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6.xml" ContentType="application/vnd.ms-excel.controlproperties+xml"/>
  <Override PartName="/xl/ctrlProps/ctrlProps14.xml" ContentType="application/vnd.ms-excel.controlproperties+xml"/>
  <Override PartName="/xl/ctrlProps/ctrlProps12.xml" ContentType="application/vnd.ms-excel.controlproperties+xml"/>
  <Override PartName="/xl/ctrlProps/ctrlProps10.xml" ContentType="application/vnd.ms-excel.controlproperties+xml"/>
  <Override PartName="/xl/ctrlProps/ctrlProps22.xml" ContentType="application/vnd.ms-excel.controlproperties+xml"/>
  <Override PartName="/xl/ctrlProps/ctrlProps21.xml" ContentType="application/vnd.ms-excel.controlproperties+xml"/>
  <Override PartName="/xl/ctrlProps/ctrlProps19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9.xml" ContentType="application/vnd.ms-excel.controlproperties+xml"/>
  <Override PartName="/xl/ctrlProps/ctrlProps20.xml" ContentType="application/vnd.ms-excel.controlproperties+xml"/>
  <Override PartName="/xl/ctrlProps/ctrlProps1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_rels/drawing23.xml.rels" ContentType="application/vnd.openxmlformats-package.relationships+xml"/>
  <Override PartName="/xl/drawings/_rels/drawing7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xl/drawings/drawing7.xml" ContentType="application/vnd.openxmlformats-officedocument.drawing+xml"/>
  <Override PartName="/xl/drawings/drawing23.xml" ContentType="application/vnd.openxmlformats-officedocument.drawing+xml"/>
  <Override PartName="/xl/drawings/vmlDrawing4.vml" ContentType="application/vnd.openxmlformats-officedocument.vmlDrawing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e Sensitivity" sheetId="1" state="visible" r:id="rId3"/>
    <sheet name="sensitivity" sheetId="2" state="visible" r:id="rId4"/>
    <sheet name="READDATA" sheetId="3" state="visible" r:id="rId5"/>
    <sheet name="Calculation" sheetId="4" state="visible" r:id="rId6"/>
    <sheet name="DayInfo" sheetId="5" state="visible" r:id="rId7"/>
    <sheet name="Data" sheetId="6" state="visible" r:id="rId8"/>
    <sheet name="Curves" sheetId="7" state="visible" r:id="rId9"/>
    <sheet name="Scalars" sheetId="8" state="visible" r:id="rId10"/>
    <sheet name="OldCurves" sheetId="9" state="visible" r:id="rId11"/>
    <sheet name="OldData" sheetId="10" state="visible" r:id="rId12"/>
  </sheets>
  <definedNames>
    <definedName function="false" hidden="false" localSheetId="3" name="_xlnm.Print_Area" vbProcedure="false">Calculation!$J$7:$S$20</definedName>
    <definedName function="false" hidden="false" name="ArrayOfFile" vbProcedure="false">Calculation!$AK$7:$AK$8</definedName>
    <definedName function="false" hidden="false" name="block" vbProcedure="false">Calculation!$Y$66</definedName>
    <definedName function="false" hidden="false" name="Correlation" vbProcedure="false">sensitivity!$R$17</definedName>
    <definedName function="false" hidden="false" name="CorrelationInput" vbProcedure="false">sensitivity!$E$13</definedName>
    <definedName function="false" hidden="false" name="CurveDate" vbProcedure="false">Calculation!$K$5</definedName>
    <definedName function="false" hidden="false" name="debt" vbProcedure="false">sensitivity!$T$17</definedName>
    <definedName function="false" hidden="false" name="Debt_range" vbProcedure="false">Data!$AA$8:$AB$49</definedName>
    <definedName function="false" hidden="false" name="Embedded2FirstMonth" vbProcedure="false">Calculation!$AF$25</definedName>
    <definedName function="false" hidden="false" name="Embedded2Frequency" vbProcedure="false">Calculation!$AG$38</definedName>
    <definedName function="false" hidden="false" name="EmbeddedFirstMonth" vbProcedure="false">Calculation!$AE$25</definedName>
    <definedName function="false" hidden="false" name="EmbeddedFrequency" vbProcedure="false">Calculation!$AE$38</definedName>
    <definedName function="false" hidden="false" name="EmbeddedOptionValue" vbProcedure="false">Calculation!$R$32</definedName>
    <definedName function="false" hidden="false" name="EmbeddedOptionValue2" vbProcedure="false">Calculation!$R$33</definedName>
    <definedName function="false" hidden="false" name="EmbeddedStart" vbProcedure="false">Calculation!$H$16</definedName>
    <definedName function="false" hidden="false" name="EmbeddedStart2" vbProcedure="false">#REF!</definedName>
    <definedName function="false" hidden="false" name="filefield" vbProcedure="false">Calculation!$AK$8:$AK$404</definedName>
    <definedName function="false" hidden="false" name="FirstMidPrice" vbProcedure="false">#REF!</definedName>
    <definedName function="false" hidden="false" name="FirstMidVol" vbProcedure="false">#REF!</definedName>
    <definedName function="false" hidden="false" name="FirstMonthOver" vbProcedure="false">Calculation!$Y$25</definedName>
    <definedName function="false" hidden="false" name="firstname" vbProcedure="false">Calculation!$AK$8</definedName>
    <definedName function="false" hidden="false" name="First_Date" vbProcedure="false">#REF!</definedName>
    <definedName function="false" hidden="false" name="FOM_range" vbProcedure="false">Data!$AC$8:$AD$49</definedName>
    <definedName function="false" hidden="false" name="forward_range" vbProcedure="false">#REF!</definedName>
    <definedName function="false" hidden="false" name="FrequencyOver" vbProcedure="false">Calculation!$Y$38</definedName>
    <definedName function="false" hidden="false" name="Fuel_Date" vbProcedure="false">sensitivity!$P$17</definedName>
    <definedName function="false" hidden="false" name="FutureDate" vbProcedure="false">Data!$AX$23</definedName>
    <definedName function="false" hidden="false" name="fwdvol" vbProcedure="false">Calculation!$Y$72</definedName>
    <definedName function="false" hidden="false" name="GPadd" vbProcedure="false">sensitivity!$E$8</definedName>
    <definedName function="false" hidden="false" name="gpaddOut" vbProcedure="false">sensitivity!$B$17</definedName>
    <definedName function="false" hidden="false" name="GvolMult" vbProcedure="false">sensitivity!$E$11</definedName>
    <definedName function="false" hidden="false" name="GvolOut" vbProcedure="false">sensitivity!$E$17</definedName>
    <definedName function="false" hidden="false" name="inflation" vbProcedure="false">Data!$AE$6</definedName>
    <definedName function="false" hidden="false" name="IRFirstMonth" vbProcedure="false">Curves!$A$3</definedName>
    <definedName function="false" hidden="false" name="IR_date" vbProcedure="false">sensitivity!$Q$17</definedName>
    <definedName function="false" hidden="false" name="NDayTable" vbProcedure="false">DayInfo!$L$5:$Q$447</definedName>
    <definedName function="false" hidden="false" name="no_strike" vbProcedure="false">READDATA!$E$21</definedName>
    <definedName function="false" hidden="false" name="nu_strike" vbProcedure="false">READDATA!$E$22</definedName>
    <definedName function="false" hidden="false" name="olddate" vbProcedure="false">OldCurves!$G$3</definedName>
    <definedName function="false" hidden="false" name="OldPayments" vbProcedure="false">OldData!$BC$34</definedName>
    <definedName function="false" hidden="false" name="OldVolTable" vbProcedure="false">OldCurves!$M$9:$AN$232</definedName>
    <definedName function="false" hidden="false" name="OPtionValue" vbProcedure="false">Calculation!$H$21</definedName>
    <definedName function="false" hidden="false" name="OverEnd" vbProcedure="false">Calculation!$C$12</definedName>
    <definedName function="false" hidden="false" name="OverStart" vbProcedure="false">Calculation!$C$11</definedName>
    <definedName function="false" hidden="false" name="parray" vbProcedure="false">#REF!</definedName>
    <definedName function="false" hidden="false" name="Payments" vbProcedure="false">Data!$BC$34</definedName>
    <definedName function="false" hidden="false" name="PositionRegion" vbProcedure="false">Curves!$D$3</definedName>
    <definedName function="false" hidden="false" name="PostedFuelDate" vbProcedure="false">Calculation!$C$30</definedName>
    <definedName function="false" hidden="false" name="postedIrdt1" vbProcedure="false">Calculation!$C$28</definedName>
    <definedName function="false" hidden="false" name="postedIrdt2" vbProcedure="false">Calculation!$C$28</definedName>
    <definedName function="false" hidden="false" name="PostedPowerDate" vbProcedure="false">Calculation!$C$29</definedName>
    <definedName function="false" hidden="false" name="Power_Date" vbProcedure="false">sensitivity!$O$17</definedName>
    <definedName function="false" hidden="false" name="PPadd" vbProcedure="false">sensitivity!$E$7</definedName>
    <definedName function="false" hidden="false" name="ppaddOut" vbProcedure="false">sensitivity!$A$17</definedName>
    <definedName function="false" hidden="false" name="PvolMult" vbProcedure="false">sensitivity!$E$10</definedName>
    <definedName function="false" hidden="false" name="PvolOut" vbProcedure="false">sensitivity!$D$17</definedName>
    <definedName function="false" hidden="false" name="RegionIndex" vbProcedure="false">Calculation!$AP$10:$AP$45</definedName>
    <definedName function="false" hidden="false" name="RegionNumber" vbProcedure="false">Calculation!$AQ$7</definedName>
    <definedName function="false" hidden="false" name="res2call2" vbProcedure="false">#REF!</definedName>
    <definedName function="false" hidden="false" name="ResCall" vbProcedure="false">sensitivity!$I$17</definedName>
    <definedName function="false" hidden="false" name="rescall2" vbProcedure="false">#REF!</definedName>
    <definedName function="false" hidden="false" name="residual_value" vbProcedure="false">sensitivity!$S$17</definedName>
    <definedName function="false" hidden="false" name="resopt1date" vbProcedure="false">#REF!</definedName>
    <definedName function="false" hidden="false" name="resopt2date" vbProcedure="false">#REF!</definedName>
    <definedName function="false" hidden="false" name="resoverdate" vbProcedure="false">#REF!</definedName>
    <definedName function="false" hidden="false" name="ResPut" vbProcedure="false">sensitivity!$G$17</definedName>
    <definedName function="false" hidden="false" name="resput2" vbProcedure="false">#REF!</definedName>
    <definedName function="false" hidden="false" name="resspread" vbProcedure="false">sensitivity!$H$17</definedName>
    <definedName function="false" hidden="false" name="resspread2" vbProcedure="false">#REF!</definedName>
    <definedName function="false" hidden="false" name="sensopt1date" vbProcedure="false">#REF!</definedName>
    <definedName function="false" hidden="false" name="sensopt2date" vbProcedure="false">#REF!</definedName>
    <definedName function="false" hidden="false" name="sensoverdate" vbProcedure="false">#REF!</definedName>
    <definedName function="false" hidden="false" name="SpreadValue" vbProcedure="false">Calculation!$H$20</definedName>
    <definedName function="false" hidden="false" name="Strike" vbProcedure="false">Calculation!$C$13</definedName>
    <definedName function="false" hidden="false" name="strike_range" vbProcedure="false">Data!$AA$8:$AB$258</definedName>
    <definedName function="false" hidden="false" name="today" vbProcedure="false">Calculation!$C$7</definedName>
    <definedName function="false" hidden="false" name="TreeDepth" vbProcedure="false">Calculation!$Y$7</definedName>
    <definedName function="false" hidden="false" name="UnderEnd" vbProcedure="false">Calculation!$C$10</definedName>
    <definedName function="false" hidden="false" name="UnderStart" vbProcedure="false">Calculation!$C$9</definedName>
    <definedName function="false" hidden="false" name="ValuationDate" vbProcedure="false">Calculation!$C$8</definedName>
    <definedName function="false" hidden="false" name="VolRange" vbProcedure="false">#REF!</definedName>
    <definedName function="false" hidden="false" name="VolTable" vbProcedure="false">Curves!$M$9:$AN$232</definedName>
    <definedName function="true" hidden="false" name="XCMPDaily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7" authorId="0">
      <text>
        <r>
          <rPr>
            <b val="true"/>
            <sz val="8"/>
            <color rgb="FF000000"/>
            <rFont val="Tahoma"/>
            <family val="0"/>
          </rPr>
          <t xml:space="preserve">ahuang2:
</t>
        </r>
        <r>
          <rPr>
            <sz val="8"/>
            <color rgb="FF000000"/>
            <rFont val="Tahoma"/>
            <family val="0"/>
          </rPr>
          <t xml:space="preserve">This is ndebt : number of
overlying strikes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61</xdr:colOff>
                <xdr:row>6</xdr:row>
                <xdr:rowOff>1</xdr:rowOff>
              </xdr:from>
              <xdr:to>
                <xdr:col>22</xdr:col>
                <xdr:colOff>3</xdr:colOff>
                <xdr:row>10</xdr:row>
                <xdr:rowOff>14</xdr:rowOff>
              </xdr:to>
            </anchor>
          </commentPr>
        </mc:Choice>
        <mc:Fallback/>
      </mc:AlternateContent>
    </comment>
    <comment ref="P6" authorId="0">
      <text>
        <r>
          <rPr>
            <b val="true"/>
            <sz val="8"/>
            <color rgb="FF000000"/>
            <rFont val="Tahoma"/>
            <family val="0"/>
          </rPr>
          <t xml:space="preserve">ahuang2:
</t>
        </r>
        <r>
          <rPr>
            <sz val="8"/>
            <color rgb="FF000000"/>
            <rFont val="Tahoma"/>
            <family val="0"/>
          </rPr>
          <t xml:space="preserve">Treedepth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40</xdr:colOff>
                <xdr:row>4</xdr:row>
                <xdr:rowOff>15</xdr:rowOff>
              </xdr:from>
              <xdr:to>
                <xdr:col>24</xdr:col>
                <xdr:colOff>0</xdr:colOff>
                <xdr:row>9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<sst xmlns="http://schemas.openxmlformats.org/spreadsheetml/2006/main" count="656" uniqueCount="358">
  <si>
    <t xml:space="preserve">overlying date</t>
  </si>
  <si>
    <t xml:space="preserve">option 1</t>
  </si>
  <si>
    <t xml:space="preserve">option 2</t>
  </si>
  <si>
    <t xml:space="preserve"> </t>
  </si>
  <si>
    <t xml:space="preserve">Option 1</t>
  </si>
  <si>
    <t xml:space="preserve">Compound Option</t>
  </si>
  <si>
    <t xml:space="preserve">Spread</t>
  </si>
  <si>
    <t xml:space="preserve">Sensitivity Page</t>
  </si>
  <si>
    <t xml:space="preserve">Sensitivity</t>
  </si>
  <si>
    <t xml:space="preserve">  </t>
  </si>
  <si>
    <t xml:space="preserve">power curve</t>
  </si>
  <si>
    <t xml:space="preserve">power vol</t>
  </si>
  <si>
    <t xml:space="preserve">Volume</t>
  </si>
  <si>
    <t xml:space="preserve">Call Volume</t>
  </si>
  <si>
    <t xml:space="preserve">Underlying </t>
  </si>
  <si>
    <t xml:space="preserve">ArrayOfFile</t>
  </si>
  <si>
    <t xml:space="preserve">=Calculation!$AA$4:$AA$5</t>
  </si>
  <si>
    <t xml:space="preserve">Underlying</t>
  </si>
  <si>
    <t xml:space="preserve">debt</t>
  </si>
  <si>
    <t xml:space="preserve">Correlation</t>
  </si>
  <si>
    <t xml:space="preserve">=sensitivity!$O$17</t>
  </si>
  <si>
    <t xml:space="preserve">CorrelationInput</t>
  </si>
  <si>
    <t xml:space="preserve">=sensitivity!$E$13</t>
  </si>
  <si>
    <t xml:space="preserve">DealEnd</t>
  </si>
  <si>
    <t xml:space="preserve">=Calculation!$C$6</t>
  </si>
  <si>
    <t xml:space="preserve">DealStart</t>
  </si>
  <si>
    <t xml:space="preserve">=Calculation!$C$5</t>
  </si>
  <si>
    <t xml:space="preserve">=sensitivity!$Q$17</t>
  </si>
  <si>
    <t xml:space="preserve">EmbeddedOptionValue</t>
  </si>
  <si>
    <t xml:space="preserve">=Calculation!$J$27</t>
  </si>
  <si>
    <t xml:space="preserve">filefield</t>
  </si>
  <si>
    <t xml:space="preserve">=Calculation!$AA$5:$AA$401</t>
  </si>
  <si>
    <t xml:space="preserve">First_Date</t>
  </si>
  <si>
    <t xml:space="preserve">=IR!$C$6</t>
  </si>
  <si>
    <t xml:space="preserve">FirstMidPrice</t>
  </si>
  <si>
    <t xml:space="preserve">=Curves!$C$7</t>
  </si>
  <si>
    <t xml:space="preserve">FirstMidVol</t>
  </si>
  <si>
    <t xml:space="preserve">=Curves!$X$7</t>
  </si>
  <si>
    <t xml:space="preserve">firstname</t>
  </si>
  <si>
    <t xml:space="preserve">=Calculation!$AA$5</t>
  </si>
  <si>
    <t xml:space="preserve">forward_range</t>
  </si>
  <si>
    <t xml:space="preserve">=Curves!$A$7:$D$319</t>
  </si>
  <si>
    <t xml:space="preserve">Fuel_Date</t>
  </si>
  <si>
    <t xml:space="preserve">=sensitivity!$M$17</t>
  </si>
  <si>
    <t xml:space="preserve">GPadd</t>
  </si>
  <si>
    <t xml:space="preserve">=sensitivity!$E$8</t>
  </si>
  <si>
    <t xml:space="preserve">gpaddOut</t>
  </si>
  <si>
    <t xml:space="preserve">=sensitivity!$B$17</t>
  </si>
  <si>
    <t xml:space="preserve">GvolMult</t>
  </si>
  <si>
    <t xml:space="preserve">=sensitivity!$E$11</t>
  </si>
  <si>
    <t xml:space="preserve">GvolOut</t>
  </si>
  <si>
    <t xml:space="preserve">=sensitivity!$E$17</t>
  </si>
  <si>
    <t xml:space="preserve">IR_date</t>
  </si>
  <si>
    <t xml:space="preserve">=sensitivity!$N$17</t>
  </si>
  <si>
    <t xml:space="preserve">OPtionValue</t>
  </si>
  <si>
    <t xml:space="preserve">=Calculation!$H$27</t>
  </si>
  <si>
    <t xml:space="preserve">PostedFuelDate</t>
  </si>
  <si>
    <t xml:space="preserve">=Calculation!$C$30</t>
  </si>
  <si>
    <t xml:space="preserve">postedIrdt1</t>
  </si>
  <si>
    <t xml:space="preserve">=Calculation!$C$28</t>
  </si>
  <si>
    <t xml:space="preserve">postedIrdt2</t>
  </si>
  <si>
    <t xml:space="preserve">PostedPowerDate</t>
  </si>
  <si>
    <t xml:space="preserve">=Calculation!$C$29</t>
  </si>
  <si>
    <t xml:space="preserve">Power_Date</t>
  </si>
  <si>
    <t xml:space="preserve">=sensitivity!$L$17</t>
  </si>
  <si>
    <t xml:space="preserve">PPadd</t>
  </si>
  <si>
    <t xml:space="preserve">=sensitivity!$E$7</t>
  </si>
  <si>
    <t xml:space="preserve">ppaddOut</t>
  </si>
  <si>
    <t xml:space="preserve">=sensitivity!$A$17</t>
  </si>
  <si>
    <t xml:space="preserve">PvolMult</t>
  </si>
  <si>
    <t xml:space="preserve">=sensitivity!$E$10</t>
  </si>
  <si>
    <t xml:space="preserve">PvolOut</t>
  </si>
  <si>
    <t xml:space="preserve">=sensitivity!$D$17</t>
  </si>
  <si>
    <t xml:space="preserve">ResCall</t>
  </si>
  <si>
    <t xml:space="preserve">=sensitivity!$I$17</t>
  </si>
  <si>
    <t xml:space="preserve">residual_value</t>
  </si>
  <si>
    <t xml:space="preserve">=sensitivity!$P$17</t>
  </si>
  <si>
    <t xml:space="preserve">ResPut</t>
  </si>
  <si>
    <t xml:space="preserve">=sensitivity!$G$17</t>
  </si>
  <si>
    <t xml:space="preserve">ValuationDate</t>
  </si>
  <si>
    <t xml:space="preserve">=Calculation!$C$4</t>
  </si>
  <si>
    <t xml:space="preserve">volRange</t>
  </si>
  <si>
    <t xml:space="preserve">=Curves!$J$7:$Y$259</t>
  </si>
  <si>
    <t xml:space="preserve">Underlying Expiration Date</t>
  </si>
  <si>
    <t xml:space="preserve">PathName:</t>
  </si>
  <si>
    <t xml:space="preserve">H:\Work\Models\Power\CMPDaily\Debug\CMPDaily.xll</t>
  </si>
  <si>
    <t xml:space="preserve">Length of</t>
  </si>
  <si>
    <t xml:space="preserve">*times</t>
  </si>
  <si>
    <t xml:space="preserve">Retval</t>
  </si>
  <si>
    <t xml:space="preserve">cost</t>
  </si>
  <si>
    <t xml:space="preserve">dispatch</t>
  </si>
  <si>
    <t xml:space="preserve">Scalar</t>
  </si>
  <si>
    <t xml:space="preserve">Old Data</t>
  </si>
  <si>
    <t xml:space="preserve">DayInfo</t>
  </si>
  <si>
    <t xml:space="preserve">MiscData1</t>
  </si>
  <si>
    <t xml:space="preserve">sigP</t>
  </si>
  <si>
    <t xml:space="preserve">Fwd SigP</t>
  </si>
  <si>
    <t xml:space="preserve">Rate</t>
  </si>
  <si>
    <t xml:space="preserve">pprice</t>
  </si>
  <si>
    <t xml:space="preserve">Old SigP</t>
  </si>
  <si>
    <t xml:space="preserve">Old Rate</t>
  </si>
  <si>
    <t xml:space="preserve">Old pprice</t>
  </si>
  <si>
    <t xml:space="preserve">Deal Value</t>
  </si>
  <si>
    <t xml:space="preserve"> expiry</t>
  </si>
  <si>
    <t xml:space="preserve">ndebt</t>
  </si>
  <si>
    <t xml:space="preserve">OP value</t>
  </si>
  <si>
    <t xml:space="preserve">start </t>
  </si>
  <si>
    <t xml:space="preserve">Old Value</t>
  </si>
  <si>
    <t xml:space="preserve">over_st </t>
  </si>
  <si>
    <t xml:space="preserve">Old Op Value</t>
  </si>
  <si>
    <t xml:space="preserve">over_end</t>
  </si>
  <si>
    <t xml:space="preserve">Theta</t>
  </si>
  <si>
    <t xml:space="preserve">TreeDepth</t>
  </si>
  <si>
    <t xml:space="preserve">Delta</t>
  </si>
  <si>
    <t xml:space="preserve">Gamma</t>
  </si>
  <si>
    <t xml:space="preserve">Vega</t>
  </si>
  <si>
    <t xml:space="preserve">Rho</t>
  </si>
  <si>
    <t xml:space="preserve">Cash Flow</t>
  </si>
  <si>
    <t xml:space="preserve">MW Postion</t>
  </si>
  <si>
    <t xml:space="preserve">hours</t>
  </si>
  <si>
    <t xml:space="preserve">days</t>
  </si>
  <si>
    <t xml:space="preserve">Mw</t>
  </si>
  <si>
    <t xml:space="preserve">debt_freq</t>
  </si>
  <si>
    <t xml:space="preserve">1-D Theta</t>
  </si>
  <si>
    <t xml:space="preserve">debt_month</t>
  </si>
  <si>
    <t xml:space="preserve">c_month</t>
  </si>
  <si>
    <t xml:space="preserve">out_type</t>
  </si>
  <si>
    <t xml:space="preserve">in_type</t>
  </si>
  <si>
    <t xml:space="preserve">p_ind</t>
  </si>
  <si>
    <t xml:space="preserve">nO_strike</t>
  </si>
  <si>
    <t xml:space="preserve">nu_strike </t>
  </si>
  <si>
    <t xml:space="preserve">disp</t>
  </si>
  <si>
    <t xml:space="preserve">Dt</t>
  </si>
  <si>
    <t xml:space="preserve">Spread Value</t>
  </si>
  <si>
    <t xml:space="preserve">block</t>
  </si>
  <si>
    <t xml:space="preserve">Overlying Option Value</t>
  </si>
  <si>
    <t xml:space="preserve">fwdvol</t>
  </si>
  <si>
    <t xml:space="preserve">Old Spread Value</t>
  </si>
  <si>
    <t xml:space="preserve">Old Option Value</t>
  </si>
  <si>
    <t xml:space="preserve">2nd Order</t>
  </si>
  <si>
    <t xml:space="preserve">xxxxxxxx</t>
  </si>
  <si>
    <t xml:space="preserve">Compound Option Model</t>
  </si>
  <si>
    <t xml:space="preserve">Push Button to Run Calc and Create Reports</t>
  </si>
  <si>
    <t xml:space="preserve">(curves will fetch automatically for Region and Date selected)</t>
  </si>
  <si>
    <t xml:space="preserve">Curve Date</t>
  </si>
  <si>
    <t xml:space="preserve">Dispatch Schedule</t>
  </si>
  <si>
    <t xml:space="preserve">Theoretical</t>
  </si>
  <si>
    <t xml:space="preserve">Today</t>
  </si>
  <si>
    <t xml:space="preserve">January</t>
  </si>
  <si>
    <t xml:space="preserve">Output Field</t>
  </si>
  <si>
    <t xml:space="preserve">Value</t>
  </si>
  <si>
    <t xml:space="preserve">Month</t>
  </si>
  <si>
    <t xml:space="preserve">Delta (C.S.)</t>
  </si>
  <si>
    <t xml:space="preserve">Cash Flow </t>
  </si>
  <si>
    <t xml:space="preserve">MW Position</t>
  </si>
  <si>
    <t xml:space="preserve">Valuation Date</t>
  </si>
  <si>
    <t xml:space="preserve">Feburary</t>
  </si>
  <si>
    <t xml:space="preserve">Table 4 - Power Region</t>
  </si>
  <si>
    <t xml:space="preserve">Underlying Start Date</t>
  </si>
  <si>
    <t xml:space="preserve">March</t>
  </si>
  <si>
    <t xml:space="preserve">Underlying Value</t>
  </si>
  <si>
    <t xml:space="preserve">Underlying End Date</t>
  </si>
  <si>
    <t xml:space="preserve">April</t>
  </si>
  <si>
    <t xml:space="preserve">Option Value</t>
  </si>
  <si>
    <t xml:space="preserve">MWh (per Struc. Model)</t>
  </si>
  <si>
    <t xml:space="preserve">Delta Posn (Struct)</t>
  </si>
  <si>
    <t xml:space="preserve">Delta Posn (Cpd.)</t>
  </si>
  <si>
    <t xml:space="preserve">NY Zone G</t>
  </si>
  <si>
    <t xml:space="preserve">Overlying Start Date</t>
  </si>
  <si>
    <t xml:space="preserve">May</t>
  </si>
  <si>
    <t xml:space="preserve">Old Underlying Value</t>
  </si>
  <si>
    <t xml:space="preserve">1A</t>
  </si>
  <si>
    <t xml:space="preserve">PJM Market</t>
  </si>
  <si>
    <t xml:space="preserve">Overlying Exercise Date</t>
  </si>
  <si>
    <t xml:space="preserve">June</t>
  </si>
  <si>
    <t xml:space="preserve">7 x 24</t>
  </si>
  <si>
    <t xml:space="preserve">1B</t>
  </si>
  <si>
    <t xml:space="preserve">NEPOOL</t>
  </si>
  <si>
    <t xml:space="preserve">Strike ($/MW)</t>
  </si>
  <si>
    <t xml:space="preserve">July</t>
  </si>
  <si>
    <t xml:space="preserve">Curve Shift (delta)</t>
  </si>
  <si>
    <t xml:space="preserve">5 x 16</t>
  </si>
  <si>
    <t xml:space="preserve">1C</t>
  </si>
  <si>
    <t xml:space="preserve">NY Zone A</t>
  </si>
  <si>
    <t xml:space="preserve">Volume (Mw)</t>
  </si>
  <si>
    <t xml:space="preserve">August</t>
  </si>
  <si>
    <t xml:space="preserve">1D</t>
  </si>
  <si>
    <t xml:space="preserve">PJM East</t>
  </si>
  <si>
    <t xml:space="preserve">September</t>
  </si>
  <si>
    <t xml:space="preserve">1E</t>
  </si>
  <si>
    <t xml:space="preserve">PJM West</t>
  </si>
  <si>
    <t xml:space="preserve">Week Definition</t>
  </si>
  <si>
    <t xml:space="preserve">October</t>
  </si>
  <si>
    <t xml:space="preserve">Call On</t>
  </si>
  <si>
    <t xml:space="preserve">1F</t>
  </si>
  <si>
    <t xml:space="preserve">Firm LD ??</t>
  </si>
  <si>
    <t xml:space="preserve">Option Type </t>
  </si>
  <si>
    <t xml:space="preserve">November</t>
  </si>
  <si>
    <t xml:space="preserve">Put On</t>
  </si>
  <si>
    <t xml:space="preserve">1H</t>
  </si>
  <si>
    <t xml:space="preserve">Nepool Dispatch ??</t>
  </si>
  <si>
    <t xml:space="preserve">December</t>
  </si>
  <si>
    <t xml:space="preserve">Second Order Term</t>
  </si>
  <si>
    <t xml:space="preserve">1J</t>
  </si>
  <si>
    <t xml:space="preserve">Nepool 10 Min Spin</t>
  </si>
  <si>
    <t xml:space="preserve">Valuation Type</t>
  </si>
  <si>
    <t xml:space="preserve">Option Value Change</t>
  </si>
  <si>
    <t xml:space="preserve">Call</t>
  </si>
  <si>
    <t xml:space="preserve">1K</t>
  </si>
  <si>
    <t xml:space="preserve">Nepool 10 Min NonSpin</t>
  </si>
  <si>
    <t xml:space="preserve">1-Day Theta</t>
  </si>
  <si>
    <t xml:space="preserve">Put</t>
  </si>
  <si>
    <t xml:space="preserve">1L</t>
  </si>
  <si>
    <t xml:space="preserve">Nepool 30 Min Spin</t>
  </si>
  <si>
    <t xml:space="preserve">Hour Block</t>
  </si>
  <si>
    <t xml:space="preserve">1M</t>
  </si>
  <si>
    <t xml:space="preserve">Nepool AGC</t>
  </si>
  <si>
    <t xml:space="preserve">Use Overlying Fwd Vol</t>
  </si>
  <si>
    <t xml:space="preserve">Regular </t>
  </si>
  <si>
    <t xml:space="preserve">1Z</t>
  </si>
  <si>
    <t xml:space="preserve">NY Zone J</t>
  </si>
  <si>
    <t xml:space="preserve">Overlying Option </t>
  </si>
  <si>
    <t xml:space="preserve">Power </t>
  </si>
  <si>
    <t xml:space="preserve">Vol Selection</t>
  </si>
  <si>
    <t xml:space="preserve">ECAR</t>
  </si>
  <si>
    <t xml:space="preserve">Exercise Month</t>
  </si>
  <si>
    <t xml:space="preserve">2A</t>
  </si>
  <si>
    <t xml:space="preserve">Into AEP</t>
  </si>
  <si>
    <t xml:space="preserve">Overlying Option</t>
  </si>
  <si>
    <t xml:space="preserve">2B</t>
  </si>
  <si>
    <t xml:space="preserve">Eastern ECAR</t>
  </si>
  <si>
    <t xml:space="preserve">Exercise Frequency</t>
  </si>
  <si>
    <t xml:space="preserve">Southern Co. - SERC</t>
  </si>
  <si>
    <t xml:space="preserve">3A</t>
  </si>
  <si>
    <t xml:space="preserve">Florida Georgia Border</t>
  </si>
  <si>
    <t xml:space="preserve">3B</t>
  </si>
  <si>
    <t xml:space="preserve">TVA</t>
  </si>
  <si>
    <t xml:space="preserve">None</t>
  </si>
  <si>
    <t xml:space="preserve">3C</t>
  </si>
  <si>
    <t xml:space="preserve">Into FRCC</t>
  </si>
  <si>
    <t xml:space="preserve">Cinergy</t>
  </si>
  <si>
    <t xml:space="preserve">4A</t>
  </si>
  <si>
    <t xml:space="preserve">MAPP</t>
  </si>
  <si>
    <t xml:space="preserve">4B</t>
  </si>
  <si>
    <t xml:space="preserve">Southern MAPP</t>
  </si>
  <si>
    <t xml:space="preserve">4C</t>
  </si>
  <si>
    <t xml:space="preserve">ComEd</t>
  </si>
  <si>
    <t xml:space="preserve">Entergy</t>
  </si>
  <si>
    <t xml:space="preserve">5A</t>
  </si>
  <si>
    <t xml:space="preserve">Associated</t>
  </si>
  <si>
    <t xml:space="preserve">ERCOT</t>
  </si>
  <si>
    <t xml:space="preserve">Palo Verde</t>
  </si>
  <si>
    <t xml:space="preserve">7A</t>
  </si>
  <si>
    <t xml:space="preserve">Rockies</t>
  </si>
  <si>
    <t xml:space="preserve">COB</t>
  </si>
  <si>
    <t xml:space="preserve">Mid Columbia</t>
  </si>
  <si>
    <t xml:space="preserve">CalPX NP-15</t>
  </si>
  <si>
    <t xml:space="preserve">CalPX SP-15</t>
  </si>
  <si>
    <t xml:space="preserve">ZP26 ??</t>
  </si>
  <si>
    <t xml:space="preserve">Open</t>
  </si>
  <si>
    <t xml:space="preserve">1 Hr Blk</t>
  </si>
  <si>
    <t xml:space="preserve">4 Hr Blk</t>
  </si>
  <si>
    <t xml:space="preserve">8 Hr Blk</t>
  </si>
  <si>
    <t xml:space="preserve">Fwd Vol</t>
  </si>
  <si>
    <t xml:space="preserve"># of Days</t>
  </si>
  <si>
    <t xml:space="preserve">Holidays have been added to Sundays</t>
  </si>
  <si>
    <t xml:space="preserve">WD</t>
  </si>
  <si>
    <t xml:space="preserve">Sat</t>
  </si>
  <si>
    <t xml:space="preserve">Sun</t>
  </si>
  <si>
    <t xml:space="preserve">ToVal</t>
  </si>
  <si>
    <t xml:space="preserve">Week Day</t>
  </si>
  <si>
    <t xml:space="preserve">Hol</t>
  </si>
  <si>
    <t xml:space="preserve">Total</t>
  </si>
  <si>
    <t xml:space="preserve">Daily Opt</t>
  </si>
  <si>
    <t xml:space="preserve">Interest </t>
  </si>
  <si>
    <t xml:space="preserve">Compound</t>
  </si>
  <si>
    <t xml:space="preserve">ARCHIVE</t>
  </si>
  <si>
    <t xml:space="preserve">Vol Blending</t>
  </si>
  <si>
    <t xml:space="preserve">Value Look Up</t>
  </si>
  <si>
    <t xml:space="preserve">Discount Rate</t>
  </si>
  <si>
    <t xml:space="preserve">Date</t>
  </si>
  <si>
    <t xml:space="preserve">Power Forward</t>
  </si>
  <si>
    <t xml:space="preserve">Strike</t>
  </si>
  <si>
    <t xml:space="preserve">Rate back up</t>
  </si>
  <si>
    <t xml:space="preserve">Option Strike</t>
  </si>
  <si>
    <t xml:space="preserve">Time</t>
  </si>
  <si>
    <t xml:space="preserve">Power Vol</t>
  </si>
  <si>
    <t xml:space="preserve">date</t>
  </si>
  <si>
    <t xml:space="preserve"> Power Forward </t>
  </si>
  <si>
    <t xml:space="preserve"> Fuel Forward * </t>
  </si>
  <si>
    <t xml:space="preserve"> Cost </t>
  </si>
  <si>
    <t xml:space="preserve">Interest Rate back up</t>
  </si>
  <si>
    <t xml:space="preserve"> Debt Amortization ** </t>
  </si>
  <si>
    <t xml:space="preserve"> Fixed O.M.** </t>
  </si>
  <si>
    <t xml:space="preserve">INFLATION</t>
  </si>
  <si>
    <t xml:space="preserve">Vol Used</t>
  </si>
  <si>
    <t xml:space="preserve">FwdVol</t>
  </si>
  <si>
    <t xml:space="preserve">Daily</t>
  </si>
  <si>
    <t xml:space="preserve">Monthly</t>
  </si>
  <si>
    <t xml:space="preserve">Monthly </t>
  </si>
  <si>
    <t xml:space="preserve">Intramonth</t>
  </si>
  <si>
    <t xml:space="preserve">** in thousand $</t>
  </si>
  <si>
    <t xml:space="preserve"> *HR incorporated </t>
  </si>
  <si>
    <t xml:space="preserve"> ** in thousand $ </t>
  </si>
  <si>
    <t xml:space="preserve">Peak</t>
  </si>
  <si>
    <t xml:space="preserve">OP</t>
  </si>
  <si>
    <t xml:space="preserve">Present Value of Future Pmts Today</t>
  </si>
  <si>
    <t xml:space="preserve"> -   </t>
  </si>
  <si>
    <t xml:space="preserve">Full date</t>
  </si>
  <si>
    <t xml:space="preserve">Yr</t>
  </si>
  <si>
    <t xml:space="preserve">Mo</t>
  </si>
  <si>
    <t xml:space="preserve">Disct. Factor</t>
  </si>
  <si>
    <t xml:space="preserve">Actual Pmt.</t>
  </si>
  <si>
    <t xml:space="preserve">Disct. Pymt.</t>
  </si>
  <si>
    <t xml:space="preserve">Totals</t>
  </si>
  <si>
    <t xml:space="preserve">Future Value of PV'd Pmts to Exercise Date</t>
  </si>
  <si>
    <t xml:space="preserve">Interest Rate</t>
  </si>
  <si>
    <t xml:space="preserve">Forward Power Price Curves, Volatilities and Price Profile</t>
  </si>
  <si>
    <t xml:space="preserve">REGION 3C</t>
  </si>
  <si>
    <t xml:space="preserve">Monthly Volatilities</t>
  </si>
  <si>
    <t xml:space="preserve">Intra-Month Volatilties</t>
  </si>
  <si>
    <t xml:space="preserve">PEAK</t>
  </si>
  <si>
    <t xml:space="preserve">OFF-PEAK</t>
  </si>
  <si>
    <t xml:space="preserve">Saturday</t>
  </si>
  <si>
    <t xml:space="preserve">Sunday</t>
  </si>
  <si>
    <t xml:space="preserve">Capacity</t>
  </si>
  <si>
    <t xml:space="preserve">OffPeak</t>
  </si>
  <si>
    <t xml:space="preserve">Group</t>
  </si>
  <si>
    <t xml:space="preserve">Prudent</t>
  </si>
  <si>
    <t xml:space="preserve">Bid</t>
  </si>
  <si>
    <t xml:space="preserve">Mid</t>
  </si>
  <si>
    <t xml:space="preserve">Offer</t>
  </si>
  <si>
    <t xml:space="preserve">Code</t>
  </si>
  <si>
    <t xml:space="preserve">Factor</t>
  </si>
  <si>
    <t xml:space="preserve">Start</t>
  </si>
  <si>
    <t xml:space="preserve">End</t>
  </si>
  <si>
    <t xml:space="preserve">($/MWH)</t>
  </si>
  <si>
    <t xml:space="preserve">Daily Price Profile</t>
  </si>
  <si>
    <t xml:space="preserve">Jan</t>
  </si>
  <si>
    <t xml:space="preserve">Feb</t>
  </si>
  <si>
    <t xml:space="preserve">Mar</t>
  </si>
  <si>
    <t xml:space="preserve">Apr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</si>
  <si>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</si>
  <si>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</si>
  <si>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</si>
  <si>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</si>
  <si>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</si>
  <si>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</si>
  <si>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</si>
  <si>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HR</t>
  </si>
  <si>
    <t xml:space="preserve">P/OP</t>
  </si>
  <si>
    <t xml:space="preserve">2</t>
  </si>
  <si>
    <t xml:space="preserve">1</t>
  </si>
  <si>
    <t xml:space="preserve">Volatility Smile</t>
  </si>
  <si>
    <t xml:space="preserve">Price Sensitivies</t>
  </si>
  <si>
    <t xml:space="preserve">Dynamic Scalars (do not move)</t>
  </si>
  <si>
    <t xml:space="preserve">July scalars</t>
  </si>
  <si>
    <t xml:space="preserve">Difficult to follow scalars</t>
  </si>
</sst>
</file>

<file path=xl/styles.xml><?xml version="1.0" encoding="utf-8"?>
<styleSheet xmlns="http://schemas.openxmlformats.org/spreadsheetml/2006/main">
  <numFmts count="44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#,##0.00"/>
    <numFmt numFmtId="170" formatCode="\$#,##0_);[RED]&quot;($&quot;#,##0\)"/>
    <numFmt numFmtId="171" formatCode="_(\$* #,##0_);_(\$* \(#,##0\);_(\$* \-_);_(@_)"/>
    <numFmt numFmtId="172" formatCode="_(\£* #,##0_);_(\£* \(#,##0\);_(\£* \-_);_(@_)"/>
    <numFmt numFmtId="173" formatCode="\$#,##0.00_);[RED]&quot;($&quot;#,##0.00\)"/>
    <numFmt numFmtId="174" formatCode="_(\$* #,##0.00_);_(\$* \(#,##0.00\);_(\$* \-??_);_(@_)"/>
    <numFmt numFmtId="175" formatCode="_(\£* #,##0.00_);_(\£* \(#,##0.00\);_(\£* \-??_);_(@_)"/>
    <numFmt numFmtId="176" formatCode="[$-409]#,##0_);\(#,##0\)"/>
    <numFmt numFmtId="177" formatCode="General_)"/>
    <numFmt numFmtId="178" formatCode="0.000000_)"/>
    <numFmt numFmtId="179" formatCode="#,##0"/>
    <numFmt numFmtId="180" formatCode="[$-409]m/d/yyyy"/>
    <numFmt numFmtId="181" formatCode="mm/dd/yy"/>
    <numFmt numFmtId="182" formatCode="\$#,##0.00_);&quot;($&quot;#,##0.00\)"/>
    <numFmt numFmtId="183" formatCode="0%"/>
    <numFmt numFmtId="184" formatCode="0.000%"/>
    <numFmt numFmtId="185" formatCode="0.00%"/>
    <numFmt numFmtId="186" formatCode="_(* #,##0_);_(* \(#,##0\);_(* \-??_);_(@_)"/>
    <numFmt numFmtId="187" formatCode="_(\$* #,##0_);_(\$* \(#,##0\);_(\$* \-??_);_(@_)"/>
    <numFmt numFmtId="188" formatCode="0.0"/>
    <numFmt numFmtId="189" formatCode="0.0000"/>
    <numFmt numFmtId="190" formatCode="0.00"/>
    <numFmt numFmtId="191" formatCode="_(* #,##0.000000000_);_(* \(#,##0.000000000\);_(* \-??_);_(@_)"/>
    <numFmt numFmtId="192" formatCode="[$-409]mmm\-yy"/>
    <numFmt numFmtId="193" formatCode="_(* #,##0.0000000_);_(* \(#,##0.0000000\);_(* \-??_);_(@_)"/>
    <numFmt numFmtId="194" formatCode="_(* #,##0.000000_);_(* \(#,##0.000000\);_(* \-??????_);_(@_)"/>
    <numFmt numFmtId="195" formatCode="0"/>
    <numFmt numFmtId="196" formatCode="[$-409]#,##0.00_);\(#,##0.00\)"/>
    <numFmt numFmtId="197" formatCode="[$-409]m/d/yyyy\ h:mm"/>
    <numFmt numFmtId="198" formatCode="0.00000"/>
    <numFmt numFmtId="199" formatCode="_(* #,##0.000_);_(* \(#,##0.000\);_(* \-??_);_(@_)"/>
    <numFmt numFmtId="200" formatCode="0.00000%"/>
    <numFmt numFmtId="201" formatCode="0.000000"/>
    <numFmt numFmtId="202" formatCode="0.0%"/>
    <numFmt numFmtId="203" formatCode="#,##0.00000000_);\(#,##0.00000000\)"/>
    <numFmt numFmtId="204" formatCode="0.000000000%"/>
    <numFmt numFmtId="205" formatCode="dd\-mmm\-yy_);[RED]dd\-mmm\-yy_)"/>
    <numFmt numFmtId="206" formatCode="mmm\-yy_)"/>
    <numFmt numFmtId="207" formatCode="#,##0.0000_);\(#,##0.0000\)"/>
  </numFmts>
  <fonts count="4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0000FF"/>
      <name val="Arial"/>
      <family val="0"/>
    </font>
    <font>
      <sz val="8"/>
      <name val="Arial"/>
      <family val="0"/>
    </font>
    <font>
      <sz val="12"/>
      <color rgb="FF000000"/>
      <name val="Arial MT"/>
      <family val="0"/>
    </font>
    <font>
      <sz val="10"/>
      <name val="Courier New"/>
      <family val="0"/>
    </font>
    <font>
      <sz val="11"/>
      <name val="Arial"/>
      <family val="0"/>
    </font>
    <font>
      <sz val="10"/>
      <name val="MS Sans Serif"/>
      <family val="0"/>
    </font>
    <font>
      <sz val="10"/>
      <name val="Univers"/>
      <family val="0"/>
    </font>
    <font>
      <sz val="12"/>
      <name val="Arial"/>
      <family val="2"/>
    </font>
    <font>
      <sz val="10"/>
      <color rgb="FF000000"/>
      <name val="MS Sans Serif"/>
      <family val="0"/>
    </font>
    <font>
      <sz val="8"/>
      <name val="Arial"/>
      <family val="2"/>
    </font>
    <font>
      <sz val="8"/>
      <color rgb="FF0000FF"/>
      <name val="Arial"/>
      <family val="2"/>
    </font>
    <font>
      <i val="true"/>
      <u val="single"/>
      <sz val="8"/>
      <name val="Arial"/>
      <family val="2"/>
    </font>
    <font>
      <u val="single"/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14"/>
      <color rgb="FF000000"/>
      <name val="Times New Roman"/>
      <family val="1"/>
    </font>
    <font>
      <b val="true"/>
      <sz val="12"/>
      <color rgb="FFFFFFFF"/>
      <name val="Times New Roman"/>
      <family val="1"/>
    </font>
    <font>
      <sz val="8"/>
      <color rgb="FFFFFFFF"/>
      <name val="Times New Roman"/>
      <family val="1"/>
    </font>
    <font>
      <b val="true"/>
      <sz val="8"/>
      <color rgb="FF000000"/>
      <name val="Times New Roman"/>
      <family val="1"/>
    </font>
    <font>
      <b val="true"/>
      <sz val="10"/>
      <name val="Times New Roman"/>
      <family val="1"/>
    </font>
    <font>
      <b val="true"/>
      <sz val="7"/>
      <name val="Times New Roman"/>
      <family val="1"/>
    </font>
    <font>
      <b val="true"/>
      <sz val="8"/>
      <color rgb="FF0000FF"/>
      <name val="Times New Roman"/>
      <family val="1"/>
    </font>
    <font>
      <b val="true"/>
      <sz val="7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sz val="8"/>
      <color rgb="FF0000FF"/>
      <name val="Times New Roman"/>
      <family val="1"/>
    </font>
    <font>
      <b val="true"/>
      <sz val="8"/>
      <color rgb="FFFF0000"/>
      <name val="Times New Roman"/>
      <family val="1"/>
    </font>
    <font>
      <sz val="5.5"/>
      <color rgb="FF000000"/>
      <name val="Arial"/>
      <family val="2"/>
    </font>
    <font>
      <sz val="5.75"/>
      <color rgb="FF000000"/>
      <name val="Arial"/>
      <family val="2"/>
    </font>
    <font>
      <sz val="8"/>
      <color rgb="FF000000"/>
      <name val="Arial"/>
      <family val="2"/>
    </font>
    <font>
      <sz val="18"/>
      <color rgb="FF0000FF"/>
      <name val="Arial"/>
      <family val="2"/>
    </font>
    <font>
      <sz val="18"/>
      <color rgb="FF0000FF"/>
      <name val="Arial"/>
      <family val="0"/>
    </font>
    <font>
      <sz val="10"/>
      <color rgb="FF000000"/>
      <name val="Arial"/>
      <family val="0"/>
    </font>
    <font>
      <sz val="10"/>
      <color rgb="FF000000"/>
      <name val="Arial"/>
      <family val="2"/>
    </font>
    <font>
      <sz val="10"/>
      <color rgb="FF000000"/>
      <name val="Courier New"/>
      <family val="0"/>
    </font>
    <font>
      <sz val="10"/>
      <color rgb="FF000000"/>
      <name val="Courier New"/>
      <family val="3"/>
    </font>
    <font>
      <b val="true"/>
      <sz val="11.75"/>
      <color rgb="FF000000"/>
      <name val="Arial"/>
      <family val="2"/>
    </font>
    <font>
      <sz val="9.75"/>
      <color rgb="FF000000"/>
      <name val="Arial"/>
      <family val="2"/>
    </font>
    <font>
      <b val="true"/>
      <sz val="9.75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rgb="FF339966"/>
        <bgColor rgb="FF00808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008000"/>
        <bgColor rgb="FF008080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0000"/>
        <bgColor rgb="FF993300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</borders>
  <cellStyleXfs count="1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2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3" borderId="0" applyFont="true" applyBorder="false" applyAlignment="false" applyProtection="false"/>
    <xf numFmtId="17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4" borderId="1" applyFont="true" applyBorder="true" applyAlignment="true" applyProtection="false">
      <alignment horizontal="general" vertical="bottom" textRotation="0" wrapText="false" indent="0" shrinkToFit="false"/>
    </xf>
  </cellStyleXfs>
  <cellXfs count="38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8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1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7" fillId="1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3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7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3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7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7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3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3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1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27" fillId="12" borderId="1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3" fillId="1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28" fillId="6" borderId="17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2" fontId="28" fillId="6" borderId="12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2" fontId="28" fillId="6" borderId="17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6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6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5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1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1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3" fillId="1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3" fillId="6" borderId="26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30" fillId="3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23" fillId="6" borderId="2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3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3" fillId="3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2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1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12" borderId="2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23" fillId="6" borderId="3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30" fillId="3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23" fillId="6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1" fillId="3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12" borderId="2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3" fillId="7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3" fillId="12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7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3" fillId="12" borderId="3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3" fillId="1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12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7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7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3" fillId="1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7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3" fillId="12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0" fillId="3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3" fillId="6" borderId="39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30" fillId="3" borderId="3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7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7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23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9" fontId="2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0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7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7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23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2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5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3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22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2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0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0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34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5" fontId="13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3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3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3" fillId="3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3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3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1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0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3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3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0" fillId="8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5" fontId="4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4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4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7" fontId="4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7" fontId="37" fillId="1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5" fontId="3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206" fontId="3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7" fontId="3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8.4.98 New GE 2" xfId="20"/>
    <cellStyle name="Comma [0]_A" xfId="21"/>
    <cellStyle name="Comma [0]_B" xfId="22"/>
    <cellStyle name="Comma [0]_H" xfId="23"/>
    <cellStyle name="Comma [0]_PriceCurve" xfId="24"/>
    <cellStyle name="Comma [0]_West501f-hcentrifugal15posco_revised2.xls Chart 1" xfId="25"/>
    <cellStyle name="Comma_8.4.98 New GE 2" xfId="26"/>
    <cellStyle name="Comma_A" xfId="27"/>
    <cellStyle name="Comma_B" xfId="28"/>
    <cellStyle name="Comma_GASDATA1" xfId="29"/>
    <cellStyle name="Comma_H" xfId="30"/>
    <cellStyle name="Comma_OFFDATA1" xfId="31"/>
    <cellStyle name="Comma_PKDATA1" xfId="32"/>
    <cellStyle name="Comma_PriceCurve" xfId="33"/>
    <cellStyle name="Comma_TESTDATA" xfId="34"/>
    <cellStyle name="Comma_West501f-hcentrifugal15posco_revised2.xls Chart 1" xfId="35"/>
    <cellStyle name="Currency [0]_8.4.98 New GE 2" xfId="36"/>
    <cellStyle name="Currency [0]_A" xfId="37"/>
    <cellStyle name="Currency [0]_B" xfId="38"/>
    <cellStyle name="Currency [0]_H" xfId="39"/>
    <cellStyle name="Currency [0]_Macros" xfId="40"/>
    <cellStyle name="Currency [0]_PriceCurve" xfId="41"/>
    <cellStyle name="Currency [0]_West501f-hcentrifugal15posco_revised2.xls Chart 1" xfId="42"/>
    <cellStyle name="Currency_8.4.98 New GE 2" xfId="43"/>
    <cellStyle name="Currency_A" xfId="44"/>
    <cellStyle name="Currency_B" xfId="45"/>
    <cellStyle name="Currency_H" xfId="46"/>
    <cellStyle name="Currency_Macros" xfId="47"/>
    <cellStyle name="Currency_PriceCurve" xfId="48"/>
    <cellStyle name="Currency_West501f-hcentrifugal15posco_revised2.xls Chart 1" xfId="49"/>
    <cellStyle name="Hyperlink_Fuel Curves" xfId="50"/>
    <cellStyle name="Hyperlink_Main" xfId="51"/>
    <cellStyle name="Normal - Style1" xfId="52"/>
    <cellStyle name="Normal - Style2" xfId="53"/>
    <cellStyle name="Normal - Style3" xfId="54"/>
    <cellStyle name="Normal - Style4" xfId="55"/>
    <cellStyle name="Normal - Style5" xfId="56"/>
    <cellStyle name="Normal - Style6" xfId="57"/>
    <cellStyle name="Normal - Style7" xfId="58"/>
    <cellStyle name="Normal - Style8" xfId="59"/>
    <cellStyle name="Normal_8.4.98 New GE 2" xfId="60"/>
    <cellStyle name="Normal_A" xfId="61"/>
    <cellStyle name="Normal_A_PriceCurve" xfId="62"/>
    <cellStyle name="Normal_A_West501f-hcentrifugal15posco_revised2.xls Chart 1" xfId="63"/>
    <cellStyle name="Normal_B" xfId="64"/>
    <cellStyle name="Normal_BASMARY" xfId="65"/>
    <cellStyle name="Normal_CFTEST49" xfId="66"/>
    <cellStyle name="Normal_Codes2" xfId="67"/>
    <cellStyle name="Normal_COSTBRUT" xfId="68"/>
    <cellStyle name="Normal_CurrentDump" xfId="69"/>
    <cellStyle name="Normal_Curves" xfId="70"/>
    <cellStyle name="Normal_CVPREC" xfId="71"/>
    <cellStyle name="Normal_GASDATA1" xfId="72"/>
    <cellStyle name="Normal_H" xfId="73"/>
    <cellStyle name="Normal_InputPrices" xfId="74"/>
    <cellStyle name="Normal_INT" xfId="75"/>
    <cellStyle name="Normal_Interest" xfId="76"/>
    <cellStyle name="Normal_June Options 97" xfId="77"/>
    <cellStyle name="Normal_Macros" xfId="78"/>
    <cellStyle name="Normal_NODEFACT" xfId="79"/>
    <cellStyle name="Normal_OFFDATA1" xfId="80"/>
    <cellStyle name="Normal_OPCALC" xfId="81"/>
    <cellStyle name="Normal_OPCALC_1" xfId="82"/>
    <cellStyle name="Normal_PKDATA1" xfId="83"/>
    <cellStyle name="Normal_Post-Summer" xfId="84"/>
    <cellStyle name="Normal_Pre-Summer" xfId="85"/>
    <cellStyle name="Normal_PriceCurve" xfId="86"/>
    <cellStyle name="Normal_PriceSheet" xfId="87"/>
    <cellStyle name="Normal_PriceSheet_1" xfId="88"/>
    <cellStyle name="Normal_PriorDump" xfId="89"/>
    <cellStyle name="Normal_PriorDump_1" xfId="90"/>
    <cellStyle name="Normal_R1" xfId="91"/>
    <cellStyle name="Normal_R1A" xfId="92"/>
    <cellStyle name="Normal_R1B" xfId="93"/>
    <cellStyle name="Normal_R2" xfId="94"/>
    <cellStyle name="Normal_R3" xfId="95"/>
    <cellStyle name="Normal_R3A" xfId="96"/>
    <cellStyle name="Normal_R4" xfId="97"/>
    <cellStyle name="Normal_R4aO" xfId="98"/>
    <cellStyle name="Normal_R4aP" xfId="99"/>
    <cellStyle name="Normal_R4O" xfId="100"/>
    <cellStyle name="Normal_R4P" xfId="101"/>
    <cellStyle name="Normal_R5" xfId="102"/>
    <cellStyle name="Normal_Sheet1" xfId="103"/>
    <cellStyle name="Normal_Sheet1_1" xfId="104"/>
    <cellStyle name="Normal_Sheet1_Assets" xfId="105"/>
    <cellStyle name="Normal_Sheet1_Curves" xfId="106"/>
    <cellStyle name="Normal_Sheet1_Data" xfId="107"/>
    <cellStyle name="Normal_Sheet1_Data_1" xfId="108"/>
    <cellStyle name="Normal_Sheet1_DateInfo" xfId="109"/>
    <cellStyle name="Normal_Sheet1_Fuel Curves" xfId="110"/>
    <cellStyle name="Normal_Sheet1_FuelCurves" xfId="111"/>
    <cellStyle name="Normal_Sheet1_FuelVol" xfId="112"/>
    <cellStyle name="Normal_Sheet1_IR" xfId="113"/>
    <cellStyle name="Normal_Sheet1_Maintenance" xfId="114"/>
    <cellStyle name="Normal_Sheet1_Post-Summer" xfId="115"/>
    <cellStyle name="Normal_Sheet1_Pre-Summer" xfId="116"/>
    <cellStyle name="Normal_Sheet1_Summer" xfId="117"/>
    <cellStyle name="Normal_Sheet1_Volatility" xfId="118"/>
    <cellStyle name="Normal_Sheet2" xfId="119"/>
    <cellStyle name="Normal_Sheet2_Data" xfId="120"/>
    <cellStyle name="Normal_Sheet2_Fuel Curves" xfId="121"/>
    <cellStyle name="Normal_Sheet6" xfId="122"/>
    <cellStyle name="Normal_Sheet7" xfId="123"/>
    <cellStyle name="Normal_Sheet8" xfId="124"/>
    <cellStyle name="Normal_Sheet9" xfId="125"/>
    <cellStyle name="Normal_Spread" xfId="126"/>
    <cellStyle name="Normal_Spread_1" xfId="127"/>
    <cellStyle name="Normal_Summer" xfId="128"/>
    <cellStyle name="Normal_supplycurve7" xfId="129"/>
    <cellStyle name="Normal_TESTDATA" xfId="130"/>
    <cellStyle name="Normal_Tregion" xfId="131"/>
    <cellStyle name="Normal_Walton Base Load" xfId="132"/>
    <cellStyle name="Normal_West501f-hcentrifugal15posco_revised2.xls Chart 1" xfId="133"/>
    <cellStyle name="Unprot" xfId="134"/>
    <cellStyle name="Unprot$" xfId="135"/>
    <cellStyle name="Unprotect" xfId="136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47392013039935"/>
          <c:y val="0.21343954248366"/>
          <c:w val="0.965260798696007"/>
          <c:h val="0.78656045751634"/>
        </c:manualLayout>
      </c:layout>
      <c:lineChart>
        <c:grouping val="standard"/>
        <c:varyColors val="0"/>
        <c:ser>
          <c:idx val="0"/>
          <c:order val="0"/>
          <c:tx>
            <c:strRef>
              <c:f>Calculation!$U$10</c:f>
              <c:strCache>
                <c:ptCount val="1"/>
                <c:pt idx="0">
                  <c:v>Delta Posn (Struct)</c:v>
                </c:pt>
              </c:strCache>
            </c:strRef>
          </c:tx>
          <c:spPr>
            <a:solidFill>
              <a:srgbClr val="00ff00"/>
            </a:solidFill>
            <a:ln w="126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Calculation!$M$11:$M$13,Calculation!$M$15:$M$20</c:f>
              <c:strCache>
                <c:ptCount val="9"/>
                <c:pt idx="0">
                  <c:v>Jan-02</c:v>
                </c:pt>
                <c:pt idx="1">
                  <c:v>Feb-02</c:v>
                </c:pt>
                <c:pt idx="2">
                  <c:v>Mar-02</c:v>
                </c:pt>
                <c:pt idx="3">
                  <c:v>May-02</c:v>
                </c:pt>
                <c:pt idx="4">
                  <c:v>Jun-02</c:v>
                </c:pt>
                <c:pt idx="5">
                  <c:v>Jul-02</c:v>
                </c:pt>
                <c:pt idx="6">
                  <c:v>Aug-02</c:v>
                </c:pt>
                <c:pt idx="7">
                  <c:v>Sep-02</c:v>
                </c:pt>
                <c:pt idx="8">
                  <c:v>Oct-02</c:v>
                </c:pt>
              </c:strCache>
            </c:strRef>
          </c:cat>
          <c:val>
            <c:numRef>
              <c:f>Calculation!$U$11:$U$13,Calculation!$U$15:$U$20</c:f>
              <c:numCache>
                <c:formatCode>0%</c:formatCode>
                <c:ptCount val="9"/>
              </c:numCache>
            </c:numRef>
          </c:val>
          <c:smooth val="0"/>
        </c:ser>
        <c:ser>
          <c:idx val="1"/>
          <c:order val="1"/>
          <c:tx>
            <c:strRef>
              <c:f>Calculation!$V$10</c:f>
              <c:strCache>
                <c:ptCount val="1"/>
                <c:pt idx="0">
                  <c:v>Delta Posn (Cpd.)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Calculation!$M$11:$M$13,Calculation!$M$15:$M$20</c:f>
              <c:strCache>
                <c:ptCount val="9"/>
                <c:pt idx="0">
                  <c:v>Jan-02</c:v>
                </c:pt>
                <c:pt idx="1">
                  <c:v>Feb-02</c:v>
                </c:pt>
                <c:pt idx="2">
                  <c:v>Mar-02</c:v>
                </c:pt>
                <c:pt idx="3">
                  <c:v>May-02</c:v>
                </c:pt>
                <c:pt idx="4">
                  <c:v>Jun-02</c:v>
                </c:pt>
                <c:pt idx="5">
                  <c:v>Jul-02</c:v>
                </c:pt>
                <c:pt idx="6">
                  <c:v>Aug-02</c:v>
                </c:pt>
                <c:pt idx="7">
                  <c:v>Sep-02</c:v>
                </c:pt>
                <c:pt idx="8">
                  <c:v>Oct-02</c:v>
                </c:pt>
              </c:strCache>
            </c:strRef>
          </c:cat>
          <c:val>
            <c:numRef>
              <c:f>Calculation!$V$11:$V$13,Calculation!$V$15:$V$20</c:f>
              <c:numCache>
                <c:formatCode>0%</c:formatCode>
                <c:ptCount val="9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2794699"/>
        <c:axId val="74442956"/>
      </c:lineChart>
      <c:catAx>
        <c:axId val="72794699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442956"/>
        <c:crossesAt val="0"/>
        <c:auto val="1"/>
        <c:lblAlgn val="ctr"/>
        <c:lblOffset val="100"/>
        <c:noMultiLvlLbl val="0"/>
      </c:catAx>
      <c:valAx>
        <c:axId val="7444295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79469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48023634881826"/>
          <c:y val="0.056985294117647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75" strike="noStrike" u="none">
                <a:solidFill>
                  <a:srgbClr val="000000"/>
                </a:solidFill>
                <a:uFillTx/>
                <a:latin typeface="Arial"/>
              </a:rPr>
              <a:t>Scalar profile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Scalars!$I$38</c:f>
              <c:strCache>
                <c:ptCount val="1"/>
                <c:pt idx="0">
                  <c:v>July scalars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Scalars!$I$39:$I$62</c:f>
              <c:numCache>
                <c:formatCode>#,##0.0000_);\(#,##0.0000\)</c:formatCode>
                <c:ptCount val="24"/>
                <c:pt idx="0">
                  <c:v>1.11512120882705</c:v>
                </c:pt>
                <c:pt idx="1">
                  <c:v>1.01858897706272</c:v>
                </c:pt>
                <c:pt idx="2">
                  <c:v>0.970540276116969</c:v>
                </c:pt>
                <c:pt idx="3">
                  <c:v>0.874008044352647</c:v>
                </c:pt>
                <c:pt idx="4">
                  <c:v>0.829655397325796</c:v>
                </c:pt>
                <c:pt idx="5">
                  <c:v>0.914664637460593</c:v>
                </c:pt>
                <c:pt idx="6">
                  <c:v>1.01576258288944</c:v>
                </c:pt>
                <c:pt idx="7">
                  <c:v>0.4</c:v>
                </c:pt>
                <c:pt idx="8">
                  <c:v>0.4</c:v>
                </c:pt>
                <c:pt idx="9">
                  <c:v>0.4</c:v>
                </c:pt>
                <c:pt idx="10">
                  <c:v>0.4</c:v>
                </c:pt>
                <c:pt idx="11">
                  <c:v>1.3</c:v>
                </c:pt>
                <c:pt idx="12">
                  <c:v>1.3</c:v>
                </c:pt>
                <c:pt idx="13">
                  <c:v>1.9</c:v>
                </c:pt>
                <c:pt idx="14">
                  <c:v>1.9</c:v>
                </c:pt>
                <c:pt idx="15">
                  <c:v>1.9</c:v>
                </c:pt>
                <c:pt idx="16">
                  <c:v>1.9</c:v>
                </c:pt>
                <c:pt idx="17">
                  <c:v>1.3</c:v>
                </c:pt>
                <c:pt idx="18">
                  <c:v>1.3</c:v>
                </c:pt>
                <c:pt idx="19">
                  <c:v>0.4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1.26165887596478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Scalars!$J$38</c:f>
              <c:strCache>
                <c:ptCount val="1"/>
                <c:pt idx="0">
                  <c:v>Difficult to follow scalars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Scalars!$J$39:$J$62</c:f>
              <c:numCache>
                <c:formatCode>General</c:formatCode>
                <c:ptCount val="24"/>
                <c:pt idx="0">
                  <c:v>1.5</c:v>
                </c:pt>
                <c:pt idx="1">
                  <c:v>0.5</c:v>
                </c:pt>
                <c:pt idx="2">
                  <c:v>1.5</c:v>
                </c:pt>
                <c:pt idx="3">
                  <c:v>0.5</c:v>
                </c:pt>
                <c:pt idx="4">
                  <c:v>1.5</c:v>
                </c:pt>
                <c:pt idx="5">
                  <c:v>0.5</c:v>
                </c:pt>
                <c:pt idx="6">
                  <c:v>1.5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1.5</c:v>
                </c:pt>
                <c:pt idx="11">
                  <c:v>0.5</c:v>
                </c:pt>
                <c:pt idx="12">
                  <c:v>1.5</c:v>
                </c:pt>
                <c:pt idx="13">
                  <c:v>0.5</c:v>
                </c:pt>
                <c:pt idx="14">
                  <c:v>1.5</c:v>
                </c:pt>
                <c:pt idx="15">
                  <c:v>0.5</c:v>
                </c:pt>
                <c:pt idx="16">
                  <c:v>1.5</c:v>
                </c:pt>
                <c:pt idx="17">
                  <c:v>0.5</c:v>
                </c:pt>
                <c:pt idx="18">
                  <c:v>1.5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0.5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6524929"/>
        <c:axId val="2435293"/>
      </c:lineChart>
      <c:catAx>
        <c:axId val="3652492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Hour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35293"/>
        <c:crossesAt val="0"/>
        <c:auto val="1"/>
        <c:lblAlgn val="ctr"/>
        <c:lblOffset val="100"/>
        <c:noMultiLvlLbl val="0"/>
      </c:catAx>
      <c:valAx>
        <c:axId val="243529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scalar value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52492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10.xml><?xml version="1.0" encoding="utf-8"?>
<formControlPr xmlns="http://schemas.microsoft.com/office/spreadsheetml/2009/9/main" objectType="CheckBox" checked="Checked" autoLine="false" print="true" fmlaLink="Calculation!$AA$11" lockText="1" noThreeD="1"/>
</file>

<file path=xl/ctrlProps/ctrlProps11.xml><?xml version="1.0" encoding="utf-8"?>
<formControlPr xmlns="http://schemas.microsoft.com/office/spreadsheetml/2009/9/main" objectType="CheckBox" autoLine="false" print="true" fmlaLink="Calculation!$AA$12" lockText="1" noThreeD="1"/>
</file>

<file path=xl/ctrlProps/ctrlProps12.xml><?xml version="1.0" encoding="utf-8"?>
<formControlPr xmlns="http://schemas.microsoft.com/office/spreadsheetml/2009/9/main" objectType="CheckBox" checked="Checked" autoLine="false" print="true" fmlaLink="Calculation!$AA$14" lockText="1" noThreeD="1"/>
</file>

<file path=xl/ctrlProps/ctrlProps13.xml><?xml version="1.0" encoding="utf-8"?>
<formControlPr xmlns="http://schemas.microsoft.com/office/spreadsheetml/2009/9/main" objectType="CheckBox" checked="Checked" autoLine="false" print="true" fmlaLink="Calculation!$AA$15" lockText="1" noThreeD="1"/>
</file>

<file path=xl/ctrlProps/ctrlProps14.xml><?xml version="1.0" encoding="utf-8"?>
<formControlPr xmlns="http://schemas.microsoft.com/office/spreadsheetml/2009/9/main" objectType="CheckBox" checked="Checked" autoLine="false" print="true" fmlaLink="Calculation!$AA$16" lockText="1" noThreeD="1"/>
</file>

<file path=xl/ctrlProps/ctrlProps15.xml><?xml version="1.0" encoding="utf-8"?>
<formControlPr xmlns="http://schemas.microsoft.com/office/spreadsheetml/2009/9/main" objectType="CheckBox" checked="Checked" autoLine="false" print="true" fmlaLink="Calculation!$AA$17" lockText="1" noThreeD="1"/>
</file>

<file path=xl/ctrlProps/ctrlProps16.xml><?xml version="1.0" encoding="utf-8"?>
<formControlPr xmlns="http://schemas.microsoft.com/office/spreadsheetml/2009/9/main" objectType="CheckBox" checked="Checked" autoLine="false" print="true" fmlaLink="Calculation!$AA$18" lockText="1" noThreeD="1"/>
</file>

<file path=xl/ctrlProps/ctrlProps17.xml><?xml version="1.0" encoding="utf-8"?>
<formControlPr xmlns="http://schemas.microsoft.com/office/spreadsheetml/2009/9/main" objectType="CheckBox" autoLine="false" print="true" fmlaLink="Calculation!$AA$19" lockText="1" noThreeD="1"/>
</file>

<file path=xl/ctrlProps/ctrlProps18.xml><?xml version="1.0" encoding="utf-8"?>
<formControlPr xmlns="http://schemas.microsoft.com/office/spreadsheetml/2009/9/main" objectType="CheckBox" autoLine="false" print="true" fmlaLink="Calculation!$AA$20" lockText="1" noThreeD="1"/>
</file>

<file path=xl/ctrlProps/ctrlProps19.xml><?xml version="1.0" encoding="utf-8"?>
<formControlPr xmlns="http://schemas.microsoft.com/office/spreadsheetml/2009/9/main" objectType="CheckBox" checked="Checked" autoLine="false" print="true" fmlaLink="Calculation!$AA$13" lockText="1" noThreeD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CheckBox" autoLine="false" print="true" fmlaLink="Calculation!$X$72" lockText="1" noThreeD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CheckBox" checked="Checked" autoLine="false" print="false" fmlaLink="Calculation!$AA$9" lockText="1" noThreeD="1"/>
</file>

<file path=xl/ctrlProps/ctrlProps9.xml><?xml version="1.0" encoding="utf-8"?>
<formControlPr xmlns="http://schemas.microsoft.com/office/spreadsheetml/2009/9/main" objectType="CheckBox" checked="Checked" autoLine="false" print="true" fmlaLink="Calculation!$AA$10" lockText="1" noThreeD="1"/>
</file>

<file path=xl/drawings/_rels/drawing23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412200</xdr:colOff>
          <xdr:row>5</xdr:row>
          <xdr:rowOff>47520</xdr:rowOff>
        </xdr:from>
        <xdr:to>
          <xdr:col>8</xdr:col>
          <xdr:colOff>343080</xdr:colOff>
          <xdr:row>7</xdr:row>
          <xdr:rowOff>66600</xdr:rowOff>
        </xdr:to>
        <xdr:sp>
          <xdr:nvSpPr>
            <xdr:cNvPr id="1001" name="Button 1" descr="DateScenari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DateScenario</a:t>
              </a:r>
            </a:p>
          </xdr:txBody>
        </xdr:sp>
        <xdr:clientData/>
      </xdr:twoCellAnchor>
    </mc:Choice>
  </mc:AlternateContent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30240</xdr:colOff>
      <xdr:row>37</xdr:row>
      <xdr:rowOff>19080</xdr:rowOff>
    </xdr:from>
    <xdr:to>
      <xdr:col>14</xdr:col>
      <xdr:colOff>241560</xdr:colOff>
      <xdr:row>55</xdr:row>
      <xdr:rowOff>66600</xdr:rowOff>
    </xdr:to>
    <xdr:graphicFrame>
      <xdr:nvGraphicFramePr>
        <xdr:cNvPr id="8" name="Chart 1"/>
        <xdr:cNvGraphicFramePr/>
      </xdr:nvGraphicFramePr>
      <xdr:xfrm>
        <a:off x="2462760" y="5324400"/>
        <a:ext cx="47962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684000</xdr:colOff>
          <xdr:row>7</xdr:row>
          <xdr:rowOff>0</xdr:rowOff>
        </xdr:from>
        <xdr:to>
          <xdr:col>8</xdr:col>
          <xdr:colOff>433440</xdr:colOff>
          <xdr:row>10</xdr:row>
          <xdr:rowOff>47520</xdr:rowOff>
        </xdr:to>
        <xdr:sp>
          <xdr:nvSpPr>
            <xdr:cNvPr id="1001" name="Button 8" descr="Scenari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Scenario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704160</xdr:colOff>
          <xdr:row>20</xdr:row>
          <xdr:rowOff>9720</xdr:rowOff>
        </xdr:from>
        <xdr:to>
          <xdr:col>32</xdr:col>
          <xdr:colOff>856800</xdr:colOff>
          <xdr:row>23</xdr:row>
          <xdr:rowOff>66240</xdr:rowOff>
        </xdr:to>
        <xdr:sp>
          <xdr:nvSpPr>
            <xdr:cNvPr id="1001" name="Button 4" descr="Button 4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4</a:t>
              </a:r>
            </a:p>
          </xdr:txBody>
        </xdr:sp>
        <xdr:clientData/>
      </xdr:twoCellAnchor>
    </mc:Choice>
  </mc:AlternateContent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16</xdr:row>
          <xdr:rowOff>0</xdr:rowOff>
        </xdr:from>
        <xdr:to>
          <xdr:col>3</xdr:col>
          <xdr:colOff>-19440</xdr:colOff>
          <xdr:row>17</xdr:row>
          <xdr:rowOff>-16920</xdr:rowOff>
        </xdr:to>
        <xdr:sp>
          <xdr:nvSpPr>
            <xdr:cNvPr id="0" name="Drop Down 3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17</xdr:row>
          <xdr:rowOff>0</xdr:rowOff>
        </xdr:from>
        <xdr:to>
          <xdr:col>3</xdr:col>
          <xdr:colOff>-19440</xdr:colOff>
          <xdr:row>18</xdr:row>
          <xdr:rowOff>-16920</xdr:rowOff>
        </xdr:to>
        <xdr:sp>
          <xdr:nvSpPr>
            <xdr:cNvPr id="0" name="Drop Down 3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18</xdr:row>
          <xdr:rowOff>0</xdr:rowOff>
        </xdr:from>
        <xdr:to>
          <xdr:col>3</xdr:col>
          <xdr:colOff>-19440</xdr:colOff>
          <xdr:row>19</xdr:row>
          <xdr:rowOff>0</xdr:rowOff>
        </xdr:to>
        <xdr:sp>
          <xdr:nvSpPr>
            <xdr:cNvPr id="0" name="Drop Down 3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22</xdr:row>
          <xdr:rowOff>9360</xdr:rowOff>
        </xdr:from>
        <xdr:to>
          <xdr:col>3</xdr:col>
          <xdr:colOff>-19440</xdr:colOff>
          <xdr:row>23</xdr:row>
          <xdr:rowOff>0</xdr:rowOff>
        </xdr:to>
        <xdr:sp>
          <xdr:nvSpPr>
            <xdr:cNvPr id="0" name="Drop Down 3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24</xdr:row>
          <xdr:rowOff>0</xdr:rowOff>
        </xdr:from>
        <xdr:to>
          <xdr:col>3</xdr:col>
          <xdr:colOff>-19440</xdr:colOff>
          <xdr:row>25</xdr:row>
          <xdr:rowOff>-16920</xdr:rowOff>
        </xdr:to>
        <xdr:sp>
          <xdr:nvSpPr>
            <xdr:cNvPr id="0" name="Drop Down 4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15</xdr:row>
          <xdr:rowOff>9360</xdr:rowOff>
        </xdr:from>
        <xdr:to>
          <xdr:col>3</xdr:col>
          <xdr:colOff>-19440</xdr:colOff>
          <xdr:row>16</xdr:row>
          <xdr:rowOff>0</xdr:rowOff>
        </xdr:to>
        <xdr:sp>
          <xdr:nvSpPr>
            <xdr:cNvPr id="0" name="Drop Down 4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6</xdr:row>
          <xdr:rowOff>0</xdr:rowOff>
        </xdr:from>
        <xdr:to>
          <xdr:col>8</xdr:col>
          <xdr:colOff>50400</xdr:colOff>
          <xdr:row>7</xdr:row>
          <xdr:rowOff>9360</xdr:rowOff>
        </xdr:to>
        <xdr:sp>
          <xdr:nvSpPr>
            <xdr:cNvPr id="1001" name="Check Box 4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6</xdr:row>
          <xdr:rowOff>200520</xdr:rowOff>
        </xdr:from>
        <xdr:to>
          <xdr:col>8</xdr:col>
          <xdr:colOff>60120</xdr:colOff>
          <xdr:row>8</xdr:row>
          <xdr:rowOff>9360</xdr:rowOff>
        </xdr:to>
        <xdr:sp>
          <xdr:nvSpPr>
            <xdr:cNvPr id="1002" name="Check Box 4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7</xdr:row>
          <xdr:rowOff>200160</xdr:rowOff>
        </xdr:from>
        <xdr:to>
          <xdr:col>8</xdr:col>
          <xdr:colOff>50400</xdr:colOff>
          <xdr:row>8</xdr:row>
          <xdr:rowOff>217080</xdr:rowOff>
        </xdr:to>
        <xdr:sp>
          <xdr:nvSpPr>
            <xdr:cNvPr id="1003" name="Check Box 4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9</xdr:row>
          <xdr:rowOff>0</xdr:rowOff>
        </xdr:from>
        <xdr:to>
          <xdr:col>8</xdr:col>
          <xdr:colOff>60120</xdr:colOff>
          <xdr:row>10</xdr:row>
          <xdr:rowOff>9360</xdr:rowOff>
        </xdr:to>
        <xdr:sp>
          <xdr:nvSpPr>
            <xdr:cNvPr id="1004" name="Check Box 4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10</xdr:row>
          <xdr:rowOff>191160</xdr:rowOff>
        </xdr:from>
        <xdr:to>
          <xdr:col>8</xdr:col>
          <xdr:colOff>60120</xdr:colOff>
          <xdr:row>11</xdr:row>
          <xdr:rowOff>217080</xdr:rowOff>
        </xdr:to>
        <xdr:sp>
          <xdr:nvSpPr>
            <xdr:cNvPr id="1005" name="Check Box 4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11</xdr:row>
          <xdr:rowOff>200160</xdr:rowOff>
        </xdr:from>
        <xdr:to>
          <xdr:col>8</xdr:col>
          <xdr:colOff>60120</xdr:colOff>
          <xdr:row>12</xdr:row>
          <xdr:rowOff>217080</xdr:rowOff>
        </xdr:to>
        <xdr:sp>
          <xdr:nvSpPr>
            <xdr:cNvPr id="1006" name="Check Box 4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12</xdr:row>
          <xdr:rowOff>200160</xdr:rowOff>
        </xdr:from>
        <xdr:to>
          <xdr:col>8</xdr:col>
          <xdr:colOff>60120</xdr:colOff>
          <xdr:row>13</xdr:row>
          <xdr:rowOff>217080</xdr:rowOff>
        </xdr:to>
        <xdr:sp>
          <xdr:nvSpPr>
            <xdr:cNvPr id="1007" name="Check Box 5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13</xdr:row>
          <xdr:rowOff>200160</xdr:rowOff>
        </xdr:from>
        <xdr:to>
          <xdr:col>8</xdr:col>
          <xdr:colOff>70200</xdr:colOff>
          <xdr:row>14</xdr:row>
          <xdr:rowOff>217440</xdr:rowOff>
        </xdr:to>
        <xdr:sp>
          <xdr:nvSpPr>
            <xdr:cNvPr id="1008" name="Check Box 5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14</xdr:row>
          <xdr:rowOff>200520</xdr:rowOff>
        </xdr:from>
        <xdr:to>
          <xdr:col>8</xdr:col>
          <xdr:colOff>80280</xdr:colOff>
          <xdr:row>15</xdr:row>
          <xdr:rowOff>217080</xdr:rowOff>
        </xdr:to>
        <xdr:sp>
          <xdr:nvSpPr>
            <xdr:cNvPr id="1009" name="Check Box 5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16</xdr:row>
          <xdr:rowOff>0</xdr:rowOff>
        </xdr:from>
        <xdr:to>
          <xdr:col>8</xdr:col>
          <xdr:colOff>60120</xdr:colOff>
          <xdr:row>17</xdr:row>
          <xdr:rowOff>9360</xdr:rowOff>
        </xdr:to>
        <xdr:sp>
          <xdr:nvSpPr>
            <xdr:cNvPr id="1010" name="Check Box 5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16</xdr:row>
          <xdr:rowOff>200160</xdr:rowOff>
        </xdr:from>
        <xdr:to>
          <xdr:col>8</xdr:col>
          <xdr:colOff>50400</xdr:colOff>
          <xdr:row>17</xdr:row>
          <xdr:rowOff>217080</xdr:rowOff>
        </xdr:to>
        <xdr:sp>
          <xdr:nvSpPr>
            <xdr:cNvPr id="1011" name="Check Box 5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60120</xdr:colOff>
          <xdr:row>10</xdr:row>
          <xdr:rowOff>0</xdr:rowOff>
        </xdr:from>
        <xdr:to>
          <xdr:col>8</xdr:col>
          <xdr:colOff>60120</xdr:colOff>
          <xdr:row>11</xdr:row>
          <xdr:rowOff>9360</xdr:rowOff>
        </xdr:to>
        <xdr:sp>
          <xdr:nvSpPr>
            <xdr:cNvPr id="1012" name="Check Box 5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19440</xdr:rowOff>
        </xdr:from>
        <xdr:to>
          <xdr:col>10</xdr:col>
          <xdr:colOff>945360</xdr:colOff>
          <xdr:row>2</xdr:row>
          <xdr:rowOff>114480</xdr:rowOff>
        </xdr:to>
        <xdr:sp>
          <xdr:nvSpPr>
            <xdr:cNvPr id="1013" name="Button 75" descr="Run Calc and Create Report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Run Calc and Create Reports</a:t>
              </a:r>
            </a:p>
          </xdr:txBody>
        </xdr:sp>
        <xdr:clientData/>
      </xdr:twoCellAnchor>
    </mc:Choice>
  </mc:AlternateContent>
  <xdr:twoCellAnchor editAs="oneCell">
    <xdr:from>
      <xdr:col>1</xdr:col>
      <xdr:colOff>0</xdr:colOff>
      <xdr:row>15</xdr:row>
      <xdr:rowOff>0</xdr:rowOff>
    </xdr:from>
    <xdr:to>
      <xdr:col>2</xdr:col>
      <xdr:colOff>734400</xdr:colOff>
      <xdr:row>25</xdr:row>
      <xdr:rowOff>217080</xdr:rowOff>
    </xdr:to>
    <xdr:sp>
      <xdr:nvSpPr>
        <xdr:cNvPr id="0" name="Rectangle 77"/>
        <xdr:cNvSpPr/>
      </xdr:nvSpPr>
      <xdr:spPr>
        <a:xfrm>
          <a:off x="119880" y="3244320"/>
          <a:ext cx="2143440" cy="2348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6</xdr:row>
      <xdr:rowOff>0</xdr:rowOff>
    </xdr:from>
    <xdr:to>
      <xdr:col>2</xdr:col>
      <xdr:colOff>734400</xdr:colOff>
      <xdr:row>13</xdr:row>
      <xdr:rowOff>217080</xdr:rowOff>
    </xdr:to>
    <xdr:sp>
      <xdr:nvSpPr>
        <xdr:cNvPr id="1" name="Rectangle 78"/>
        <xdr:cNvSpPr/>
      </xdr:nvSpPr>
      <xdr:spPr>
        <a:xfrm>
          <a:off x="119880" y="1289520"/>
          <a:ext cx="2143440" cy="1737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110160</xdr:colOff>
      <xdr:row>2</xdr:row>
      <xdr:rowOff>171000</xdr:rowOff>
    </xdr:from>
    <xdr:to>
      <xdr:col>10</xdr:col>
      <xdr:colOff>936000</xdr:colOff>
      <xdr:row>3</xdr:row>
      <xdr:rowOff>152640</xdr:rowOff>
    </xdr:to>
    <xdr:sp>
      <xdr:nvSpPr>
        <xdr:cNvPr id="2" name="Rectangle 79"/>
        <xdr:cNvSpPr/>
      </xdr:nvSpPr>
      <xdr:spPr>
        <a:xfrm>
          <a:off x="3618360" y="605520"/>
          <a:ext cx="2224440" cy="2005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6</xdr:row>
      <xdr:rowOff>0</xdr:rowOff>
    </xdr:from>
    <xdr:to>
      <xdr:col>7</xdr:col>
      <xdr:colOff>331560</xdr:colOff>
      <xdr:row>17</xdr:row>
      <xdr:rowOff>217080</xdr:rowOff>
    </xdr:to>
    <xdr:sp>
      <xdr:nvSpPr>
        <xdr:cNvPr id="3" name="Rectangle 81"/>
        <xdr:cNvSpPr/>
      </xdr:nvSpPr>
      <xdr:spPr>
        <a:xfrm>
          <a:off x="2372400" y="1289520"/>
          <a:ext cx="1136160" cy="26060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180360</xdr:rowOff>
        </xdr:from>
        <xdr:to>
          <xdr:col>10</xdr:col>
          <xdr:colOff>-511920</xdr:colOff>
          <xdr:row>3</xdr:row>
          <xdr:rowOff>152640</xdr:rowOff>
        </xdr:to>
        <xdr:sp>
          <xdr:nvSpPr>
            <xdr:cNvPr id="1014" name="Button 84" descr="Fetch Curve Curv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Fetch Curve Curves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745200</xdr:colOff>
          <xdr:row>2</xdr:row>
          <xdr:rowOff>161640</xdr:rowOff>
        </xdr:from>
        <xdr:to>
          <xdr:col>10</xdr:col>
          <xdr:colOff>936000</xdr:colOff>
          <xdr:row>3</xdr:row>
          <xdr:rowOff>143280</xdr:rowOff>
        </xdr:to>
        <xdr:sp>
          <xdr:nvSpPr>
            <xdr:cNvPr id="0" name="Drop Down 8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9720</xdr:colOff>
          <xdr:row>19</xdr:row>
          <xdr:rowOff>0</xdr:rowOff>
        </xdr:from>
        <xdr:to>
          <xdr:col>2</xdr:col>
          <xdr:colOff>-511560</xdr:colOff>
          <xdr:row>20</xdr:row>
          <xdr:rowOff>9720</xdr:rowOff>
        </xdr:to>
        <xdr:sp>
          <xdr:nvSpPr>
            <xdr:cNvPr id="0" name="Option Button 89" descr=" Use Daily Vo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 Use Daily Vol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1066680</xdr:colOff>
          <xdr:row>19</xdr:row>
          <xdr:rowOff>0</xdr:rowOff>
        </xdr:from>
        <xdr:to>
          <xdr:col>2</xdr:col>
          <xdr:colOff>734400</xdr:colOff>
          <xdr:row>20</xdr:row>
          <xdr:rowOff>9720</xdr:rowOff>
        </xdr:to>
        <xdr:sp>
          <xdr:nvSpPr>
            <xdr:cNvPr id="0" name="Option Button 90" descr="Use Monthly Vo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Use Monthly Vol</a:t>
              </a:r>
            </a:p>
          </xdr:txBody>
        </xdr:sp>
        <xdr:clientData/>
      </xdr:twoCellAnchor>
    </mc:Choice>
  </mc:AlternateContent>
  <xdr:twoCellAnchor editAs="oneCell">
    <xdr:from>
      <xdr:col>9</xdr:col>
      <xdr:colOff>0</xdr:colOff>
      <xdr:row>6</xdr:row>
      <xdr:rowOff>0</xdr:rowOff>
    </xdr:from>
    <xdr:to>
      <xdr:col>10</xdr:col>
      <xdr:colOff>945360</xdr:colOff>
      <xdr:row>19</xdr:row>
      <xdr:rowOff>209520</xdr:rowOff>
    </xdr:to>
    <xdr:sp>
      <xdr:nvSpPr>
        <xdr:cNvPr id="4" name="Rectangle 92"/>
        <xdr:cNvSpPr/>
      </xdr:nvSpPr>
      <xdr:spPr>
        <a:xfrm>
          <a:off x="3628440" y="1289520"/>
          <a:ext cx="2223720" cy="3015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20</xdr:row>
          <xdr:rowOff>0</xdr:rowOff>
        </xdr:from>
        <xdr:to>
          <xdr:col>3</xdr:col>
          <xdr:colOff>-19440</xdr:colOff>
          <xdr:row>21</xdr:row>
          <xdr:rowOff>-9720</xdr:rowOff>
        </xdr:to>
        <xdr:sp>
          <xdr:nvSpPr>
            <xdr:cNvPr id="0" name="Drop Down 9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170640</xdr:colOff>
          <xdr:row>20</xdr:row>
          <xdr:rowOff>199800</xdr:rowOff>
        </xdr:from>
        <xdr:to>
          <xdr:col>3</xdr:col>
          <xdr:colOff>-190800</xdr:colOff>
          <xdr:row>21</xdr:row>
          <xdr:rowOff>209520</xdr:rowOff>
        </xdr:to>
        <xdr:sp>
          <xdr:nvSpPr>
            <xdr:cNvPr id="1015" name="Check Box 9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7</xdr:col>
      <xdr:colOff>90360</xdr:colOff>
      <xdr:row>1</xdr:row>
      <xdr:rowOff>190800</xdr:rowOff>
    </xdr:from>
    <xdr:to>
      <xdr:col>8</xdr:col>
      <xdr:colOff>50400</xdr:colOff>
      <xdr:row>2</xdr:row>
      <xdr:rowOff>133200</xdr:rowOff>
    </xdr:to>
    <xdr:sp>
      <xdr:nvSpPr>
        <xdr:cNvPr id="5" name="Line 98"/>
        <xdr:cNvSpPr/>
      </xdr:nvSpPr>
      <xdr:spPr>
        <a:xfrm flipV="1">
          <a:off x="3267360" y="407880"/>
          <a:ext cx="291240" cy="15984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171360</xdr:colOff>
      <xdr:row>0</xdr:row>
      <xdr:rowOff>57600</xdr:rowOff>
    </xdr:from>
    <xdr:to>
      <xdr:col>21</xdr:col>
      <xdr:colOff>1058040</xdr:colOff>
      <xdr:row>8</xdr:row>
      <xdr:rowOff>95760</xdr:rowOff>
    </xdr:to>
    <xdr:graphicFrame>
      <xdr:nvGraphicFramePr>
        <xdr:cNvPr id="6" name="Chart 100"/>
        <xdr:cNvGraphicFramePr/>
      </xdr:nvGraphicFramePr>
      <xdr:xfrm>
        <a:off x="11041920" y="57600"/>
        <a:ext cx="3533400" cy="1762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0</xdr:colOff>
      <xdr:row>1</xdr:row>
      <xdr:rowOff>9360</xdr:rowOff>
    </xdr:from>
    <xdr:to>
      <xdr:col>10</xdr:col>
      <xdr:colOff>936000</xdr:colOff>
      <xdr:row>2</xdr:row>
      <xdr:rowOff>104400</xdr:rowOff>
    </xdr:to>
    <xdr:sp>
      <xdr:nvSpPr>
        <xdr:cNvPr id="7" name="Rectangle 101"/>
        <xdr:cNvSpPr/>
      </xdr:nvSpPr>
      <xdr:spPr>
        <a:xfrm>
          <a:off x="3628440" y="226440"/>
          <a:ext cx="2214360" cy="3124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Relationship Id="rId4" Type="http://schemas.openxmlformats.org/officeDocument/2006/relationships/ctrlProp" Target="../ctrlProps/ctrlProps6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8.xml"/><Relationship Id="rId4" Type="http://schemas.openxmlformats.org/officeDocument/2006/relationships/ctrlProp" Target="../ctrlProps/ctrlProps9.xml"/><Relationship Id="rId5" Type="http://schemas.openxmlformats.org/officeDocument/2006/relationships/ctrlProp" Target="../ctrlProps/ctrlProps10.xml"/><Relationship Id="rId6" Type="http://schemas.openxmlformats.org/officeDocument/2006/relationships/ctrlProp" Target="../ctrlProps/ctrlProps11.xml"/><Relationship Id="rId7" Type="http://schemas.openxmlformats.org/officeDocument/2006/relationships/ctrlProp" Target="../ctrlProps/ctrlProps12.xml"/><Relationship Id="rId8" Type="http://schemas.openxmlformats.org/officeDocument/2006/relationships/ctrlProp" Target="../ctrlProps/ctrlProps13.xml"/><Relationship Id="rId9" Type="http://schemas.openxmlformats.org/officeDocument/2006/relationships/ctrlProp" Target="../ctrlProps/ctrlProps14.xml"/><Relationship Id="rId10" Type="http://schemas.openxmlformats.org/officeDocument/2006/relationships/ctrlProp" Target="../ctrlProps/ctrlProps15.xml"/><Relationship Id="rId11" Type="http://schemas.openxmlformats.org/officeDocument/2006/relationships/ctrlProp" Target="../ctrlProps/ctrlProps16.xml"/><Relationship Id="rId12" Type="http://schemas.openxmlformats.org/officeDocument/2006/relationships/ctrlProp" Target="../ctrlProps/ctrlProps17.xml"/><Relationship Id="rId13" Type="http://schemas.openxmlformats.org/officeDocument/2006/relationships/ctrlProp" Target="../ctrlProps/ctrlProps18.xml"/><Relationship Id="rId14" Type="http://schemas.openxmlformats.org/officeDocument/2006/relationships/ctrlProp" Target="../ctrlProps/ctrlProps19.xml"/><Relationship Id="rId15" Type="http://schemas.openxmlformats.org/officeDocument/2006/relationships/ctrlProp" Target="../ctrlProps/ctrlProps20.xml"/><Relationship Id="rId16" Type="http://schemas.openxmlformats.org/officeDocument/2006/relationships/ctrlProp" Target="../ctrlProps/ctrlProps21.xml"/><Relationship Id="rId17" Type="http://schemas.openxmlformats.org/officeDocument/2006/relationships/ctrlProp" Target="../ctrlProps/ctrlProps22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D5:P8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13"/>
    <col collapsed="false" customWidth="true" hidden="false" outlineLevel="0" max="2" min="2" style="1" width="6.28"/>
    <col collapsed="false" customWidth="true" hidden="false" outlineLevel="0" max="3" min="3" style="1" width="5.99"/>
    <col collapsed="false" customWidth="true" hidden="false" outlineLevel="0" max="4" min="4" style="1" width="13.85"/>
    <col collapsed="false" customWidth="false" hidden="false" outlineLevel="0" max="6" min="5" style="1" width="9.14"/>
    <col collapsed="false" customWidth="true" hidden="false" outlineLevel="0" max="7" min="7" style="1" width="13.14"/>
    <col collapsed="false" customWidth="true" hidden="false" outlineLevel="0" max="9" min="8" style="1" width="13.7"/>
    <col collapsed="false" customWidth="true" hidden="false" outlineLevel="0" max="10" min="10" style="1" width="13.99"/>
    <col collapsed="false" customWidth="true" hidden="false" outlineLevel="0" max="11" min="11" style="1" width="13.14"/>
    <col collapsed="false" customWidth="false" hidden="false" outlineLevel="0" max="12" min="12" style="1" width="9.14"/>
    <col collapsed="false" customWidth="true" hidden="false" outlineLevel="0" max="13" min="13" style="1" width="11.99"/>
    <col collapsed="false" customWidth="false" hidden="false" outlineLevel="0" max="257" min="14" style="1" width="9.14"/>
  </cols>
  <sheetData>
    <row r="5" customFormat="false" ht="11.25" hidden="false" customHeight="false" outlineLevel="0" collapsed="false">
      <c r="D5" s="1" t="s">
        <v>0</v>
      </c>
      <c r="E5" s="2" t="n">
        <v>37073</v>
      </c>
    </row>
    <row r="6" customFormat="false" ht="11.25" hidden="false" customHeight="false" outlineLevel="0" collapsed="false">
      <c r="D6" s="1" t="s">
        <v>1</v>
      </c>
      <c r="E6" s="2" t="n">
        <v>37073</v>
      </c>
    </row>
    <row r="7" customFormat="false" ht="11.25" hidden="false" customHeight="false" outlineLevel="0" collapsed="false">
      <c r="D7" s="1" t="s">
        <v>2</v>
      </c>
      <c r="E7" s="2" t="n">
        <v>37073</v>
      </c>
    </row>
    <row r="9" customFormat="false" ht="11.25" hidden="false" customHeight="false" outlineLevel="0" collapsed="false">
      <c r="I9" s="1" t="s">
        <v>3</v>
      </c>
    </row>
    <row r="10" customFormat="false" ht="11.25" hidden="false" customHeight="false" outlineLevel="0" collapsed="false">
      <c r="H10" s="1" t="s">
        <v>3</v>
      </c>
    </row>
    <row r="13" customFormat="false" ht="11.25" hidden="false" customHeight="false" outlineLevel="0" collapsed="false">
      <c r="D13" s="1" t="s">
        <v>0</v>
      </c>
      <c r="E13" s="1" t="s">
        <v>4</v>
      </c>
      <c r="H13" s="1" t="s">
        <v>5</v>
      </c>
      <c r="I13" s="1" t="s">
        <v>6</v>
      </c>
    </row>
    <row r="14" customFormat="false" ht="11.25" hidden="false" customHeight="false" outlineLevel="0" collapsed="false">
      <c r="D14" s="3"/>
      <c r="E14" s="3" t="n">
        <v>37257</v>
      </c>
      <c r="F14" s="3"/>
      <c r="H14" s="4" t="n">
        <v>20971836.56</v>
      </c>
      <c r="I14" s="4" t="n">
        <v>147946057.57</v>
      </c>
      <c r="J14" s="4"/>
      <c r="K14" s="4"/>
      <c r="M14" s="4"/>
      <c r="N14" s="4"/>
      <c r="O14" s="4"/>
      <c r="P14" s="4"/>
    </row>
    <row r="15" customFormat="false" ht="11.25" hidden="false" customHeight="false" outlineLevel="0" collapsed="false">
      <c r="D15" s="2"/>
      <c r="E15" s="2" t="n">
        <v>37622</v>
      </c>
      <c r="F15" s="2"/>
      <c r="H15" s="4" t="n">
        <v>21059469.4</v>
      </c>
      <c r="I15" s="4" t="n">
        <v>146316398.07</v>
      </c>
      <c r="J15" s="4"/>
      <c r="K15" s="4"/>
      <c r="M15" s="4"/>
      <c r="N15" s="4"/>
      <c r="O15" s="4"/>
      <c r="P15" s="4"/>
    </row>
    <row r="16" customFormat="false" ht="11.25" hidden="false" customHeight="false" outlineLevel="0" collapsed="false">
      <c r="D16" s="2"/>
      <c r="E16" s="2" t="n">
        <v>37987</v>
      </c>
      <c r="F16" s="2"/>
      <c r="H16" s="4" t="n">
        <v>21197026.63</v>
      </c>
      <c r="I16" s="4" t="n">
        <v>144767983.34</v>
      </c>
      <c r="J16" s="4"/>
      <c r="K16" s="4"/>
      <c r="M16" s="4"/>
      <c r="N16" s="4"/>
      <c r="O16" s="4"/>
      <c r="P16" s="4"/>
    </row>
    <row r="17" customFormat="false" ht="11.25" hidden="false" customHeight="false" outlineLevel="0" collapsed="false">
      <c r="D17" s="2"/>
      <c r="E17" s="2" t="n">
        <v>38353</v>
      </c>
      <c r="F17" s="2"/>
      <c r="H17" s="4" t="n">
        <v>21281792.38</v>
      </c>
      <c r="I17" s="4" t="n">
        <v>143717368.28</v>
      </c>
      <c r="J17" s="4"/>
      <c r="K17" s="4"/>
      <c r="M17" s="4"/>
      <c r="N17" s="4"/>
      <c r="O17" s="4"/>
      <c r="P17" s="4"/>
    </row>
    <row r="18" customFormat="false" ht="11.25" hidden="false" customHeight="false" outlineLevel="0" collapsed="false">
      <c r="D18" s="2"/>
      <c r="E18" s="2" t="n">
        <v>38718</v>
      </c>
      <c r="F18" s="2"/>
      <c r="H18" s="4" t="n">
        <v>21389116.37</v>
      </c>
      <c r="I18" s="4" t="n">
        <v>142790580.24</v>
      </c>
      <c r="J18" s="4"/>
      <c r="K18" s="4"/>
      <c r="M18" s="4"/>
      <c r="N18" s="4"/>
      <c r="O18" s="4"/>
      <c r="P18" s="4"/>
    </row>
    <row r="19" customFormat="false" ht="11.25" hidden="false" customHeight="false" outlineLevel="0" collapsed="false">
      <c r="D19" s="2"/>
      <c r="E19" s="2" t="n">
        <v>39083</v>
      </c>
      <c r="F19" s="2"/>
      <c r="H19" s="4" t="n">
        <v>21518673.81</v>
      </c>
      <c r="I19" s="4" t="n">
        <v>141871044.85</v>
      </c>
      <c r="J19" s="4"/>
      <c r="K19" s="4"/>
      <c r="M19" s="4"/>
      <c r="N19" s="4"/>
      <c r="O19" s="4"/>
      <c r="P19" s="4"/>
    </row>
    <row r="20" customFormat="false" ht="11.25" hidden="false" customHeight="false" outlineLevel="0" collapsed="false">
      <c r="D20" s="2"/>
      <c r="E20" s="2" t="n">
        <v>39448</v>
      </c>
      <c r="F20" s="2"/>
      <c r="H20" s="4" t="n">
        <v>21667320.11</v>
      </c>
      <c r="I20" s="4" t="n">
        <v>140966522.89</v>
      </c>
      <c r="J20" s="4"/>
      <c r="K20" s="4"/>
      <c r="M20" s="4"/>
      <c r="N20" s="4"/>
      <c r="O20" s="4"/>
      <c r="P20" s="4"/>
    </row>
    <row r="21" customFormat="false" ht="11.25" hidden="false" customHeight="false" outlineLevel="0" collapsed="false">
      <c r="D21" s="2"/>
      <c r="E21" s="2" t="n">
        <v>39814</v>
      </c>
      <c r="F21" s="2"/>
      <c r="H21" s="4" t="n">
        <v>21830974.12</v>
      </c>
      <c r="I21" s="4" t="n">
        <v>140083963.83</v>
      </c>
      <c r="J21" s="4"/>
      <c r="K21" s="4"/>
      <c r="M21" s="4"/>
      <c r="N21" s="4"/>
      <c r="O21" s="4"/>
      <c r="P21" s="4"/>
    </row>
    <row r="22" customFormat="false" ht="11.25" hidden="false" customHeight="false" outlineLevel="0" collapsed="false">
      <c r="D22" s="2"/>
      <c r="E22" s="2" t="n">
        <v>40179</v>
      </c>
      <c r="F22" s="2"/>
      <c r="H22" s="4" t="n">
        <v>21945709.26</v>
      </c>
      <c r="I22" s="4" t="n">
        <v>139428396.69</v>
      </c>
      <c r="J22" s="4"/>
      <c r="K22" s="4"/>
      <c r="M22" s="4"/>
      <c r="N22" s="4"/>
      <c r="O22" s="4"/>
      <c r="P22" s="4"/>
    </row>
    <row r="23" customFormat="false" ht="11.25" hidden="false" customHeight="false" outlineLevel="0" collapsed="false">
      <c r="D23" s="2"/>
      <c r="E23" s="2" t="n">
        <v>40544</v>
      </c>
      <c r="F23" s="2"/>
      <c r="H23" s="4" t="n">
        <v>22065647.13</v>
      </c>
      <c r="I23" s="4" t="n">
        <v>138823534.92</v>
      </c>
      <c r="J23" s="4"/>
      <c r="K23" s="4"/>
      <c r="M23" s="4"/>
      <c r="N23" s="4"/>
      <c r="O23" s="4"/>
      <c r="P23" s="4"/>
    </row>
    <row r="24" customFormat="false" ht="11.25" hidden="false" customHeight="false" outlineLevel="0" collapsed="false">
      <c r="D24" s="2"/>
      <c r="E24" s="2" t="n">
        <v>40909</v>
      </c>
      <c r="F24" s="2"/>
      <c r="H24" s="4" t="n">
        <v>22192061.3</v>
      </c>
      <c r="I24" s="4" t="n">
        <v>138241919.08</v>
      </c>
      <c r="J24" s="4"/>
      <c r="K24" s="4"/>
      <c r="M24" s="4"/>
      <c r="N24" s="4"/>
      <c r="O24" s="4"/>
      <c r="P24" s="4"/>
    </row>
    <row r="25" customFormat="false" ht="11.25" hidden="false" customHeight="false" outlineLevel="0" collapsed="false">
      <c r="D25" s="2"/>
      <c r="E25" s="2" t="n">
        <v>41275</v>
      </c>
      <c r="F25" s="2"/>
      <c r="H25" s="4" t="n">
        <v>22321568.44</v>
      </c>
      <c r="I25" s="4" t="n">
        <v>137685295.86</v>
      </c>
      <c r="J25" s="4"/>
      <c r="K25" s="4"/>
      <c r="M25" s="4"/>
      <c r="N25" s="4"/>
      <c r="O25" s="4"/>
      <c r="P25" s="4"/>
    </row>
    <row r="26" customFormat="false" ht="11.25" hidden="false" customHeight="false" outlineLevel="0" collapsed="false">
      <c r="D26" s="2"/>
      <c r="E26" s="2" t="n">
        <v>41640</v>
      </c>
      <c r="F26" s="2"/>
      <c r="H26" s="4" t="n">
        <v>22452440.17</v>
      </c>
      <c r="I26" s="4" t="n">
        <v>137154458.03</v>
      </c>
      <c r="J26" s="4"/>
      <c r="K26" s="4"/>
      <c r="M26" s="4"/>
      <c r="N26" s="4"/>
      <c r="O26" s="4"/>
      <c r="P26" s="4"/>
    </row>
    <row r="27" customFormat="false" ht="11.25" hidden="false" customHeight="false" outlineLevel="0" collapsed="false">
      <c r="D27" s="2"/>
      <c r="E27" s="2" t="n">
        <v>42005</v>
      </c>
      <c r="F27" s="2"/>
      <c r="H27" s="4" t="n">
        <v>22583773.57</v>
      </c>
      <c r="I27" s="4" t="n">
        <v>136650374.86</v>
      </c>
      <c r="J27" s="4"/>
      <c r="K27" s="4"/>
      <c r="M27" s="4"/>
      <c r="N27" s="4"/>
      <c r="O27" s="4"/>
      <c r="P27" s="4"/>
    </row>
    <row r="28" customFormat="false" ht="11.25" hidden="false" customHeight="false" outlineLevel="0" collapsed="false">
      <c r="D28" s="2"/>
      <c r="E28" s="2" t="n">
        <v>42370</v>
      </c>
      <c r="F28" s="2"/>
      <c r="H28" s="4" t="n">
        <v>22713524.35</v>
      </c>
      <c r="I28" s="4" t="n">
        <v>136173228.42</v>
      </c>
      <c r="J28" s="4"/>
      <c r="K28" s="4"/>
      <c r="M28" s="4"/>
      <c r="N28" s="4"/>
      <c r="O28" s="4"/>
      <c r="P28" s="4"/>
    </row>
    <row r="29" customFormat="false" ht="11.25" hidden="false" customHeight="false" outlineLevel="0" collapsed="false">
      <c r="D29" s="2"/>
      <c r="E29" s="2" t="n">
        <v>42736</v>
      </c>
      <c r="F29" s="2"/>
      <c r="H29" s="4" t="n">
        <v>22840338.74</v>
      </c>
      <c r="I29" s="4" t="n">
        <v>135722945.5</v>
      </c>
      <c r="J29" s="4"/>
      <c r="K29" s="4"/>
      <c r="M29" s="4"/>
      <c r="N29" s="4"/>
      <c r="O29" s="4"/>
      <c r="P29" s="4"/>
    </row>
    <row r="30" customFormat="false" ht="11.25" hidden="false" customHeight="false" outlineLevel="0" collapsed="false">
      <c r="D30" s="2"/>
      <c r="E30" s="2"/>
      <c r="F30" s="2"/>
      <c r="H30" s="4"/>
      <c r="I30" s="4"/>
      <c r="J30" s="4"/>
      <c r="K30" s="4"/>
      <c r="M30" s="4"/>
      <c r="N30" s="4"/>
      <c r="O30" s="4"/>
      <c r="P30" s="4"/>
    </row>
    <row r="31" customFormat="false" ht="11.25" hidden="false" customHeight="false" outlineLevel="0" collapsed="false">
      <c r="D31" s="2"/>
      <c r="E31" s="2"/>
      <c r="F31" s="2"/>
      <c r="H31" s="4"/>
      <c r="I31" s="4"/>
      <c r="J31" s="4"/>
      <c r="K31" s="4"/>
      <c r="M31" s="4"/>
      <c r="N31" s="4"/>
      <c r="O31" s="4"/>
      <c r="P31" s="4"/>
    </row>
    <row r="32" customFormat="false" ht="11.25" hidden="false" customHeight="false" outlineLevel="0" collapsed="false">
      <c r="D32" s="2"/>
      <c r="E32" s="2"/>
      <c r="F32" s="2"/>
      <c r="H32" s="4"/>
      <c r="I32" s="4"/>
      <c r="J32" s="4"/>
      <c r="K32" s="4"/>
      <c r="M32" s="4"/>
      <c r="N32" s="4"/>
      <c r="O32" s="4"/>
      <c r="P32" s="4"/>
    </row>
    <row r="33" customFormat="false" ht="11.25" hidden="false" customHeight="false" outlineLevel="0" collapsed="false">
      <c r="D33" s="2"/>
      <c r="E33" s="2"/>
      <c r="F33" s="2"/>
      <c r="H33" s="4"/>
      <c r="I33" s="4"/>
      <c r="J33" s="4"/>
      <c r="K33" s="4"/>
      <c r="M33" s="4"/>
      <c r="N33" s="4"/>
      <c r="O33" s="4"/>
      <c r="P33" s="4"/>
    </row>
    <row r="34" customFormat="false" ht="11.25" hidden="false" customHeight="false" outlineLevel="0" collapsed="false">
      <c r="D34" s="2"/>
      <c r="E34" s="2"/>
      <c r="F34" s="2"/>
      <c r="H34" s="4"/>
      <c r="I34" s="4"/>
      <c r="J34" s="4"/>
      <c r="K34" s="4"/>
      <c r="M34" s="4"/>
      <c r="N34" s="4"/>
      <c r="O34" s="4"/>
      <c r="P34" s="4"/>
    </row>
    <row r="35" customFormat="false" ht="11.25" hidden="false" customHeight="false" outlineLevel="0" collapsed="false">
      <c r="I35" s="4"/>
    </row>
    <row r="36" customFormat="false" ht="11.25" hidden="false" customHeight="false" outlineLevel="0" collapsed="false">
      <c r="H36" s="4"/>
      <c r="I36" s="4"/>
      <c r="J36" s="4"/>
      <c r="K36" s="4"/>
    </row>
    <row r="37" customFormat="false" ht="11.25" hidden="false" customHeight="false" outlineLevel="0" collapsed="false">
      <c r="H37" s="4"/>
      <c r="I37" s="4"/>
      <c r="J37" s="4"/>
      <c r="K37" s="4"/>
    </row>
    <row r="38" customFormat="false" ht="11.25" hidden="false" customHeight="false" outlineLevel="0" collapsed="false">
      <c r="H38" s="4"/>
      <c r="I38" s="4"/>
      <c r="J38" s="4"/>
      <c r="K38" s="4"/>
    </row>
    <row r="39" customFormat="false" ht="11.25" hidden="false" customHeight="false" outlineLevel="0" collapsed="false">
      <c r="H39" s="4"/>
      <c r="I39" s="4"/>
      <c r="J39" s="4"/>
      <c r="K39" s="4"/>
    </row>
    <row r="40" customFormat="false" ht="11.25" hidden="false" customHeight="false" outlineLevel="0" collapsed="false">
      <c r="H40" s="4"/>
      <c r="I40" s="4"/>
      <c r="J40" s="4"/>
      <c r="K40" s="4"/>
    </row>
    <row r="41" customFormat="false" ht="11.25" hidden="false" customHeight="false" outlineLevel="0" collapsed="false">
      <c r="H41" s="4"/>
      <c r="I41" s="4"/>
      <c r="J41" s="4"/>
      <c r="K41" s="4"/>
    </row>
    <row r="42" customFormat="false" ht="11.25" hidden="false" customHeight="false" outlineLevel="0" collapsed="false">
      <c r="H42" s="4"/>
      <c r="I42" s="4"/>
      <c r="J42" s="4"/>
      <c r="K42" s="4"/>
    </row>
    <row r="43" customFormat="false" ht="11.25" hidden="false" customHeight="false" outlineLevel="0" collapsed="false">
      <c r="H43" s="4"/>
      <c r="I43" s="4"/>
      <c r="J43" s="4"/>
      <c r="K43" s="4"/>
    </row>
    <row r="44" customFormat="false" ht="11.25" hidden="false" customHeight="false" outlineLevel="0" collapsed="false">
      <c r="H44" s="4"/>
      <c r="I44" s="4"/>
      <c r="J44" s="4"/>
      <c r="K44" s="4"/>
    </row>
    <row r="45" customFormat="false" ht="11.25" hidden="false" customHeight="false" outlineLevel="0" collapsed="false">
      <c r="H45" s="4"/>
      <c r="I45" s="4"/>
      <c r="J45" s="4"/>
      <c r="K45" s="4"/>
    </row>
    <row r="46" customFormat="false" ht="11.25" hidden="false" customHeight="false" outlineLevel="0" collapsed="false">
      <c r="H46" s="4"/>
      <c r="I46" s="4"/>
      <c r="J46" s="4"/>
      <c r="K46" s="4"/>
    </row>
    <row r="47" customFormat="false" ht="11.25" hidden="false" customHeight="false" outlineLevel="0" collapsed="false">
      <c r="H47" s="4"/>
      <c r="I47" s="4"/>
      <c r="J47" s="4"/>
      <c r="K47" s="4"/>
    </row>
    <row r="48" customFormat="false" ht="11.25" hidden="false" customHeight="false" outlineLevel="0" collapsed="false">
      <c r="H48" s="4"/>
      <c r="I48" s="4"/>
      <c r="J48" s="4"/>
      <c r="K48" s="4"/>
    </row>
    <row r="49" customFormat="false" ht="11.25" hidden="false" customHeight="false" outlineLevel="0" collapsed="false">
      <c r="H49" s="4"/>
      <c r="I49" s="4"/>
      <c r="J49" s="4"/>
      <c r="K49" s="4"/>
    </row>
    <row r="50" customFormat="false" ht="11.25" hidden="false" customHeight="false" outlineLevel="0" collapsed="false">
      <c r="H50" s="4"/>
      <c r="I50" s="4"/>
      <c r="J50" s="4"/>
      <c r="K50" s="4"/>
    </row>
    <row r="51" customFormat="false" ht="11.25" hidden="false" customHeight="false" outlineLevel="0" collapsed="false">
      <c r="H51" s="4"/>
      <c r="I51" s="4"/>
      <c r="J51" s="4"/>
      <c r="K51" s="4"/>
    </row>
    <row r="52" customFormat="false" ht="11.25" hidden="false" customHeight="false" outlineLevel="0" collapsed="false">
      <c r="H52" s="4"/>
      <c r="I52" s="4"/>
      <c r="J52" s="4"/>
      <c r="K52" s="4"/>
    </row>
    <row r="53" customFormat="false" ht="11.25" hidden="false" customHeight="false" outlineLevel="0" collapsed="false">
      <c r="H53" s="4"/>
      <c r="I53" s="4"/>
      <c r="J53" s="4"/>
      <c r="K53" s="4"/>
    </row>
    <row r="54" customFormat="false" ht="11.25" hidden="false" customHeight="false" outlineLevel="0" collapsed="false">
      <c r="H54" s="4"/>
      <c r="I54" s="4"/>
      <c r="J54" s="4"/>
      <c r="K54" s="4"/>
    </row>
    <row r="55" customFormat="false" ht="11.25" hidden="false" customHeight="false" outlineLevel="0" collapsed="false">
      <c r="H55" s="4"/>
      <c r="I55" s="4"/>
      <c r="J55" s="4"/>
      <c r="K55" s="4"/>
    </row>
    <row r="56" customFormat="false" ht="11.25" hidden="false" customHeight="false" outlineLevel="0" collapsed="false">
      <c r="H56" s="4"/>
      <c r="I56" s="4"/>
      <c r="J56" s="4"/>
      <c r="K56" s="4"/>
    </row>
    <row r="57" customFormat="false" ht="11.25" hidden="false" customHeight="false" outlineLevel="0" collapsed="false">
      <c r="H57" s="4"/>
      <c r="I57" s="4"/>
    </row>
    <row r="58" customFormat="false" ht="11.25" hidden="false" customHeight="false" outlineLevel="0" collapsed="false">
      <c r="H58" s="4"/>
      <c r="I58" s="4"/>
    </row>
    <row r="59" customFormat="false" ht="11.25" hidden="false" customHeight="false" outlineLevel="0" collapsed="false">
      <c r="H59" s="4"/>
      <c r="I59" s="4"/>
    </row>
    <row r="60" customFormat="false" ht="11.25" hidden="false" customHeight="false" outlineLevel="0" collapsed="false">
      <c r="H60" s="4"/>
      <c r="I60" s="4"/>
    </row>
    <row r="61" customFormat="false" ht="11.25" hidden="false" customHeight="false" outlineLevel="0" collapsed="false">
      <c r="H61" s="4"/>
      <c r="I61" s="4"/>
    </row>
    <row r="62" customFormat="false" ht="11.25" hidden="false" customHeight="false" outlineLevel="0" collapsed="false">
      <c r="H62" s="4"/>
      <c r="I62" s="4"/>
    </row>
    <row r="63" customFormat="false" ht="11.25" hidden="false" customHeight="false" outlineLevel="0" collapsed="false">
      <c r="H63" s="4"/>
      <c r="I63" s="4"/>
    </row>
    <row r="64" customFormat="false" ht="11.25" hidden="false" customHeight="false" outlineLevel="0" collapsed="false">
      <c r="H64" s="4"/>
      <c r="I64" s="4"/>
    </row>
    <row r="65" customFormat="false" ht="11.25" hidden="false" customHeight="false" outlineLevel="0" collapsed="false">
      <c r="H65" s="4"/>
      <c r="I65" s="4"/>
    </row>
    <row r="66" customFormat="false" ht="11.25" hidden="false" customHeight="false" outlineLevel="0" collapsed="false">
      <c r="H66" s="4"/>
      <c r="I66" s="4"/>
    </row>
    <row r="67" customFormat="false" ht="11.25" hidden="false" customHeight="false" outlineLevel="0" collapsed="false">
      <c r="H67" s="4"/>
      <c r="I67" s="4"/>
    </row>
    <row r="68" customFormat="false" ht="11.25" hidden="false" customHeight="false" outlineLevel="0" collapsed="false">
      <c r="H68" s="4"/>
      <c r="I68" s="4"/>
    </row>
    <row r="69" customFormat="false" ht="11.25" hidden="false" customHeight="false" outlineLevel="0" collapsed="false">
      <c r="H69" s="4"/>
      <c r="I69" s="4"/>
    </row>
    <row r="70" customFormat="false" ht="11.25" hidden="false" customHeight="false" outlineLevel="0" collapsed="false">
      <c r="H70" s="4"/>
      <c r="I70" s="4"/>
    </row>
    <row r="71" customFormat="false" ht="11.25" hidden="false" customHeight="false" outlineLevel="0" collapsed="false">
      <c r="H71" s="4"/>
      <c r="I71" s="4"/>
    </row>
    <row r="72" customFormat="false" ht="11.25" hidden="false" customHeight="false" outlineLevel="0" collapsed="false">
      <c r="H72" s="4"/>
      <c r="I72" s="4"/>
    </row>
    <row r="73" customFormat="false" ht="11.25" hidden="false" customHeight="false" outlineLevel="0" collapsed="false">
      <c r="H73" s="4"/>
      <c r="I73" s="4"/>
    </row>
    <row r="74" customFormat="false" ht="11.25" hidden="false" customHeight="false" outlineLevel="0" collapsed="false">
      <c r="H74" s="4"/>
      <c r="I74" s="4"/>
    </row>
    <row r="75" customFormat="false" ht="11.25" hidden="false" customHeight="false" outlineLevel="0" collapsed="false">
      <c r="H75" s="4"/>
      <c r="I75" s="4"/>
    </row>
    <row r="76" customFormat="false" ht="11.25" hidden="false" customHeight="false" outlineLevel="0" collapsed="false">
      <c r="H76" s="4"/>
      <c r="I76" s="4"/>
    </row>
    <row r="77" customFormat="false" ht="11.25" hidden="false" customHeight="false" outlineLevel="0" collapsed="false">
      <c r="H77" s="4"/>
      <c r="I77" s="4"/>
    </row>
    <row r="78" customFormat="false" ht="11.25" hidden="false" customHeight="false" outlineLevel="0" collapsed="false">
      <c r="H78" s="4"/>
      <c r="I78" s="4"/>
    </row>
    <row r="79" customFormat="false" ht="11.25" hidden="false" customHeight="false" outlineLevel="0" collapsed="false">
      <c r="H79" s="4"/>
      <c r="I79" s="4"/>
    </row>
    <row r="80" customFormat="false" ht="11.25" hidden="false" customHeight="false" outlineLevel="0" collapsed="false">
      <c r="H80" s="4"/>
      <c r="I80" s="4"/>
    </row>
    <row r="81" customFormat="false" ht="11.25" hidden="false" customHeight="false" outlineLevel="0" collapsed="false">
      <c r="H81" s="4"/>
      <c r="I81" s="4"/>
    </row>
    <row r="82" customFormat="false" ht="11.25" hidden="false" customHeight="false" outlineLevel="0" collapsed="false">
      <c r="H82" s="4"/>
      <c r="I82" s="4"/>
    </row>
    <row r="83" customFormat="false" ht="11.25" hidden="false" customHeight="false" outlineLevel="0" collapsed="false">
      <c r="H83" s="4"/>
      <c r="I83" s="4"/>
    </row>
    <row r="84" customFormat="false" ht="11.25" hidden="false" customHeight="false" outlineLevel="0" collapsed="false">
      <c r="H84" s="4"/>
      <c r="I84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Alex.DateScenario">
                <anchor moveWithCells="true" sizeWithCells="false">
                  <from>
                    <xdr:col>7</xdr:col>
                    <xdr:colOff>412200</xdr:colOff>
                    <xdr:row>5</xdr:row>
                    <xdr:rowOff>47520</xdr:rowOff>
                  </from>
                  <to>
                    <xdr:col>8</xdr:col>
                    <xdr:colOff>343080</xdr:colOff>
                    <xdr:row>7</xdr:row>
                    <xdr:rowOff>66600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330"/>
  <sheetViews>
    <sheetView showFormulas="false" showGridLines="true" showRowColHeaders="true" showZeros="true" rightToLeft="false" tabSelected="false" showOutlineSymbols="true" defaultGridColor="true" view="normal" topLeftCell="Q1" colorId="64" zoomScale="100" zoomScaleNormal="100" zoomScalePageLayoutView="100" workbookViewId="0">
      <selection pane="topLeft" activeCell="W8" activeCellId="0" sqref="W8:W25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48" width="7.42"/>
    <col collapsed="false" customWidth="true" hidden="false" outlineLevel="0" max="2" min="2" style="257" width="11.85"/>
    <col collapsed="false" customWidth="true" hidden="false" outlineLevel="0" max="3" min="3" style="257" width="4.28"/>
    <col collapsed="false" customWidth="true" hidden="false" outlineLevel="0" max="4" min="4" style="257" width="6.99"/>
    <col collapsed="false" customWidth="true" hidden="false" outlineLevel="0" max="5" min="5" style="247" width="10.41"/>
    <col collapsed="false" customWidth="true" hidden="false" outlineLevel="0" max="6" min="6" style="249" width="8.85"/>
    <col collapsed="false" customWidth="true" hidden="false" outlineLevel="0" max="7" min="7" style="257" width="14.41"/>
    <col collapsed="false" customWidth="true" hidden="false" outlineLevel="0" max="8" min="8" style="249" width="6.99"/>
    <col collapsed="false" customWidth="true" hidden="false" outlineLevel="0" max="9" min="9" style="257" width="10.71"/>
    <col collapsed="false" customWidth="true" hidden="false" outlineLevel="0" max="10" min="10" style="33" width="7.56"/>
    <col collapsed="false" customWidth="true" hidden="false" outlineLevel="0" max="11" min="11" style="33" width="6.56"/>
    <col collapsed="false" customWidth="true" hidden="false" outlineLevel="0" max="12" min="12" style="258" width="7.85"/>
    <col collapsed="false" customWidth="true" hidden="false" outlineLevel="0" max="13" min="13" style="1" width="2.99"/>
    <col collapsed="false" customWidth="true" hidden="false" outlineLevel="0" max="14" min="14" style="1" width="7.7"/>
    <col collapsed="false" customWidth="false" hidden="false" outlineLevel="0" max="16" min="15" style="247" width="9.14"/>
    <col collapsed="false" customWidth="true" hidden="false" outlineLevel="0" max="17" min="17" style="1" width="8.41"/>
    <col collapsed="false" customWidth="false" hidden="false" outlineLevel="0" max="22" min="18" style="1" width="9.14"/>
    <col collapsed="false" customWidth="true" hidden="false" outlineLevel="0" max="23" min="23" style="1" width="13.99"/>
    <col collapsed="false" customWidth="true" hidden="false" outlineLevel="0" max="24" min="24" style="1" width="11.28"/>
    <col collapsed="false" customWidth="false" hidden="false" outlineLevel="0" max="25" min="25" style="1" width="9.14"/>
    <col collapsed="false" customWidth="true" hidden="false" outlineLevel="0" max="26" min="26" style="1" width="15.99"/>
    <col collapsed="false" customWidth="false" hidden="false" outlineLevel="0" max="27" min="27" style="1" width="9.14"/>
    <col collapsed="false" customWidth="true" hidden="false" outlineLevel="0" max="28" min="28" style="1" width="14.14"/>
    <col collapsed="false" customWidth="false" hidden="false" outlineLevel="0" max="29" min="29" style="1" width="9.14"/>
    <col collapsed="false" customWidth="true" hidden="false" outlineLevel="0" max="30" min="30" style="1" width="19.99"/>
    <col collapsed="false" customWidth="false" hidden="false" outlineLevel="0" max="32" min="31" style="33" width="9.14"/>
    <col collapsed="false" customWidth="false" hidden="false" outlineLevel="0" max="35" min="33" style="1" width="9.14"/>
    <col collapsed="false" customWidth="true" hidden="false" outlineLevel="0" max="36" min="36" style="259" width="11.28"/>
    <col collapsed="false" customWidth="false" hidden="false" outlineLevel="0" max="40" min="37" style="1" width="9.14"/>
    <col collapsed="false" customWidth="true" hidden="false" outlineLevel="0" max="41" min="41" style="260" width="10.71"/>
    <col collapsed="false" customWidth="false" hidden="false" outlineLevel="0" max="43" min="42" style="1" width="9.14"/>
    <col collapsed="false" customWidth="false" hidden="false" outlineLevel="0" max="45" min="44" style="260" width="9.14"/>
    <col collapsed="false" customWidth="true" hidden="false" outlineLevel="0" max="46" min="46" style="260" width="2.84"/>
    <col collapsed="false" customWidth="false" hidden="false" outlineLevel="0" max="48" min="47" style="260" width="9.14"/>
    <col collapsed="false" customWidth="false" hidden="false" outlineLevel="0" max="52" min="49" style="1" width="9.14"/>
    <col collapsed="false" customWidth="true" hidden="false" outlineLevel="0" max="53" min="53" style="1" width="9.99"/>
    <col collapsed="false" customWidth="false" hidden="false" outlineLevel="0" max="257" min="54" style="1" width="9.14"/>
  </cols>
  <sheetData>
    <row r="1" customFormat="false" ht="11.25" hidden="false" customHeight="false" outlineLevel="0" collapsed="false">
      <c r="J1" s="1"/>
      <c r="K1" s="1"/>
      <c r="V1" s="248"/>
      <c r="W1" s="261"/>
      <c r="X1" s="257"/>
      <c r="Y1" s="257"/>
      <c r="Z1" s="247"/>
      <c r="AA1" s="249"/>
      <c r="AB1" s="257"/>
      <c r="AC1" s="249"/>
      <c r="AD1" s="257"/>
      <c r="AE1" s="1"/>
      <c r="AF1" s="1"/>
      <c r="AG1" s="258"/>
      <c r="AK1" s="247"/>
    </row>
    <row r="2" customFormat="false" ht="12" hidden="false" customHeight="false" outlineLevel="0" collapsed="false">
      <c r="A2" s="249"/>
      <c r="B2" s="262"/>
      <c r="I2" s="305"/>
      <c r="J2" s="1"/>
      <c r="K2" s="249"/>
      <c r="V2" s="249"/>
      <c r="W2" s="261"/>
      <c r="X2" s="257"/>
      <c r="Y2" s="257"/>
      <c r="Z2" s="247"/>
      <c r="AA2" s="249"/>
      <c r="AB2" s="257"/>
      <c r="AC2" s="249"/>
      <c r="AD2" s="257"/>
      <c r="AE2" s="1"/>
      <c r="AF2" s="249"/>
      <c r="AG2" s="258"/>
      <c r="AK2" s="247"/>
    </row>
    <row r="3" customFormat="false" ht="12" hidden="false" customHeight="false" outlineLevel="0" collapsed="false">
      <c r="A3" s="264"/>
      <c r="J3" s="1"/>
      <c r="K3" s="249"/>
      <c r="V3" s="264"/>
      <c r="W3" s="261"/>
      <c r="X3" s="257"/>
      <c r="Y3" s="257"/>
      <c r="Z3" s="247"/>
      <c r="AA3" s="249"/>
      <c r="AB3" s="257"/>
      <c r="AC3" s="249"/>
      <c r="AD3" s="257"/>
      <c r="AE3" s="1"/>
      <c r="AF3" s="249"/>
      <c r="AG3" s="258"/>
      <c r="AK3" s="247"/>
      <c r="AN3" s="265"/>
      <c r="AO3" s="266"/>
      <c r="AP3" s="267"/>
    </row>
    <row r="4" customFormat="false" ht="12.75" hidden="false" customHeight="false" outlineLevel="0" collapsed="false">
      <c r="D4" s="262" t="s">
        <v>273</v>
      </c>
      <c r="E4" s="264" t="s">
        <v>274</v>
      </c>
      <c r="G4" s="262" t="s">
        <v>275</v>
      </c>
      <c r="J4" s="1"/>
      <c r="K4" s="249"/>
      <c r="V4" s="268" t="s">
        <v>276</v>
      </c>
      <c r="W4" s="269"/>
      <c r="X4" s="269"/>
      <c r="Y4" s="269"/>
      <c r="Z4" s="270"/>
      <c r="AA4" s="271"/>
      <c r="AB4" s="269"/>
      <c r="AC4" s="271"/>
      <c r="AD4" s="269"/>
      <c r="AE4" s="87"/>
      <c r="AF4" s="271"/>
      <c r="AG4" s="272"/>
      <c r="AH4" s="87"/>
      <c r="AI4" s="87"/>
      <c r="AJ4" s="273"/>
      <c r="AK4" s="274"/>
      <c r="AN4" s="275"/>
      <c r="AO4" s="276" t="s">
        <v>277</v>
      </c>
      <c r="AP4" s="277"/>
      <c r="AR4" s="278" t="s">
        <v>278</v>
      </c>
      <c r="AS4" s="278"/>
      <c r="AT4" s="278"/>
      <c r="AU4" s="278"/>
      <c r="AV4" s="278"/>
      <c r="AX4" s="279" t="s">
        <v>279</v>
      </c>
      <c r="AY4" s="279"/>
      <c r="AZ4" s="279"/>
      <c r="BA4" s="279"/>
      <c r="BB4" s="279"/>
      <c r="BC4" s="279"/>
    </row>
    <row r="5" customFormat="false" ht="11.25" hidden="false" customHeight="false" outlineLevel="0" collapsed="false">
      <c r="A5" s="248" t="s">
        <v>280</v>
      </c>
      <c r="B5" s="262" t="s">
        <v>281</v>
      </c>
      <c r="C5" s="262"/>
      <c r="D5" s="262" t="s">
        <v>282</v>
      </c>
      <c r="E5" s="280" t="s">
        <v>283</v>
      </c>
      <c r="F5" s="249" t="s">
        <v>280</v>
      </c>
      <c r="G5" s="262" t="s">
        <v>284</v>
      </c>
      <c r="H5" s="249" t="s">
        <v>280</v>
      </c>
      <c r="I5" s="262"/>
      <c r="J5" s="1"/>
      <c r="K5" s="1"/>
      <c r="L5" s="258" t="s">
        <v>285</v>
      </c>
      <c r="N5" s="249" t="s">
        <v>280</v>
      </c>
      <c r="O5" s="264" t="s">
        <v>286</v>
      </c>
      <c r="P5" s="264"/>
      <c r="Q5" s="281" t="s">
        <v>287</v>
      </c>
      <c r="R5" s="249"/>
      <c r="S5" s="249"/>
      <c r="T5" s="249"/>
      <c r="U5" s="249"/>
      <c r="V5" s="282" t="s">
        <v>280</v>
      </c>
      <c r="W5" s="283" t="s">
        <v>288</v>
      </c>
      <c r="X5" s="283" t="s">
        <v>289</v>
      </c>
      <c r="Y5" s="283" t="s">
        <v>290</v>
      </c>
      <c r="Z5" s="280" t="s">
        <v>291</v>
      </c>
      <c r="AA5" s="284" t="s">
        <v>280</v>
      </c>
      <c r="AB5" s="283" t="s">
        <v>292</v>
      </c>
      <c r="AC5" s="284" t="s">
        <v>280</v>
      </c>
      <c r="AD5" s="283" t="s">
        <v>293</v>
      </c>
      <c r="AE5" s="106" t="s">
        <v>294</v>
      </c>
      <c r="AF5" s="106"/>
      <c r="AG5" s="285" t="s">
        <v>285</v>
      </c>
      <c r="AH5" s="106"/>
      <c r="AI5" s="284" t="s">
        <v>280</v>
      </c>
      <c r="AJ5" s="286" t="s">
        <v>295</v>
      </c>
      <c r="AK5" s="287"/>
      <c r="AL5" s="249"/>
      <c r="AM5" s="249"/>
      <c r="AN5" s="288" t="s">
        <v>280</v>
      </c>
      <c r="AO5" s="289" t="s">
        <v>297</v>
      </c>
      <c r="AP5" s="277" t="s">
        <v>298</v>
      </c>
      <c r="AR5" s="290" t="s">
        <v>299</v>
      </c>
      <c r="AS5" s="290"/>
      <c r="AT5" s="291"/>
      <c r="AU5" s="292" t="s">
        <v>300</v>
      </c>
      <c r="AV5" s="292"/>
      <c r="AX5" s="293"/>
      <c r="AY5" s="106"/>
      <c r="AZ5" s="106"/>
      <c r="BA5" s="106"/>
      <c r="BB5" s="106"/>
      <c r="BC5" s="107"/>
    </row>
    <row r="6" customFormat="false" ht="11.25" hidden="false" customHeight="false" outlineLevel="0" collapsed="false">
      <c r="B6" s="262"/>
      <c r="C6" s="262"/>
      <c r="D6" s="262"/>
      <c r="E6" s="280"/>
      <c r="G6" s="262" t="s">
        <v>301</v>
      </c>
      <c r="I6" s="262"/>
      <c r="J6" s="1"/>
      <c r="K6" s="249"/>
      <c r="Q6" s="281"/>
      <c r="V6" s="282"/>
      <c r="W6" s="283"/>
      <c r="X6" s="283" t="s">
        <v>302</v>
      </c>
      <c r="Y6" s="283"/>
      <c r="Z6" s="280"/>
      <c r="AA6" s="284"/>
      <c r="AB6" s="283" t="s">
        <v>303</v>
      </c>
      <c r="AC6" s="284"/>
      <c r="AD6" s="283" t="s">
        <v>303</v>
      </c>
      <c r="AE6" s="294" t="n">
        <v>0.025</v>
      </c>
      <c r="AF6" s="284"/>
      <c r="AG6" s="285"/>
      <c r="AH6" s="106"/>
      <c r="AI6" s="106"/>
      <c r="AJ6" s="295"/>
      <c r="AK6" s="296"/>
      <c r="AN6" s="275"/>
      <c r="AO6" s="297"/>
      <c r="AP6" s="277"/>
      <c r="AR6" s="298" t="s">
        <v>304</v>
      </c>
      <c r="AS6" s="291" t="s">
        <v>305</v>
      </c>
      <c r="AT6" s="291"/>
      <c r="AU6" s="291" t="s">
        <v>304</v>
      </c>
      <c r="AV6" s="299" t="s">
        <v>305</v>
      </c>
      <c r="AX6" s="293"/>
      <c r="AY6" s="106" t="s">
        <v>306</v>
      </c>
      <c r="AZ6" s="106"/>
      <c r="BA6" s="106"/>
      <c r="BB6" s="106"/>
      <c r="BC6" s="107"/>
    </row>
    <row r="7" customFormat="false" ht="11.25" hidden="false" customHeight="false" outlineLevel="0" collapsed="false">
      <c r="E7" s="294"/>
      <c r="J7" s="1"/>
      <c r="K7" s="1"/>
      <c r="Q7" s="281"/>
      <c r="V7" s="282"/>
      <c r="W7" s="300"/>
      <c r="X7" s="300"/>
      <c r="Y7" s="300"/>
      <c r="Z7" s="294"/>
      <c r="AA7" s="284"/>
      <c r="AB7" s="300"/>
      <c r="AC7" s="284"/>
      <c r="AD7" s="300"/>
      <c r="AE7" s="106"/>
      <c r="AF7" s="106"/>
      <c r="AG7" s="285"/>
      <c r="AH7" s="106"/>
      <c r="AI7" s="106"/>
      <c r="AJ7" s="295"/>
      <c r="AK7" s="296"/>
      <c r="AN7" s="275"/>
      <c r="AO7" s="297"/>
      <c r="AP7" s="277"/>
      <c r="AR7" s="298"/>
      <c r="AS7" s="291"/>
      <c r="AT7" s="291"/>
      <c r="AU7" s="291"/>
      <c r="AV7" s="299"/>
      <c r="AX7" s="293"/>
      <c r="AY7" s="106"/>
      <c r="AZ7" s="106"/>
      <c r="BA7" s="106"/>
      <c r="BB7" s="106"/>
      <c r="BC7" s="107"/>
    </row>
    <row r="8" customFormat="false" ht="11.25" hidden="false" customHeight="false" outlineLevel="0" collapsed="false">
      <c r="A8" s="301" t="n">
        <f aca="false">EOMONTH(Calculation!C7,0)+1</f>
        <v>45931</v>
      </c>
      <c r="B8" s="261" t="n">
        <f aca="false">VLOOKUP($A8,$V$8:$Z$258,2)+PPadd</f>
        <v>73.5</v>
      </c>
      <c r="C8" s="65"/>
      <c r="D8" s="302" t="n">
        <f aca="false">VLOOKUP($A8,$V$8:$Z$258,4)*AE8</f>
        <v>55</v>
      </c>
      <c r="E8" s="247" t="n">
        <f aca="false">VLOOKUP($A8,$V$8:$Z$258,5)</f>
        <v>0.06650108280325</v>
      </c>
      <c r="F8" s="303" t="n">
        <v>1</v>
      </c>
      <c r="G8" s="305" t="e">
        <f aca="false">OldPayments/1000</f>
        <v>#N/A</v>
      </c>
      <c r="H8" s="304" t="n">
        <f aca="false">F8</f>
        <v>1</v>
      </c>
      <c r="I8" s="305"/>
      <c r="J8" s="92"/>
      <c r="K8" s="306"/>
      <c r="L8" s="258" t="n">
        <f aca="false">(A8-Calculation!$C$8)/365.25</f>
        <v>0</v>
      </c>
      <c r="M8" s="1" t="n">
        <v>1</v>
      </c>
      <c r="N8" s="307" t="n">
        <f aca="false">$A8</f>
        <v>45931</v>
      </c>
      <c r="O8" s="41" t="n">
        <f aca="false">VLOOKUP($N8,$AI$8:$AJ$258,2)+PvolMult</f>
        <v>0.142422358525452</v>
      </c>
      <c r="P8" s="308"/>
      <c r="Q8" s="309" t="n">
        <v>1</v>
      </c>
      <c r="R8" s="248"/>
      <c r="S8" s="257"/>
      <c r="T8" s="71"/>
      <c r="U8" s="257"/>
      <c r="V8" s="310" t="n">
        <f aca="false">$A8</f>
        <v>45931</v>
      </c>
      <c r="W8" s="261" t="n">
        <f aca="false">IF(Calculation!$Y$12=2,VLOOKUP(V8,OldCurves!$D8:$K261,3),(VLOOKUP(V8,OldCurves!$D8:$K261,3)*16*5+VLOOKUP(V8,OldCurves!$D8:$K261,7)*8*7+VLOOKUP(V8,OldCurves!M9:T232,3)*16+VLOOKUP(V8,OldCurves!M9:T232,7)*16)/168)</f>
        <v>73.5</v>
      </c>
      <c r="X8" s="92" t="n">
        <v>0</v>
      </c>
      <c r="Y8" s="311" t="n">
        <v>55</v>
      </c>
      <c r="Z8" s="294" t="n">
        <f aca="false">VLOOKUP(V8,OldCurves!A2:B261,2)</f>
        <v>0.06650108280325</v>
      </c>
      <c r="AA8" s="312" t="n">
        <f aca="false">+V8</f>
        <v>45931</v>
      </c>
      <c r="AB8" s="67" t="n">
        <v>7600</v>
      </c>
      <c r="AC8" s="312" t="n">
        <f aca="false">+AA8</f>
        <v>45931</v>
      </c>
      <c r="AD8" s="67" t="n">
        <v>0</v>
      </c>
      <c r="AE8" s="17" t="n">
        <v>1</v>
      </c>
      <c r="AF8" s="17"/>
      <c r="AG8" s="285" t="s">
        <v>307</v>
      </c>
      <c r="AH8" s="106"/>
      <c r="AI8" s="313" t="n">
        <f aca="false">+V8</f>
        <v>45931</v>
      </c>
      <c r="AJ8" s="314" t="n">
        <f aca="false">IF(Calculation!$AB$24=1,OldData!AO8,OldData!AP8)</f>
        <v>0.142422358525452</v>
      </c>
      <c r="AK8" s="315"/>
      <c r="AL8" s="248"/>
      <c r="AM8" s="257"/>
      <c r="AN8" s="310" t="n">
        <f aca="false">AI8</f>
        <v>45931</v>
      </c>
      <c r="AO8" s="297" t="n">
        <f aca="false">IF(Calculation!$Y$12=2,SQRT((AR8^2*(AN8-olddate-1)+AU8^2*15)/(AN8-olddate+14)),SQRT((((AR8^2*16+AS8^2*8)/24)*(AN8-olddate-1)+((AU8^2*16+AV8^2*8)/24)*15)/(AN8-olddate+14)))</f>
        <v>0.142422358525452</v>
      </c>
      <c r="AP8" s="277" t="n">
        <f aca="false">IF(Calculation!$Y$12=2,AR8,SQRT((AR8^2*16+AS8^2*8)/24))</f>
        <v>0.08</v>
      </c>
      <c r="AQ8" s="261"/>
      <c r="AR8" s="298" t="n">
        <f aca="false">VLOOKUP(AN8,OldVolTable,15)</f>
        <v>0.08</v>
      </c>
      <c r="AS8" s="316" t="n">
        <f aca="false">VLOOKUP(AN8,OldVolTable,19)</f>
        <v>0.175</v>
      </c>
      <c r="AT8" s="291"/>
      <c r="AU8" s="291" t="n">
        <f aca="false">VLOOKUP(AN8,OldVolTable,23)</f>
        <v>2.9</v>
      </c>
      <c r="AV8" s="299" t="n">
        <f aca="false">VLOOKUP(AN8,OldVolTable,27)</f>
        <v>1.15</v>
      </c>
      <c r="AX8" s="317" t="s">
        <v>308</v>
      </c>
      <c r="AY8" s="284" t="s">
        <v>309</v>
      </c>
      <c r="AZ8" s="284" t="s">
        <v>310</v>
      </c>
      <c r="BA8" s="284" t="s">
        <v>311</v>
      </c>
      <c r="BB8" s="284" t="s">
        <v>312</v>
      </c>
      <c r="BC8" s="318" t="s">
        <v>313</v>
      </c>
    </row>
    <row r="9" customFormat="false" ht="11.25" hidden="false" customHeight="false" outlineLevel="0" collapsed="false">
      <c r="A9" s="319" t="n">
        <f aca="false">EOMONTH(A8,0)+1</f>
        <v>45962</v>
      </c>
      <c r="B9" s="261" t="n">
        <f aca="false">VLOOKUP(A9,$V$8:$Z$258,2)+PPadd</f>
        <v>73.5</v>
      </c>
      <c r="C9" s="65"/>
      <c r="D9" s="302" t="n">
        <f aca="false">VLOOKUP($A9,$V$8:$Z$258,4)*AE9</f>
        <v>55</v>
      </c>
      <c r="E9" s="247" t="n">
        <f aca="false">VLOOKUP($A9,$V$8:$Z$258,5)</f>
        <v>0.06650108280325</v>
      </c>
      <c r="F9" s="303" t="n">
        <v>2</v>
      </c>
      <c r="G9" s="305" t="n">
        <f aca="false">AB9</f>
        <v>0</v>
      </c>
      <c r="H9" s="304" t="n">
        <f aca="false">F9</f>
        <v>2</v>
      </c>
      <c r="I9" s="305"/>
      <c r="J9" s="92"/>
      <c r="K9" s="306"/>
      <c r="L9" s="258" t="n">
        <f aca="false">(A9-Calculation!$C$8)/365.25</f>
        <v>0.0848733744010951</v>
      </c>
      <c r="M9" s="1" t="n">
        <v>2</v>
      </c>
      <c r="N9" s="307" t="n">
        <f aca="false">$A9</f>
        <v>45962</v>
      </c>
      <c r="O9" s="41" t="n">
        <f aca="false">VLOOKUP($N9,$AI$8:$AJ$258,2)+PvolMult</f>
        <v>0.142256397208182</v>
      </c>
      <c r="P9" s="308"/>
      <c r="Q9" s="309" t="n">
        <v>2</v>
      </c>
      <c r="R9" s="248"/>
      <c r="S9" s="257"/>
      <c r="T9" s="71"/>
      <c r="U9" s="257"/>
      <c r="V9" s="310" t="n">
        <f aca="false">$A9</f>
        <v>45962</v>
      </c>
      <c r="W9" s="261" t="n">
        <f aca="false">IF(Calculation!$Y$12=2,VLOOKUP(V9,OldCurves!$D9:$K262,3),(VLOOKUP(V9,OldCurves!$D9:$K262,3)*16*5+VLOOKUP(V9,OldCurves!$D9:$K262,7)*8*7+VLOOKUP(V9,OldCurves!M10:T233,3)*16+VLOOKUP(V9,OldCurves!M10:T233,7)*16)/168)</f>
        <v>73.5</v>
      </c>
      <c r="X9" s="92" t="n">
        <v>0</v>
      </c>
      <c r="Y9" s="311" t="n">
        <v>55</v>
      </c>
      <c r="Z9" s="294" t="n">
        <f aca="false">VLOOKUP(V9,OldCurves!A3:B262,2)</f>
        <v>0.06650108280325</v>
      </c>
      <c r="AA9" s="312" t="n">
        <f aca="false">+V9</f>
        <v>45962</v>
      </c>
      <c r="AB9" s="67" t="n">
        <v>0</v>
      </c>
      <c r="AC9" s="312" t="n">
        <f aca="false">+AA9</f>
        <v>45962</v>
      </c>
      <c r="AD9" s="67" t="n">
        <v>0</v>
      </c>
      <c r="AE9" s="17" t="n">
        <v>1</v>
      </c>
      <c r="AF9" s="17"/>
      <c r="AG9" s="285" t="n">
        <v>0.08214</v>
      </c>
      <c r="AH9" s="106"/>
      <c r="AI9" s="313" t="n">
        <f aca="false">+V9</f>
        <v>45962</v>
      </c>
      <c r="AJ9" s="314" t="n">
        <f aca="false">IF(Calculation!$AB$24=1,OldData!AO9,OldData!AP9)</f>
        <v>0.142256397208182</v>
      </c>
      <c r="AK9" s="315"/>
      <c r="AL9" s="248"/>
      <c r="AM9" s="257"/>
      <c r="AN9" s="310" t="n">
        <f aca="false">AI9</f>
        <v>45962</v>
      </c>
      <c r="AO9" s="297" t="n">
        <f aca="false">IF(Calculation!$Y$12=2,SQRT((AR9^2*(AN9-olddate-1)+AU9^2*15)/(AN9-olddate+14)),SQRT((((AR9^2*16+AS9^2*8)/24)*(AN9-olddate-1)+((AU9^2*16+AV9^2*8)/24)*15)/(AN9-olddate+14)))</f>
        <v>0.142256397208182</v>
      </c>
      <c r="AP9" s="277" t="n">
        <f aca="false">IF(Calculation!$Y$12=2,AR9,SQRT((AR9^2*16+AS9^2*8)/24))</f>
        <v>0.08</v>
      </c>
      <c r="AQ9" s="261"/>
      <c r="AR9" s="298" t="n">
        <f aca="false">VLOOKUP(AN9,OldVolTable,15)</f>
        <v>0.08</v>
      </c>
      <c r="AS9" s="316" t="n">
        <f aca="false">VLOOKUP(AN9,OldVolTable,19)</f>
        <v>0.175</v>
      </c>
      <c r="AT9" s="291"/>
      <c r="AU9" s="291" t="n">
        <f aca="false">VLOOKUP(AN9,OldVolTable,23)</f>
        <v>2.9</v>
      </c>
      <c r="AV9" s="299" t="n">
        <f aca="false">VLOOKUP(AN9,OldVolTable,27)</f>
        <v>1.15</v>
      </c>
      <c r="AX9" s="320" t="n">
        <v>37257</v>
      </c>
      <c r="AY9" s="106" t="n">
        <f aca="false">YEAR(AX9)</f>
        <v>2002</v>
      </c>
      <c r="AZ9" s="106" t="n">
        <f aca="false">MONTH(AX9)</f>
        <v>1</v>
      </c>
      <c r="BA9" s="321" t="e">
        <f aca="false">(1+(VLOOKUP(AX9,$A$6:$E$30,5)/2))^(-2*(DATE(AY10,AZ10,20)-today)/365.25)</f>
        <v>#N/A</v>
      </c>
      <c r="BB9" s="106" t="n">
        <v>330555.56</v>
      </c>
      <c r="BC9" s="107" t="e">
        <f aca="false">BB9*BA9</f>
        <v>#N/A</v>
      </c>
    </row>
    <row r="10" customFormat="false" ht="11.25" hidden="false" customHeight="false" outlineLevel="0" collapsed="false">
      <c r="A10" s="319" t="n">
        <f aca="false">EOMONTH(A9,0)+1</f>
        <v>45992</v>
      </c>
      <c r="B10" s="261" t="n">
        <f aca="false">VLOOKUP(A10,$V$8:$Z$258,2)+PPadd</f>
        <v>73.5</v>
      </c>
      <c r="C10" s="65"/>
      <c r="D10" s="302" t="n">
        <f aca="false">VLOOKUP($A10,$V$8:$Z$258,4)*AE10</f>
        <v>55</v>
      </c>
      <c r="E10" s="247" t="n">
        <f aca="false">VLOOKUP($A10,$V$8:$Z$258,5)</f>
        <v>0.06650108280325</v>
      </c>
      <c r="F10" s="303" t="n">
        <v>3</v>
      </c>
      <c r="G10" s="305" t="n">
        <f aca="false">AB10</f>
        <v>0</v>
      </c>
      <c r="H10" s="304" t="n">
        <f aca="false">F10</f>
        <v>3</v>
      </c>
      <c r="I10" s="305"/>
      <c r="J10" s="92"/>
      <c r="K10" s="306"/>
      <c r="L10" s="258" t="n">
        <f aca="false">(A10-Calculation!$C$8)/365.25</f>
        <v>0.167008898015058</v>
      </c>
      <c r="M10" s="1" t="n">
        <v>3</v>
      </c>
      <c r="N10" s="307" t="n">
        <f aca="false">$A10</f>
        <v>45992</v>
      </c>
      <c r="O10" s="41" t="n">
        <f aca="false">VLOOKUP($N10,$AI$8:$AJ$258,2)+PvolMult</f>
        <v>0.14209667864926</v>
      </c>
      <c r="P10" s="308"/>
      <c r="Q10" s="309" t="n">
        <v>3</v>
      </c>
      <c r="R10" s="248"/>
      <c r="S10" s="257"/>
      <c r="T10" s="71"/>
      <c r="U10" s="257"/>
      <c r="V10" s="310" t="n">
        <f aca="false">$A10</f>
        <v>45992</v>
      </c>
      <c r="W10" s="261" t="n">
        <f aca="false">IF(Calculation!$Y$12=2,VLOOKUP(V10,OldCurves!$D10:$K263,3),(VLOOKUP(V10,OldCurves!$D10:$K263,3)*16*5+VLOOKUP(V10,OldCurves!$D10:$K263,7)*8*7+VLOOKUP(V10,OldCurves!M11:T234,3)*16+VLOOKUP(V10,OldCurves!M11:T234,7)*16)/168)</f>
        <v>73.5</v>
      </c>
      <c r="X10" s="92" t="n">
        <v>0</v>
      </c>
      <c r="Y10" s="311" t="n">
        <v>55</v>
      </c>
      <c r="Z10" s="294" t="n">
        <f aca="false">VLOOKUP(V10,OldCurves!A4:B263,2)</f>
        <v>0.06650108280325</v>
      </c>
      <c r="AA10" s="312" t="n">
        <f aca="false">+V10</f>
        <v>45992</v>
      </c>
      <c r="AB10" s="67" t="n">
        <v>0</v>
      </c>
      <c r="AC10" s="312" t="n">
        <f aca="false">+AA10</f>
        <v>45992</v>
      </c>
      <c r="AD10" s="67" t="n">
        <v>0</v>
      </c>
      <c r="AE10" s="17" t="n">
        <v>1</v>
      </c>
      <c r="AF10" s="17"/>
      <c r="AG10" s="285" t="n">
        <v>0.16701</v>
      </c>
      <c r="AH10" s="106"/>
      <c r="AI10" s="313" t="n">
        <f aca="false">+V10</f>
        <v>45992</v>
      </c>
      <c r="AJ10" s="314" t="n">
        <f aca="false">IF(Calculation!$AB$24=1,OldData!AO10,OldData!AP10)</f>
        <v>0.14209667864926</v>
      </c>
      <c r="AK10" s="315"/>
      <c r="AL10" s="248"/>
      <c r="AM10" s="257"/>
      <c r="AN10" s="310" t="n">
        <f aca="false">AI10</f>
        <v>45992</v>
      </c>
      <c r="AO10" s="297" t="n">
        <f aca="false">IF(Calculation!$Y$12=2,SQRT((AR10^2*(AN10-olddate-1)+AU10^2*15)/(AN10-olddate+14)),SQRT((((AR10^2*16+AS10^2*8)/24)*(AN10-olddate-1)+((AU10^2*16+AV10^2*8)/24)*15)/(AN10-olddate+14)))</f>
        <v>0.14209667864926</v>
      </c>
      <c r="AP10" s="277" t="n">
        <f aca="false">IF(Calculation!$Y$12=2,AR10,SQRT((AR10^2*16+AS10^2*8)/24))</f>
        <v>0.08</v>
      </c>
      <c r="AQ10" s="261"/>
      <c r="AR10" s="298" t="n">
        <f aca="false">VLOOKUP(AN10,OldVolTable,15)</f>
        <v>0.08</v>
      </c>
      <c r="AS10" s="316" t="n">
        <f aca="false">VLOOKUP(AN10,OldVolTable,19)</f>
        <v>0.175</v>
      </c>
      <c r="AT10" s="291"/>
      <c r="AU10" s="291" t="n">
        <f aca="false">VLOOKUP(AN10,OldVolTable,23)</f>
        <v>2.9</v>
      </c>
      <c r="AV10" s="299" t="n">
        <f aca="false">VLOOKUP(AN10,OldVolTable,27)</f>
        <v>1.15</v>
      </c>
      <c r="AX10" s="320" t="n">
        <v>37288</v>
      </c>
      <c r="AY10" s="106" t="n">
        <f aca="false">YEAR(AX10)</f>
        <v>2002</v>
      </c>
      <c r="AZ10" s="106" t="n">
        <f aca="false">MONTH(AX10)</f>
        <v>2</v>
      </c>
      <c r="BA10" s="321" t="e">
        <f aca="false">(1+(VLOOKUP(AX10,$A$6:$E$30,5)/2))^(-2*(DATE(AY11,AZ11,20)-today)/365.25)</f>
        <v>#N/A</v>
      </c>
      <c r="BB10" s="106" t="n">
        <v>330555.56</v>
      </c>
      <c r="BC10" s="107" t="e">
        <f aca="false">BB10*BA10</f>
        <v>#N/A</v>
      </c>
    </row>
    <row r="11" customFormat="false" ht="11.25" hidden="false" customHeight="false" outlineLevel="0" collapsed="false">
      <c r="A11" s="319" t="n">
        <f aca="false">EOMONTH(A10,0)+1</f>
        <v>46023</v>
      </c>
      <c r="B11" s="261" t="n">
        <f aca="false">VLOOKUP(A11,$V$8:$Z$258,2)+PPadd</f>
        <v>73.5</v>
      </c>
      <c r="C11" s="65"/>
      <c r="D11" s="302" t="n">
        <f aca="false">VLOOKUP($A11,$V$8:$Z$258,4)*AE11</f>
        <v>55</v>
      </c>
      <c r="E11" s="247" t="n">
        <f aca="false">VLOOKUP($A11,$V$8:$Z$258,5)</f>
        <v>0.06650108280325</v>
      </c>
      <c r="F11" s="303" t="n">
        <v>4</v>
      </c>
      <c r="G11" s="305" t="n">
        <f aca="false">AB11</f>
        <v>0</v>
      </c>
      <c r="H11" s="304" t="n">
        <f aca="false">F11</f>
        <v>4</v>
      </c>
      <c r="I11" s="305"/>
      <c r="J11" s="92"/>
      <c r="K11" s="306"/>
      <c r="L11" s="258" t="n">
        <f aca="false">(A11-Calculation!$C$8)/365.25</f>
        <v>0.251882272416153</v>
      </c>
      <c r="M11" s="1" t="n">
        <v>4</v>
      </c>
      <c r="N11" s="307" t="n">
        <f aca="false">$A11</f>
        <v>46023</v>
      </c>
      <c r="O11" s="41" t="n">
        <f aca="false">VLOOKUP($N11,$AI$8:$AJ$258,2)+PvolMult</f>
        <v>0.141932546972456</v>
      </c>
      <c r="P11" s="308"/>
      <c r="Q11" s="309" t="n">
        <v>4</v>
      </c>
      <c r="R11" s="248"/>
      <c r="S11" s="257"/>
      <c r="T11" s="71"/>
      <c r="U11" s="257"/>
      <c r="V11" s="310" t="n">
        <f aca="false">$A11</f>
        <v>46023</v>
      </c>
      <c r="W11" s="261" t="n">
        <f aca="false">IF(Calculation!$Y$12=2,VLOOKUP(V11,OldCurves!$D11:$K264,3),(VLOOKUP(V11,OldCurves!$D11:$K264,3)*16*5+VLOOKUP(V11,OldCurves!$D11:$K264,7)*8*7+VLOOKUP(V11,OldCurves!M12:T235,3)*16+VLOOKUP(V11,OldCurves!M12:T235,7)*16)/168)</f>
        <v>73.5</v>
      </c>
      <c r="X11" s="92" t="n">
        <v>0</v>
      </c>
      <c r="Y11" s="311" t="n">
        <v>55</v>
      </c>
      <c r="Z11" s="294" t="n">
        <f aca="false">VLOOKUP(V11,OldCurves!A5:B264,2)</f>
        <v>0.06650108280325</v>
      </c>
      <c r="AA11" s="312" t="n">
        <f aca="false">+V11</f>
        <v>46023</v>
      </c>
      <c r="AB11" s="67" t="n">
        <v>0</v>
      </c>
      <c r="AC11" s="312" t="n">
        <f aca="false">+AA11</f>
        <v>46023</v>
      </c>
      <c r="AD11" s="67" t="n">
        <v>0</v>
      </c>
      <c r="AE11" s="17" t="n">
        <v>1</v>
      </c>
      <c r="AF11" s="17"/>
      <c r="AG11" s="285" t="n">
        <v>0.24914</v>
      </c>
      <c r="AH11" s="106"/>
      <c r="AI11" s="313" t="n">
        <f aca="false">+V11</f>
        <v>46023</v>
      </c>
      <c r="AJ11" s="314" t="n">
        <f aca="false">IF(Calculation!$AB$24=1,OldData!AO11,OldData!AP11)</f>
        <v>0.141932546972456</v>
      </c>
      <c r="AK11" s="315"/>
      <c r="AL11" s="248"/>
      <c r="AM11" s="257"/>
      <c r="AN11" s="310" t="n">
        <f aca="false">AI11</f>
        <v>46023</v>
      </c>
      <c r="AO11" s="297" t="n">
        <f aca="false">IF(Calculation!$Y$12=2,SQRT((AR11^2*(AN11-olddate-1)+AU11^2*15)/(AN11-olddate+14)),SQRT((((AR11^2*16+AS11^2*8)/24)*(AN11-olddate-1)+((AU11^2*16+AV11^2*8)/24)*15)/(AN11-olddate+14)))</f>
        <v>0.141932546972456</v>
      </c>
      <c r="AP11" s="277" t="n">
        <f aca="false">IF(Calculation!$Y$12=2,AR11,SQRT((AR11^2*16+AS11^2*8)/24))</f>
        <v>0.08</v>
      </c>
      <c r="AQ11" s="261"/>
      <c r="AR11" s="298" t="n">
        <f aca="false">VLOOKUP(AN11,OldVolTable,15)</f>
        <v>0.08</v>
      </c>
      <c r="AS11" s="316" t="n">
        <f aca="false">VLOOKUP(AN11,OldVolTable,19)</f>
        <v>0.175</v>
      </c>
      <c r="AT11" s="291"/>
      <c r="AU11" s="291" t="n">
        <f aca="false">VLOOKUP(AN11,OldVolTable,23)</f>
        <v>2.9</v>
      </c>
      <c r="AV11" s="299" t="n">
        <f aca="false">VLOOKUP(AN11,OldVolTable,27)</f>
        <v>1.15</v>
      </c>
      <c r="AX11" s="320" t="n">
        <v>37316</v>
      </c>
      <c r="AY11" s="106" t="n">
        <f aca="false">YEAR(AX11)</f>
        <v>2002</v>
      </c>
      <c r="AZ11" s="106" t="n">
        <f aca="false">MONTH(AX11)</f>
        <v>3</v>
      </c>
      <c r="BA11" s="321" t="e">
        <f aca="false">(1+(VLOOKUP(AX11,$A$6:$E$30,5)/2))^(-2*(DATE(AY12,AZ12,20)-today)/365.25)</f>
        <v>#N/A</v>
      </c>
      <c r="BB11" s="106" t="n">
        <v>330555.56</v>
      </c>
      <c r="BC11" s="107" t="e">
        <f aca="false">BB11*BA11</f>
        <v>#N/A</v>
      </c>
    </row>
    <row r="12" customFormat="false" ht="11.25" hidden="false" customHeight="false" outlineLevel="0" collapsed="false">
      <c r="A12" s="319" t="n">
        <f aca="false">EOMONTH(A11,0)+1</f>
        <v>46054</v>
      </c>
      <c r="B12" s="261" t="n">
        <f aca="false">VLOOKUP(A12,$V$8:$Z$258,2)+PPadd</f>
        <v>73.5</v>
      </c>
      <c r="C12" s="65"/>
      <c r="D12" s="302" t="n">
        <f aca="false">VLOOKUP($A12,$V$8:$Z$258,4)*AE12</f>
        <v>55</v>
      </c>
      <c r="E12" s="247" t="n">
        <f aca="false">VLOOKUP($A12,$V$8:$Z$258,5)</f>
        <v>0.06650108280325</v>
      </c>
      <c r="F12" s="303" t="n">
        <v>5</v>
      </c>
      <c r="G12" s="305" t="n">
        <f aca="false">AB12</f>
        <v>0</v>
      </c>
      <c r="H12" s="304" t="n">
        <f aca="false">F12</f>
        <v>5</v>
      </c>
      <c r="I12" s="305"/>
      <c r="J12" s="92"/>
      <c r="K12" s="306"/>
      <c r="L12" s="258" t="n">
        <f aca="false">(A12-Calculation!$C$8)/365.25</f>
        <v>0.336755646817248</v>
      </c>
      <c r="M12" s="1" t="n">
        <v>5</v>
      </c>
      <c r="N12" s="307" t="n">
        <f aca="false">$A12</f>
        <v>46054</v>
      </c>
      <c r="O12" s="41" t="n">
        <f aca="false">VLOOKUP($N12,$AI$8:$AJ$258,2)+PvolMult</f>
        <v>0.141769333054886</v>
      </c>
      <c r="P12" s="308"/>
      <c r="Q12" s="309" t="n">
        <v>5</v>
      </c>
      <c r="R12" s="248"/>
      <c r="S12" s="257"/>
      <c r="T12" s="71"/>
      <c r="U12" s="257"/>
      <c r="V12" s="310" t="n">
        <f aca="false">$A12</f>
        <v>46054</v>
      </c>
      <c r="W12" s="261" t="n">
        <f aca="false">IF(Calculation!$Y$12=2,VLOOKUP(V12,OldCurves!$D12:$K265,3),(VLOOKUP(V12,OldCurves!$D12:$K265,3)*16*5+VLOOKUP(V12,OldCurves!$D12:$K265,7)*8*7+VLOOKUP(V12,OldCurves!M13:T236,3)*16+VLOOKUP(V12,OldCurves!M13:T236,7)*16)/168)</f>
        <v>73.5</v>
      </c>
      <c r="X12" s="92" t="n">
        <v>0</v>
      </c>
      <c r="Y12" s="311" t="n">
        <v>55</v>
      </c>
      <c r="Z12" s="294" t="n">
        <f aca="false">VLOOKUP(V12,OldCurves!A6:B265,2)</f>
        <v>0.06650108280325</v>
      </c>
      <c r="AA12" s="312" t="n">
        <f aca="false">+V12</f>
        <v>46054</v>
      </c>
      <c r="AB12" s="67" t="n">
        <v>0</v>
      </c>
      <c r="AC12" s="312" t="n">
        <f aca="false">+AA12</f>
        <v>46054</v>
      </c>
      <c r="AD12" s="67" t="n">
        <v>0</v>
      </c>
      <c r="AE12" s="17" t="n">
        <v>1</v>
      </c>
      <c r="AF12" s="17"/>
      <c r="AG12" s="285" t="n">
        <v>0.33402</v>
      </c>
      <c r="AH12" s="106"/>
      <c r="AI12" s="313" t="n">
        <f aca="false">+V12</f>
        <v>46054</v>
      </c>
      <c r="AJ12" s="314" t="n">
        <f aca="false">IF(Calculation!$AB$24=1,OldData!AO12,OldData!AP12)</f>
        <v>0.141769333054886</v>
      </c>
      <c r="AK12" s="315"/>
      <c r="AL12" s="248"/>
      <c r="AM12" s="257"/>
      <c r="AN12" s="310" t="n">
        <f aca="false">AI12</f>
        <v>46054</v>
      </c>
      <c r="AO12" s="297" t="n">
        <f aca="false">IF(Calculation!$Y$12=2,SQRT((AR12^2*(AN12-olddate-1)+AU12^2*15)/(AN12-olddate+14)),SQRT((((AR12^2*16+AS12^2*8)/24)*(AN12-olddate-1)+((AU12^2*16+AV12^2*8)/24)*15)/(AN12-olddate+14)))</f>
        <v>0.141769333054886</v>
      </c>
      <c r="AP12" s="277" t="n">
        <f aca="false">IF(Calculation!$Y$12=2,AR12,SQRT((AR12^2*16+AS12^2*8)/24))</f>
        <v>0.08</v>
      </c>
      <c r="AQ12" s="261"/>
      <c r="AR12" s="298" t="n">
        <f aca="false">VLOOKUP(AN12,OldVolTable,15)</f>
        <v>0.08</v>
      </c>
      <c r="AS12" s="316" t="n">
        <f aca="false">VLOOKUP(AN12,OldVolTable,19)</f>
        <v>0.175</v>
      </c>
      <c r="AT12" s="291"/>
      <c r="AU12" s="291" t="n">
        <f aca="false">VLOOKUP(AN12,OldVolTable,23)</f>
        <v>2.9</v>
      </c>
      <c r="AV12" s="299" t="n">
        <f aca="false">VLOOKUP(AN12,OldVolTable,27)</f>
        <v>1.15</v>
      </c>
      <c r="AX12" s="320" t="n">
        <v>37377</v>
      </c>
      <c r="AY12" s="106" t="n">
        <f aca="false">YEAR(AX12)</f>
        <v>2002</v>
      </c>
      <c r="AZ12" s="106" t="n">
        <f aca="false">MONTH(AX12)</f>
        <v>5</v>
      </c>
      <c r="BA12" s="321" t="e">
        <f aca="false">(1+(VLOOKUP(AX12,$A$6:$E$30,5)/2))^(-2*(DATE(AY13,AZ13,20)-today)/365.25)</f>
        <v>#N/A</v>
      </c>
      <c r="BB12" s="106" t="n">
        <v>330555.56</v>
      </c>
      <c r="BC12" s="107" t="e">
        <f aca="false">BB12*BA12</f>
        <v>#N/A</v>
      </c>
    </row>
    <row r="13" customFormat="false" ht="11.25" hidden="false" customHeight="false" outlineLevel="0" collapsed="false">
      <c r="A13" s="319" t="n">
        <f aca="false">EOMONTH(A12,0)+1</f>
        <v>46082</v>
      </c>
      <c r="B13" s="261" t="n">
        <f aca="false">VLOOKUP(A13,$V$8:$Z$258,2)+PPadd</f>
        <v>73.5</v>
      </c>
      <c r="C13" s="65"/>
      <c r="D13" s="302" t="n">
        <f aca="false">VLOOKUP($A13,$V$8:$Z$258,4)*AE13</f>
        <v>55</v>
      </c>
      <c r="E13" s="247" t="n">
        <f aca="false">VLOOKUP($A13,$V$8:$Z$258,5)</f>
        <v>0.06650108280325</v>
      </c>
      <c r="F13" s="303" t="n">
        <v>6</v>
      </c>
      <c r="G13" s="305" t="n">
        <f aca="false">AB13</f>
        <v>0</v>
      </c>
      <c r="H13" s="304" t="n">
        <f aca="false">F13</f>
        <v>6</v>
      </c>
      <c r="I13" s="305"/>
      <c r="J13" s="92"/>
      <c r="K13" s="306"/>
      <c r="L13" s="258" t="n">
        <f aca="false">(A13-Calculation!$C$8)/365.25</f>
        <v>0.413415468856947</v>
      </c>
      <c r="M13" s="1" t="n">
        <v>6</v>
      </c>
      <c r="N13" s="307" t="n">
        <f aca="false">$A13</f>
        <v>46082</v>
      </c>
      <c r="O13" s="41" t="n">
        <f aca="false">VLOOKUP($N13,$AI$8:$AJ$258,2)+PvolMult</f>
        <v>0.141622696211943</v>
      </c>
      <c r="P13" s="308"/>
      <c r="Q13" s="309" t="n">
        <v>6</v>
      </c>
      <c r="R13" s="248"/>
      <c r="S13" s="257"/>
      <c r="T13" s="71"/>
      <c r="U13" s="257"/>
      <c r="V13" s="310" t="n">
        <f aca="false">$A13</f>
        <v>46082</v>
      </c>
      <c r="W13" s="261" t="n">
        <f aca="false">IF(Calculation!$Y$12=2,VLOOKUP(V13,OldCurves!$D13:$K266,3),(VLOOKUP(V13,OldCurves!$D13:$K266,3)*16*5+VLOOKUP(V13,OldCurves!$D13:$K266,7)*8*7+VLOOKUP(V13,OldCurves!M14:T237,3)*16+VLOOKUP(V13,OldCurves!M14:T237,7)*16)/168)</f>
        <v>73.5</v>
      </c>
      <c r="X13" s="92" t="n">
        <v>0</v>
      </c>
      <c r="Y13" s="311" t="n">
        <v>55</v>
      </c>
      <c r="Z13" s="294" t="n">
        <f aca="false">VLOOKUP(V13,OldCurves!A7:B266,2)</f>
        <v>0.06650108280325</v>
      </c>
      <c r="AA13" s="312" t="n">
        <f aca="false">+V13</f>
        <v>46082</v>
      </c>
      <c r="AB13" s="67" t="n">
        <v>0</v>
      </c>
      <c r="AC13" s="312" t="n">
        <f aca="false">+AA13</f>
        <v>46082</v>
      </c>
      <c r="AD13" s="67" t="n">
        <v>0</v>
      </c>
      <c r="AE13" s="17" t="n">
        <v>1</v>
      </c>
      <c r="AF13" s="17"/>
      <c r="AG13" s="285" t="n">
        <v>0.41889</v>
      </c>
      <c r="AH13" s="106"/>
      <c r="AI13" s="313" t="n">
        <f aca="false">+V13</f>
        <v>46082</v>
      </c>
      <c r="AJ13" s="314" t="n">
        <f aca="false">IF(Calculation!$AB$24=1,OldData!AO13,OldData!AP13)</f>
        <v>0.141622696211943</v>
      </c>
      <c r="AK13" s="315"/>
      <c r="AL13" s="248"/>
      <c r="AM13" s="257"/>
      <c r="AN13" s="310" t="n">
        <f aca="false">AI13</f>
        <v>46082</v>
      </c>
      <c r="AO13" s="297" t="n">
        <f aca="false">IF(Calculation!$Y$12=2,SQRT((AR13^2*(AN13-olddate-1)+AU13^2*15)/(AN13-olddate+14)),SQRT((((AR13^2*16+AS13^2*8)/24)*(AN13-olddate-1)+((AU13^2*16+AV13^2*8)/24)*15)/(AN13-olddate+14)))</f>
        <v>0.141622696211943</v>
      </c>
      <c r="AP13" s="277" t="n">
        <f aca="false">IF(Calculation!$Y$12=2,AR13,SQRT((AR13^2*16+AS13^2*8)/24))</f>
        <v>0.08</v>
      </c>
      <c r="AQ13" s="261"/>
      <c r="AR13" s="298" t="n">
        <f aca="false">VLOOKUP(AN13,OldVolTable,15)</f>
        <v>0.08</v>
      </c>
      <c r="AS13" s="316" t="n">
        <f aca="false">VLOOKUP(AN13,OldVolTable,19)</f>
        <v>0.175</v>
      </c>
      <c r="AT13" s="291"/>
      <c r="AU13" s="291" t="n">
        <f aca="false">VLOOKUP(AN13,OldVolTable,23)</f>
        <v>2.9</v>
      </c>
      <c r="AV13" s="299" t="n">
        <f aca="false">VLOOKUP(AN13,OldVolTable,27)</f>
        <v>1.15</v>
      </c>
      <c r="AX13" s="320" t="n">
        <v>37408</v>
      </c>
      <c r="AY13" s="106" t="n">
        <f aca="false">YEAR(AX13)</f>
        <v>2002</v>
      </c>
      <c r="AZ13" s="106" t="n">
        <f aca="false">MONTH(AX13)</f>
        <v>6</v>
      </c>
      <c r="BA13" s="321" t="e">
        <f aca="false">(1+(VLOOKUP(AX13,$A$6:$E$30,5)/2))^(-2*(DATE(AY14,AZ14,20)-today)/365.25)</f>
        <v>#N/A</v>
      </c>
      <c r="BB13" s="106" t="n">
        <v>2005555.56</v>
      </c>
      <c r="BC13" s="107" t="e">
        <f aca="false">BB13*BA13</f>
        <v>#N/A</v>
      </c>
    </row>
    <row r="14" customFormat="false" ht="11.25" hidden="false" customHeight="false" outlineLevel="0" collapsed="false">
      <c r="A14" s="319" t="n">
        <f aca="false">EOMONTH(A13,0)+1</f>
        <v>46113</v>
      </c>
      <c r="B14" s="261" t="n">
        <f aca="false">VLOOKUP(A14,$V$8:$Z$258,2)+PPadd</f>
        <v>73.5</v>
      </c>
      <c r="C14" s="65"/>
      <c r="D14" s="302" t="n">
        <f aca="false">VLOOKUP($A14,$V$8:$Z$258,4)*AE14</f>
        <v>55</v>
      </c>
      <c r="E14" s="247" t="n">
        <f aca="false">VLOOKUP($A14,$V$8:$Z$258,5)</f>
        <v>0.06650108280325</v>
      </c>
      <c r="F14" s="303" t="n">
        <v>7</v>
      </c>
      <c r="G14" s="305" t="n">
        <f aca="false">AB14</f>
        <v>0</v>
      </c>
      <c r="H14" s="304" t="n">
        <f aca="false">F14</f>
        <v>7</v>
      </c>
      <c r="I14" s="305"/>
      <c r="J14" s="92"/>
      <c r="K14" s="306"/>
      <c r="L14" s="258" t="n">
        <f aca="false">(A14-Calculation!$C$8)/365.25</f>
        <v>0.498288843258042</v>
      </c>
      <c r="M14" s="1" t="n">
        <v>1</v>
      </c>
      <c r="N14" s="307" t="n">
        <f aca="false">$A14</f>
        <v>46113</v>
      </c>
      <c r="O14" s="41" t="n">
        <f aca="false">VLOOKUP($N14,$AI$8:$AJ$258,2)+PvolMult</f>
        <v>0.141461206981493</v>
      </c>
      <c r="P14" s="308"/>
      <c r="Q14" s="309" t="n">
        <v>7</v>
      </c>
      <c r="R14" s="248"/>
      <c r="S14" s="257"/>
      <c r="T14" s="71"/>
      <c r="U14" s="257"/>
      <c r="V14" s="310" t="n">
        <f aca="false">$A14</f>
        <v>46113</v>
      </c>
      <c r="W14" s="261" t="n">
        <f aca="false">IF(Calculation!$Y$12=2,VLOOKUP(V14,OldCurves!$D14:$K267,3),(VLOOKUP(V14,OldCurves!$D14:$K267,3)*16*5+VLOOKUP(V14,OldCurves!$D14:$K267,7)*8*7+VLOOKUP(V14,OldCurves!M15:T238,3)*16+VLOOKUP(V14,OldCurves!M15:T238,7)*16)/168)</f>
        <v>73.5</v>
      </c>
      <c r="X14" s="92" t="n">
        <v>0</v>
      </c>
      <c r="Y14" s="311" t="n">
        <v>55</v>
      </c>
      <c r="Z14" s="294" t="n">
        <f aca="false">VLOOKUP(V14,OldCurves!A8:B267,2)</f>
        <v>0.06650108280325</v>
      </c>
      <c r="AA14" s="312" t="n">
        <f aca="false">+V14</f>
        <v>46113</v>
      </c>
      <c r="AB14" s="67" t="n">
        <v>0</v>
      </c>
      <c r="AC14" s="312" t="n">
        <f aca="false">+AA14</f>
        <v>46113</v>
      </c>
      <c r="AD14" s="67" t="n">
        <v>0</v>
      </c>
      <c r="AE14" s="17" t="n">
        <v>1</v>
      </c>
      <c r="AF14" s="17"/>
      <c r="AG14" s="285" t="n">
        <v>0.50103</v>
      </c>
      <c r="AH14" s="106"/>
      <c r="AI14" s="313" t="n">
        <f aca="false">+V14</f>
        <v>46113</v>
      </c>
      <c r="AJ14" s="314" t="n">
        <f aca="false">IF(Calculation!$AB$24=1,OldData!AO14,OldData!AP14)</f>
        <v>0.141461206981493</v>
      </c>
      <c r="AK14" s="315"/>
      <c r="AL14" s="248"/>
      <c r="AM14" s="257"/>
      <c r="AN14" s="310" t="n">
        <f aca="false">AI14</f>
        <v>46113</v>
      </c>
      <c r="AO14" s="297" t="n">
        <f aca="false">IF(Calculation!$Y$12=2,SQRT((AR14^2*(AN14-olddate-1)+AU14^2*15)/(AN14-olddate+14)),SQRT((((AR14^2*16+AS14^2*8)/24)*(AN14-olddate-1)+((AU14^2*16+AV14^2*8)/24)*15)/(AN14-olddate+14)))</f>
        <v>0.141461206981493</v>
      </c>
      <c r="AP14" s="277" t="n">
        <f aca="false">IF(Calculation!$Y$12=2,AR14,SQRT((AR14^2*16+AS14^2*8)/24))</f>
        <v>0.08</v>
      </c>
      <c r="AQ14" s="261"/>
      <c r="AR14" s="298" t="n">
        <f aca="false">VLOOKUP(AN14,OldVolTable,15)</f>
        <v>0.08</v>
      </c>
      <c r="AS14" s="316" t="n">
        <f aca="false">VLOOKUP(AN14,OldVolTable,19)</f>
        <v>0.175</v>
      </c>
      <c r="AT14" s="291"/>
      <c r="AU14" s="291" t="n">
        <f aca="false">VLOOKUP(AN14,OldVolTable,23)</f>
        <v>2.9</v>
      </c>
      <c r="AV14" s="299" t="n">
        <f aca="false">VLOOKUP(AN14,OldVolTable,27)</f>
        <v>1.15</v>
      </c>
      <c r="AX14" s="320" t="n">
        <v>37438</v>
      </c>
      <c r="AY14" s="106" t="n">
        <f aca="false">YEAR(AX14)</f>
        <v>2002</v>
      </c>
      <c r="AZ14" s="106" t="n">
        <f aca="false">MONTH(AX14)</f>
        <v>7</v>
      </c>
      <c r="BA14" s="321" t="e">
        <f aca="false">(1+(VLOOKUP(AX14,$A$6:$E$30,5)/2))^(-2*(DATE(AY15,AZ15,20)-today)/365.25)</f>
        <v>#N/A</v>
      </c>
      <c r="BB14" s="106" t="n">
        <v>2005555.56</v>
      </c>
      <c r="BC14" s="107" t="e">
        <f aca="false">BB14*BA14</f>
        <v>#N/A</v>
      </c>
    </row>
    <row r="15" customFormat="false" ht="11.25" hidden="false" customHeight="false" outlineLevel="0" collapsed="false">
      <c r="A15" s="319" t="n">
        <f aca="false">EOMONTH(A14,0)+1</f>
        <v>46143</v>
      </c>
      <c r="B15" s="261" t="n">
        <f aca="false">VLOOKUP(A15,$V$8:$Z$258,2)+PPadd</f>
        <v>73.5</v>
      </c>
      <c r="C15" s="65"/>
      <c r="D15" s="302" t="n">
        <f aca="false">VLOOKUP($A15,$V$8:$Z$258,4)*AE15</f>
        <v>55</v>
      </c>
      <c r="E15" s="247" t="n">
        <f aca="false">VLOOKUP($A15,$V$8:$Z$258,5)</f>
        <v>0.06650108280325</v>
      </c>
      <c r="F15" s="303" t="n">
        <v>8</v>
      </c>
      <c r="G15" s="305" t="n">
        <f aca="false">AB15</f>
        <v>0</v>
      </c>
      <c r="H15" s="304" t="n">
        <f aca="false">F15</f>
        <v>8</v>
      </c>
      <c r="I15" s="305"/>
      <c r="J15" s="92"/>
      <c r="K15" s="306"/>
      <c r="L15" s="258" t="n">
        <f aca="false">(A15-Calculation!$C$8)/365.25</f>
        <v>0.580424366872006</v>
      </c>
      <c r="M15" s="1" t="n">
        <v>2</v>
      </c>
      <c r="N15" s="307" t="n">
        <f aca="false">$A15</f>
        <v>46143</v>
      </c>
      <c r="O15" s="41" t="n">
        <f aca="false">VLOOKUP($N15,$AI$8:$AJ$258,2)+PvolMult</f>
        <v>0.141305779131695</v>
      </c>
      <c r="P15" s="308"/>
      <c r="Q15" s="309" t="n">
        <v>8</v>
      </c>
      <c r="R15" s="248"/>
      <c r="S15" s="257"/>
      <c r="T15" s="71"/>
      <c r="U15" s="257"/>
      <c r="V15" s="310" t="n">
        <f aca="false">$A15</f>
        <v>46143</v>
      </c>
      <c r="W15" s="261" t="n">
        <f aca="false">IF(Calculation!$Y$12=2,VLOOKUP(V15,OldCurves!$D15:$K268,3),(VLOOKUP(V15,OldCurves!$D15:$K268,3)*16*5+VLOOKUP(V15,OldCurves!$D15:$K268,7)*8*7+VLOOKUP(V15,OldCurves!M16:T239,3)*16+VLOOKUP(V15,OldCurves!M16:T239,7)*16)/168)</f>
        <v>73.5</v>
      </c>
      <c r="X15" s="92" t="n">
        <v>0</v>
      </c>
      <c r="Y15" s="311" t="n">
        <v>55</v>
      </c>
      <c r="Z15" s="294" t="n">
        <f aca="false">VLOOKUP(V15,OldCurves!A9:B268,2)</f>
        <v>0.06650108280325</v>
      </c>
      <c r="AA15" s="312" t="n">
        <f aca="false">+V15</f>
        <v>46143</v>
      </c>
      <c r="AB15" s="67" t="n">
        <v>0</v>
      </c>
      <c r="AC15" s="312" t="n">
        <f aca="false">+AA15</f>
        <v>46143</v>
      </c>
      <c r="AD15" s="67" t="n">
        <v>0</v>
      </c>
      <c r="AE15" s="17" t="n">
        <v>1</v>
      </c>
      <c r="AF15" s="17"/>
      <c r="AG15" s="285" t="n">
        <v>0.5859</v>
      </c>
      <c r="AH15" s="106"/>
      <c r="AI15" s="313" t="n">
        <f aca="false">+V15</f>
        <v>46143</v>
      </c>
      <c r="AJ15" s="314" t="n">
        <f aca="false">IF(Calculation!$AB$24=1,OldData!AO15,OldData!AP15)</f>
        <v>0.141305779131695</v>
      </c>
      <c r="AK15" s="315"/>
      <c r="AL15" s="248"/>
      <c r="AM15" s="257"/>
      <c r="AN15" s="310" t="n">
        <f aca="false">AI15</f>
        <v>46143</v>
      </c>
      <c r="AO15" s="297" t="n">
        <f aca="false">IF(Calculation!$Y$12=2,SQRT((AR15^2*(AN15-olddate-1)+AU15^2*15)/(AN15-olddate+14)),SQRT((((AR15^2*16+AS15^2*8)/24)*(AN15-olddate-1)+((AU15^2*16+AV15^2*8)/24)*15)/(AN15-olddate+14)))</f>
        <v>0.141305779131695</v>
      </c>
      <c r="AP15" s="277" t="n">
        <f aca="false">IF(Calculation!$Y$12=2,AR15,SQRT((AR15^2*16+AS15^2*8)/24))</f>
        <v>0.08</v>
      </c>
      <c r="AQ15" s="261"/>
      <c r="AR15" s="298" t="n">
        <f aca="false">VLOOKUP(AN15,OldVolTable,15)</f>
        <v>0.08</v>
      </c>
      <c r="AS15" s="316" t="n">
        <f aca="false">VLOOKUP(AN15,OldVolTable,19)</f>
        <v>0.175</v>
      </c>
      <c r="AT15" s="291"/>
      <c r="AU15" s="291" t="n">
        <f aca="false">VLOOKUP(AN15,OldVolTable,23)</f>
        <v>2.9</v>
      </c>
      <c r="AV15" s="299" t="n">
        <f aca="false">VLOOKUP(AN15,OldVolTable,27)</f>
        <v>1.15</v>
      </c>
      <c r="AX15" s="320" t="n">
        <v>37469</v>
      </c>
      <c r="AY15" s="106" t="n">
        <f aca="false">YEAR(AX15)</f>
        <v>2002</v>
      </c>
      <c r="AZ15" s="106" t="n">
        <f aca="false">MONTH(AX15)</f>
        <v>8</v>
      </c>
      <c r="BA15" s="321" t="e">
        <f aca="false">(1+(VLOOKUP(AX15,$A$6:$E$30,5)/2))^(-2*(DATE(AY16,AZ16,20)-today)/365.25)</f>
        <v>#N/A</v>
      </c>
      <c r="BB15" s="106" t="n">
        <v>2005555.56</v>
      </c>
      <c r="BC15" s="107" t="e">
        <f aca="false">BB15*BA15</f>
        <v>#N/A</v>
      </c>
    </row>
    <row r="16" customFormat="false" ht="11.25" hidden="false" customHeight="false" outlineLevel="0" collapsed="false">
      <c r="A16" s="319" t="n">
        <f aca="false">EOMONTH(A15,0)+1</f>
        <v>46174</v>
      </c>
      <c r="B16" s="261" t="n">
        <f aca="false">VLOOKUP(A16,$V$8:$Z$258,2)+PPadd</f>
        <v>73.5</v>
      </c>
      <c r="C16" s="65"/>
      <c r="D16" s="302" t="n">
        <f aca="false">VLOOKUP($A16,$V$8:$Z$258,4)*AE16</f>
        <v>55</v>
      </c>
      <c r="E16" s="247" t="n">
        <f aca="false">VLOOKUP($A16,$V$8:$Z$258,5)</f>
        <v>0.06650108280325</v>
      </c>
      <c r="F16" s="303" t="n">
        <v>9</v>
      </c>
      <c r="G16" s="305" t="n">
        <f aca="false">AB16</f>
        <v>0</v>
      </c>
      <c r="H16" s="304" t="n">
        <f aca="false">F16</f>
        <v>9</v>
      </c>
      <c r="I16" s="305"/>
      <c r="J16" s="92"/>
      <c r="K16" s="306"/>
      <c r="L16" s="258" t="n">
        <f aca="false">(A16-Calculation!$C$8)/365.25</f>
        <v>0.665297741273101</v>
      </c>
      <c r="M16" s="1" t="n">
        <v>3</v>
      </c>
      <c r="N16" s="307" t="n">
        <f aca="false">$A16</f>
        <v>46174</v>
      </c>
      <c r="O16" s="41" t="n">
        <f aca="false">VLOOKUP($N16,$AI$8:$AJ$258,2)+PvolMult</f>
        <v>0.141146043285998</v>
      </c>
      <c r="P16" s="308"/>
      <c r="Q16" s="309" t="n">
        <v>9</v>
      </c>
      <c r="R16" s="248"/>
      <c r="S16" s="257"/>
      <c r="T16" s="71"/>
      <c r="U16" s="257"/>
      <c r="V16" s="310" t="n">
        <f aca="false">$A16</f>
        <v>46174</v>
      </c>
      <c r="W16" s="261" t="n">
        <f aca="false">IF(Calculation!$Y$12=2,VLOOKUP(V16,OldCurves!$D16:$K269,3),(VLOOKUP(V16,OldCurves!$D16:$K269,3)*16*5+VLOOKUP(V16,OldCurves!$D16:$K269,7)*8*7+VLOOKUP(V16,OldCurves!M17:T240,3)*16+VLOOKUP(V16,OldCurves!M17:T240,7)*16)/168)</f>
        <v>73.5</v>
      </c>
      <c r="X16" s="92" t="n">
        <v>0</v>
      </c>
      <c r="Y16" s="311" t="n">
        <v>55</v>
      </c>
      <c r="Z16" s="294" t="n">
        <f aca="false">VLOOKUP(V16,OldCurves!A10:B269,2)</f>
        <v>0.06650108280325</v>
      </c>
      <c r="AA16" s="312" t="n">
        <f aca="false">+V16</f>
        <v>46174</v>
      </c>
      <c r="AB16" s="67" t="n">
        <v>0</v>
      </c>
      <c r="AC16" s="312" t="n">
        <f aca="false">+AA16</f>
        <v>46174</v>
      </c>
      <c r="AD16" s="67" t="n">
        <v>0</v>
      </c>
      <c r="AE16" s="17" t="n">
        <v>1</v>
      </c>
      <c r="AF16" s="17"/>
      <c r="AG16" s="285" t="n">
        <v>0.66804</v>
      </c>
      <c r="AH16" s="106"/>
      <c r="AI16" s="313" t="n">
        <f aca="false">+V16</f>
        <v>46174</v>
      </c>
      <c r="AJ16" s="314" t="n">
        <f aca="false">IF(Calculation!$AB$24=1,OldData!AO16,OldData!AP16)</f>
        <v>0.141146043285998</v>
      </c>
      <c r="AK16" s="315"/>
      <c r="AL16" s="248"/>
      <c r="AM16" s="257"/>
      <c r="AN16" s="310" t="n">
        <f aca="false">AI16</f>
        <v>46174</v>
      </c>
      <c r="AO16" s="297" t="n">
        <f aca="false">IF(Calculation!$Y$12=2,SQRT((AR16^2*(AN16-olddate-1)+AU16^2*15)/(AN16-olddate+14)),SQRT((((AR16^2*16+AS16^2*8)/24)*(AN16-olddate-1)+((AU16^2*16+AV16^2*8)/24)*15)/(AN16-olddate+14)))</f>
        <v>0.141146043285998</v>
      </c>
      <c r="AP16" s="277" t="n">
        <f aca="false">IF(Calculation!$Y$12=2,AR16,SQRT((AR16^2*16+AS16^2*8)/24))</f>
        <v>0.08</v>
      </c>
      <c r="AQ16" s="261"/>
      <c r="AR16" s="298" t="n">
        <f aca="false">VLOOKUP(AN16,OldVolTable,15)</f>
        <v>0.08</v>
      </c>
      <c r="AS16" s="316" t="n">
        <f aca="false">VLOOKUP(AN16,OldVolTable,19)</f>
        <v>0.175</v>
      </c>
      <c r="AT16" s="291"/>
      <c r="AU16" s="291" t="n">
        <f aca="false">VLOOKUP(AN16,OldVolTable,23)</f>
        <v>2.9</v>
      </c>
      <c r="AV16" s="299" t="n">
        <f aca="false">VLOOKUP(AN16,OldVolTable,27)</f>
        <v>1.15</v>
      </c>
      <c r="AX16" s="320" t="n">
        <v>37500</v>
      </c>
      <c r="AY16" s="106" t="n">
        <f aca="false">YEAR(AX16)</f>
        <v>2002</v>
      </c>
      <c r="AZ16" s="106" t="n">
        <f aca="false">MONTH(AX16)</f>
        <v>9</v>
      </c>
      <c r="BA16" s="321" t="e">
        <f aca="false">(1+(VLOOKUP(AX16,$A$6:$E$30,5)/2))^(-2*(DATE(AY17,AZ17,20)-today)/365.25)</f>
        <v>#N/A</v>
      </c>
      <c r="BB16" s="106" t="n">
        <v>330555.56</v>
      </c>
      <c r="BC16" s="107" t="e">
        <f aca="false">BB16*BA16</f>
        <v>#N/A</v>
      </c>
    </row>
    <row r="17" customFormat="false" ht="11.25" hidden="false" customHeight="false" outlineLevel="0" collapsed="false">
      <c r="A17" s="319" t="n">
        <f aca="false">EOMONTH(A16,0)+1</f>
        <v>46204</v>
      </c>
      <c r="B17" s="261" t="n">
        <f aca="false">VLOOKUP(A17,$V$8:$Z$258,2)+PPadd</f>
        <v>73.5</v>
      </c>
      <c r="C17" s="65"/>
      <c r="D17" s="302" t="n">
        <f aca="false">VLOOKUP($A17,$V$8:$Z$258,4)*AE17</f>
        <v>55</v>
      </c>
      <c r="E17" s="247" t="n">
        <f aca="false">VLOOKUP($A17,$V$8:$Z$258,5)</f>
        <v>0.06650108280325</v>
      </c>
      <c r="F17" s="303" t="n">
        <v>10</v>
      </c>
      <c r="G17" s="305" t="n">
        <f aca="false">AB17</f>
        <v>0</v>
      </c>
      <c r="H17" s="304" t="n">
        <f aca="false">F17</f>
        <v>10</v>
      </c>
      <c r="I17" s="305"/>
      <c r="J17" s="92"/>
      <c r="K17" s="306"/>
      <c r="L17" s="258" t="n">
        <f aca="false">(A17-Calculation!$C$8)/365.25</f>
        <v>0.747433264887064</v>
      </c>
      <c r="M17" s="1" t="n">
        <v>4</v>
      </c>
      <c r="N17" s="307" t="n">
        <f aca="false">$A17</f>
        <v>46204</v>
      </c>
      <c r="O17" s="41" t="n">
        <f aca="false">VLOOKUP($N17,$AI$8:$AJ$258,2)+PvolMult</f>
        <v>0.14099229786825</v>
      </c>
      <c r="P17" s="308"/>
      <c r="Q17" s="309" t="n">
        <v>10</v>
      </c>
      <c r="R17" s="248"/>
      <c r="S17" s="257"/>
      <c r="T17" s="71"/>
      <c r="U17" s="257"/>
      <c r="V17" s="310" t="n">
        <f aca="false">$A17</f>
        <v>46204</v>
      </c>
      <c r="W17" s="261" t="n">
        <f aca="false">IF(Calculation!$Y$12=2,VLOOKUP(V17,OldCurves!$D17:$K270,3),(VLOOKUP(V17,OldCurves!$D17:$K270,3)*16*5+VLOOKUP(V17,OldCurves!$D17:$K270,7)*8*7+VLOOKUP(V17,OldCurves!M18:T241,3)*16+VLOOKUP(V17,OldCurves!M18:T241,7)*16)/168)</f>
        <v>73.5</v>
      </c>
      <c r="X17" s="92" t="n">
        <v>0</v>
      </c>
      <c r="Y17" s="311" t="n">
        <v>55</v>
      </c>
      <c r="Z17" s="294" t="n">
        <f aca="false">VLOOKUP(V17,OldCurves!A11:B270,2)</f>
        <v>0.06650108280325</v>
      </c>
      <c r="AA17" s="312" t="n">
        <f aca="false">+V17</f>
        <v>46204</v>
      </c>
      <c r="AB17" s="67" t="n">
        <v>0</v>
      </c>
      <c r="AC17" s="312" t="n">
        <f aca="false">+AA17</f>
        <v>46204</v>
      </c>
      <c r="AD17" s="67" t="n">
        <v>0</v>
      </c>
      <c r="AE17" s="17" t="n">
        <v>1</v>
      </c>
      <c r="AF17" s="17"/>
      <c r="AG17" s="285" t="n">
        <v>0.75291</v>
      </c>
      <c r="AH17" s="106"/>
      <c r="AI17" s="313" t="n">
        <f aca="false">+V17</f>
        <v>46204</v>
      </c>
      <c r="AJ17" s="314" t="n">
        <f aca="false">IF(Calculation!$AB$24=1,OldData!AO17,OldData!AP17)</f>
        <v>0.14099229786825</v>
      </c>
      <c r="AK17" s="315"/>
      <c r="AL17" s="248"/>
      <c r="AM17" s="257"/>
      <c r="AN17" s="310" t="n">
        <f aca="false">AI17</f>
        <v>46204</v>
      </c>
      <c r="AO17" s="297" t="n">
        <f aca="false">IF(Calculation!$Y$12=2,SQRT((AR17^2*(AN17-olddate-1)+AU17^2*15)/(AN17-olddate+14)),SQRT((((AR17^2*16+AS17^2*8)/24)*(AN17-olddate-1)+((AU17^2*16+AV17^2*8)/24)*15)/(AN17-olddate+14)))</f>
        <v>0.14099229786825</v>
      </c>
      <c r="AP17" s="277" t="n">
        <f aca="false">IF(Calculation!$Y$12=2,AR17,SQRT((AR17^2*16+AS17^2*8)/24))</f>
        <v>0.08</v>
      </c>
      <c r="AQ17" s="261"/>
      <c r="AR17" s="298" t="n">
        <f aca="false">VLOOKUP(AN17,OldVolTable,15)</f>
        <v>0.08</v>
      </c>
      <c r="AS17" s="316" t="n">
        <f aca="false">VLOOKUP(AN17,OldVolTable,19)</f>
        <v>0.175</v>
      </c>
      <c r="AT17" s="291"/>
      <c r="AU17" s="291" t="n">
        <f aca="false">VLOOKUP(AN17,OldVolTable,23)</f>
        <v>2.9</v>
      </c>
      <c r="AV17" s="299" t="n">
        <f aca="false">VLOOKUP(AN17,OldVolTable,27)</f>
        <v>1.15</v>
      </c>
      <c r="AX17" s="320" t="n">
        <v>37530</v>
      </c>
      <c r="AY17" s="106" t="n">
        <f aca="false">YEAR(AX17)</f>
        <v>2002</v>
      </c>
      <c r="AZ17" s="106" t="n">
        <f aca="false">MONTH(AX17)</f>
        <v>10</v>
      </c>
      <c r="BA17" s="321" t="e">
        <f aca="false">(1+(VLOOKUP(AX17,$A$6:$E$30,5)/2))^(-2*(DATE(AY18,AZ18,20)-today)/365.25)</f>
        <v>#N/A</v>
      </c>
      <c r="BB17" s="106" t="n">
        <v>330555.56</v>
      </c>
      <c r="BC17" s="107" t="e">
        <f aca="false">BB17*BA17</f>
        <v>#N/A</v>
      </c>
    </row>
    <row r="18" customFormat="false" ht="11.25" hidden="false" customHeight="false" outlineLevel="0" collapsed="false">
      <c r="A18" s="319" t="n">
        <f aca="false">EOMONTH(A17,0)+1</f>
        <v>46235</v>
      </c>
      <c r="B18" s="261" t="n">
        <f aca="false">VLOOKUP(A18,$V$8:$Z$258,2)+PPadd</f>
        <v>73.5</v>
      </c>
      <c r="C18" s="65"/>
      <c r="D18" s="302" t="n">
        <f aca="false">VLOOKUP($A18,$V$8:$Z$258,4)*AE18</f>
        <v>55</v>
      </c>
      <c r="E18" s="247" t="n">
        <f aca="false">VLOOKUP($A18,$V$8:$Z$258,5)</f>
        <v>0.06650108280325</v>
      </c>
      <c r="F18" s="303" t="n">
        <v>11</v>
      </c>
      <c r="G18" s="305" t="n">
        <f aca="false">AB18</f>
        <v>0</v>
      </c>
      <c r="H18" s="304" t="n">
        <f aca="false">F18</f>
        <v>11</v>
      </c>
      <c r="I18" s="305"/>
      <c r="J18" s="92"/>
      <c r="K18" s="306"/>
      <c r="L18" s="258" t="n">
        <f aca="false">(A18-Calculation!$C$8)/365.25</f>
        <v>0.832306639288159</v>
      </c>
      <c r="M18" s="1" t="n">
        <v>5</v>
      </c>
      <c r="N18" s="307" t="n">
        <f aca="false">$A18</f>
        <v>46235</v>
      </c>
      <c r="O18" s="41" t="n">
        <f aca="false">VLOOKUP($N18,$AI$8:$AJ$258,2)+PvolMult</f>
        <v>0.14083428583749</v>
      </c>
      <c r="P18" s="308"/>
      <c r="Q18" s="309" t="n">
        <v>11</v>
      </c>
      <c r="R18" s="248"/>
      <c r="S18" s="257"/>
      <c r="T18" s="71"/>
      <c r="U18" s="257"/>
      <c r="V18" s="310" t="n">
        <f aca="false">$A18</f>
        <v>46235</v>
      </c>
      <c r="W18" s="261" t="n">
        <f aca="false">IF(Calculation!$Y$12=2,VLOOKUP(V18,OldCurves!$D18:$K271,3),(VLOOKUP(V18,OldCurves!$D18:$K271,3)*16*5+VLOOKUP(V18,OldCurves!$D18:$K271,7)*8*7+VLOOKUP(V18,OldCurves!M19:T242,3)*16+VLOOKUP(V18,OldCurves!M19:T242,7)*16)/168)</f>
        <v>73.5</v>
      </c>
      <c r="X18" s="92" t="n">
        <v>0</v>
      </c>
      <c r="Y18" s="311" t="n">
        <v>55</v>
      </c>
      <c r="Z18" s="294" t="n">
        <f aca="false">VLOOKUP(V18,OldCurves!A12:B271,2)</f>
        <v>0.06650108280325</v>
      </c>
      <c r="AA18" s="312" t="n">
        <f aca="false">+V18</f>
        <v>46235</v>
      </c>
      <c r="AB18" s="67" t="n">
        <v>0</v>
      </c>
      <c r="AC18" s="312" t="n">
        <f aca="false">+AA18</f>
        <v>46235</v>
      </c>
      <c r="AD18" s="67" t="n">
        <v>0</v>
      </c>
      <c r="AE18" s="17" t="n">
        <v>1</v>
      </c>
      <c r="AF18" s="17"/>
      <c r="AG18" s="285" t="n">
        <v>0.83778</v>
      </c>
      <c r="AH18" s="106"/>
      <c r="AI18" s="313" t="n">
        <f aca="false">+V18</f>
        <v>46235</v>
      </c>
      <c r="AJ18" s="314" t="n">
        <f aca="false">IF(Calculation!$AB$24=1,OldData!AO18,OldData!AP18)</f>
        <v>0.14083428583749</v>
      </c>
      <c r="AK18" s="315"/>
      <c r="AL18" s="248"/>
      <c r="AM18" s="257"/>
      <c r="AN18" s="310" t="n">
        <f aca="false">AI18</f>
        <v>46235</v>
      </c>
      <c r="AO18" s="297" t="n">
        <f aca="false">IF(Calculation!$Y$12=2,SQRT((AR18^2*(AN18-olddate-1)+AU18^2*15)/(AN18-olddate+14)),SQRT((((AR18^2*16+AS18^2*8)/24)*(AN18-olddate-1)+((AU18^2*16+AV18^2*8)/24)*15)/(AN18-olddate+14)))</f>
        <v>0.14083428583749</v>
      </c>
      <c r="AP18" s="277" t="n">
        <f aca="false">IF(Calculation!$Y$12=2,AR18,SQRT((AR18^2*16+AS18^2*8)/24))</f>
        <v>0.08</v>
      </c>
      <c r="AQ18" s="261"/>
      <c r="AR18" s="298" t="n">
        <f aca="false">VLOOKUP(AN18,OldVolTable,15)</f>
        <v>0.08</v>
      </c>
      <c r="AS18" s="316" t="n">
        <f aca="false">VLOOKUP(AN18,OldVolTable,19)</f>
        <v>0.175</v>
      </c>
      <c r="AT18" s="291"/>
      <c r="AU18" s="291" t="n">
        <f aca="false">VLOOKUP(AN18,OldVolTable,23)</f>
        <v>2.9</v>
      </c>
      <c r="AV18" s="299" t="n">
        <f aca="false">VLOOKUP(AN18,OldVolTable,27)</f>
        <v>1.15</v>
      </c>
      <c r="AX18" s="320" t="n">
        <v>37561</v>
      </c>
      <c r="AY18" s="106" t="n">
        <f aca="false">YEAR(AX18)</f>
        <v>2002</v>
      </c>
      <c r="AZ18" s="106" t="n">
        <f aca="false">MONTH(AX18)</f>
        <v>11</v>
      </c>
      <c r="BA18" s="106"/>
      <c r="BB18" s="106"/>
      <c r="BC18" s="107"/>
    </row>
    <row r="19" customFormat="false" ht="11.25" hidden="false" customHeight="false" outlineLevel="0" collapsed="false">
      <c r="A19" s="319" t="n">
        <f aca="false">EOMONTH(A18,0)+1</f>
        <v>46266</v>
      </c>
      <c r="B19" s="261" t="n">
        <f aca="false">VLOOKUP(A19,$V$8:$Z$258,2)+PPadd</f>
        <v>73.5</v>
      </c>
      <c r="C19" s="65"/>
      <c r="D19" s="302" t="n">
        <f aca="false">VLOOKUP($A19,$V$8:$Z$258,4)*AE19</f>
        <v>55</v>
      </c>
      <c r="E19" s="247" t="n">
        <f aca="false">VLOOKUP($A19,$V$8:$Z$258,5)</f>
        <v>0.06650108280325</v>
      </c>
      <c r="F19" s="303" t="n">
        <v>12</v>
      </c>
      <c r="G19" s="305" t="n">
        <f aca="false">AB19</f>
        <v>0</v>
      </c>
      <c r="H19" s="304" t="n">
        <f aca="false">F19</f>
        <v>12</v>
      </c>
      <c r="I19" s="305"/>
      <c r="J19" s="92"/>
      <c r="K19" s="306"/>
      <c r="L19" s="258" t="n">
        <f aca="false">(A19-Calculation!$C$8)/365.25</f>
        <v>0.917180013689254</v>
      </c>
      <c r="M19" s="1" t="n">
        <v>6</v>
      </c>
      <c r="N19" s="307" t="n">
        <f aca="false">$A19</f>
        <v>46266</v>
      </c>
      <c r="O19" s="41" t="n">
        <f aca="false">VLOOKUP($N19,$AI$8:$AJ$258,2)+PvolMult</f>
        <v>0.140677138730416</v>
      </c>
      <c r="P19" s="308"/>
      <c r="Q19" s="309" t="n">
        <v>12</v>
      </c>
      <c r="R19" s="248"/>
      <c r="S19" s="257"/>
      <c r="T19" s="71"/>
      <c r="U19" s="257"/>
      <c r="V19" s="310" t="n">
        <f aca="false">$A19</f>
        <v>46266</v>
      </c>
      <c r="W19" s="261" t="n">
        <f aca="false">IF(Calculation!$Y$12=2,VLOOKUP(V19,OldCurves!$D19:$K272,3),(VLOOKUP(V19,OldCurves!$D19:$K272,3)*16*5+VLOOKUP(V19,OldCurves!$D19:$K272,7)*8*7+VLOOKUP(V19,OldCurves!M20:T243,3)*16+VLOOKUP(V19,OldCurves!M20:T243,7)*16)/168)</f>
        <v>73.5</v>
      </c>
      <c r="X19" s="92" t="n">
        <v>0</v>
      </c>
      <c r="Y19" s="311" t="n">
        <v>55</v>
      </c>
      <c r="Z19" s="294" t="n">
        <f aca="false">VLOOKUP(V19,OldCurves!A13:B272,2)</f>
        <v>0.06650108280325</v>
      </c>
      <c r="AA19" s="312" t="n">
        <f aca="false">+V19</f>
        <v>46266</v>
      </c>
      <c r="AB19" s="67" t="n">
        <v>0</v>
      </c>
      <c r="AC19" s="312" t="n">
        <f aca="false">+AA19</f>
        <v>46266</v>
      </c>
      <c r="AD19" s="67" t="n">
        <v>0</v>
      </c>
      <c r="AE19" s="17" t="n">
        <v>1</v>
      </c>
      <c r="AF19" s="17"/>
      <c r="AG19" s="285" t="n">
        <v>0.91444</v>
      </c>
      <c r="AH19" s="106"/>
      <c r="AI19" s="313" t="n">
        <f aca="false">+V19</f>
        <v>46266</v>
      </c>
      <c r="AJ19" s="314" t="n">
        <f aca="false">IF(Calculation!$AB$24=1,OldData!AO19,OldData!AP19)</f>
        <v>0.140677138730416</v>
      </c>
      <c r="AK19" s="315"/>
      <c r="AL19" s="248"/>
      <c r="AM19" s="257"/>
      <c r="AN19" s="310" t="n">
        <f aca="false">AI19</f>
        <v>46266</v>
      </c>
      <c r="AO19" s="297" t="n">
        <f aca="false">IF(Calculation!$Y$12=2,SQRT((AR19^2*(AN19-olddate-1)+AU19^2*15)/(AN19-olddate+14)),SQRT((((AR19^2*16+AS19^2*8)/24)*(AN19-olddate-1)+((AU19^2*16+AV19^2*8)/24)*15)/(AN19-olddate+14)))</f>
        <v>0.140677138730416</v>
      </c>
      <c r="AP19" s="277" t="n">
        <f aca="false">IF(Calculation!$Y$12=2,AR19,SQRT((AR19^2*16+AS19^2*8)/24))</f>
        <v>0.08</v>
      </c>
      <c r="AQ19" s="261"/>
      <c r="AR19" s="298" t="n">
        <f aca="false">VLOOKUP(AN19,OldVolTable,15)</f>
        <v>0.08</v>
      </c>
      <c r="AS19" s="316" t="n">
        <f aca="false">VLOOKUP(AN19,OldVolTable,19)</f>
        <v>0.175</v>
      </c>
      <c r="AT19" s="291"/>
      <c r="AU19" s="291" t="n">
        <f aca="false">VLOOKUP(AN19,OldVolTable,23)</f>
        <v>2.9</v>
      </c>
      <c r="AV19" s="299" t="n">
        <f aca="false">VLOOKUP(AN19,OldVolTable,27)</f>
        <v>1.15</v>
      </c>
      <c r="AX19" s="293" t="s">
        <v>314</v>
      </c>
      <c r="AY19" s="106"/>
      <c r="AZ19" s="106"/>
      <c r="BA19" s="106"/>
      <c r="BB19" s="106" t="n">
        <f aca="false">SUM(BB9:BB18)</f>
        <v>8000000.04</v>
      </c>
      <c r="BC19" s="107" t="e">
        <f aca="false">SUM(BC9:BC18)</f>
        <v>#N/A</v>
      </c>
    </row>
    <row r="20" customFormat="false" ht="11.25" hidden="false" customHeight="false" outlineLevel="0" collapsed="false">
      <c r="A20" s="301" t="n">
        <f aca="false">EOMONTH(A19,0)+1</f>
        <v>46296</v>
      </c>
      <c r="B20" s="261" t="n">
        <f aca="false">VLOOKUP(A20,$V$8:$Z$258,2)+PPadd</f>
        <v>73.5</v>
      </c>
      <c r="C20" s="65"/>
      <c r="D20" s="302" t="n">
        <f aca="false">VLOOKUP($A20,$V$8:$Z$258,4)*AE20</f>
        <v>55</v>
      </c>
      <c r="E20" s="247" t="n">
        <f aca="false">VLOOKUP($A20,$V$8:$Z$258,5)</f>
        <v>0.06650108280325</v>
      </c>
      <c r="F20" s="303" t="n">
        <v>13</v>
      </c>
      <c r="G20" s="305" t="n">
        <f aca="false">AB20</f>
        <v>0</v>
      </c>
      <c r="H20" s="304" t="n">
        <f aca="false">F20</f>
        <v>13</v>
      </c>
      <c r="I20" s="305"/>
      <c r="J20" s="92"/>
      <c r="K20" s="306"/>
      <c r="L20" s="258" t="n">
        <f aca="false">(A20-Calculation!$C$8)/365.25</f>
        <v>0.999315537303217</v>
      </c>
      <c r="M20" s="1" t="n">
        <v>1</v>
      </c>
      <c r="N20" s="307" t="n">
        <f aca="false">$A20</f>
        <v>46296</v>
      </c>
      <c r="O20" s="41" t="n">
        <f aca="false">VLOOKUP($N20,$AI$8:$AJ$258,2)+PvolMult</f>
        <v>0.140525877461557</v>
      </c>
      <c r="P20" s="308"/>
      <c r="Q20" s="309" t="n">
        <v>13</v>
      </c>
      <c r="R20" s="248"/>
      <c r="S20" s="257"/>
      <c r="T20" s="71"/>
      <c r="U20" s="257"/>
      <c r="V20" s="310" t="n">
        <f aca="false">$A20</f>
        <v>46296</v>
      </c>
      <c r="W20" s="261" t="n">
        <f aca="false">IF(Calculation!$Y$12=2,VLOOKUP(V20,OldCurves!$D20:$K273,3),(VLOOKUP(V20,OldCurves!$D20:$K273,3)*16*5+VLOOKUP(V20,OldCurves!$D20:$K273,7)*8*7+VLOOKUP(V20,OldCurves!M21:T244,3)*16+VLOOKUP(V20,OldCurves!M21:T244,7)*16)/168)</f>
        <v>73.5</v>
      </c>
      <c r="X20" s="92" t="n">
        <v>0</v>
      </c>
      <c r="Y20" s="311" t="n">
        <v>55</v>
      </c>
      <c r="Z20" s="294" t="n">
        <f aca="false">VLOOKUP(V20,OldCurves!A14:B273,2)</f>
        <v>0.06650108280325</v>
      </c>
      <c r="AA20" s="312" t="n">
        <f aca="false">+V20</f>
        <v>46296</v>
      </c>
      <c r="AB20" s="67" t="n">
        <v>0</v>
      </c>
      <c r="AC20" s="312" t="n">
        <f aca="false">+AA20</f>
        <v>46296</v>
      </c>
      <c r="AD20" s="67" t="n">
        <v>0</v>
      </c>
      <c r="AE20" s="17" t="n">
        <v>1</v>
      </c>
      <c r="AF20" s="17"/>
      <c r="AG20" s="285" t="n">
        <v>0.99932</v>
      </c>
      <c r="AH20" s="106"/>
      <c r="AI20" s="313" t="n">
        <f aca="false">+V20</f>
        <v>46296</v>
      </c>
      <c r="AJ20" s="314" t="n">
        <f aca="false">IF(Calculation!$AB$24=1,OldData!AO20,OldData!AP20)</f>
        <v>0.140525877461557</v>
      </c>
      <c r="AK20" s="315"/>
      <c r="AL20" s="248"/>
      <c r="AM20" s="257"/>
      <c r="AN20" s="310" t="n">
        <f aca="false">AI20</f>
        <v>46296</v>
      </c>
      <c r="AO20" s="297" t="n">
        <f aca="false">IF(Calculation!$Y$12=2,SQRT((AR20^2*(AN20-olddate-1)+AU20^2*15)/(AN20-olddate+14)),SQRT((((AR20^2*16+AS20^2*8)/24)*(AN20-olddate-1)+((AU20^2*16+AV20^2*8)/24)*15)/(AN20-olddate+14)))</f>
        <v>0.140525877461557</v>
      </c>
      <c r="AP20" s="277" t="n">
        <f aca="false">IF(Calculation!$Y$12=2,AR20,SQRT((AR20^2*16+AS20^2*8)/24))</f>
        <v>0.08</v>
      </c>
      <c r="AQ20" s="261"/>
      <c r="AR20" s="298" t="n">
        <f aca="false">VLOOKUP(AN20,OldVolTable,15)</f>
        <v>0.08</v>
      </c>
      <c r="AS20" s="316" t="n">
        <f aca="false">VLOOKUP(AN20,OldVolTable,19)</f>
        <v>0.175</v>
      </c>
      <c r="AT20" s="291"/>
      <c r="AU20" s="291" t="n">
        <f aca="false">VLOOKUP(AN20,OldVolTable,23)</f>
        <v>2.9</v>
      </c>
      <c r="AV20" s="299" t="n">
        <f aca="false">VLOOKUP(AN20,OldVolTable,27)</f>
        <v>1.15</v>
      </c>
      <c r="AX20" s="293"/>
      <c r="AY20" s="106"/>
      <c r="AZ20" s="106"/>
      <c r="BA20" s="106"/>
      <c r="BB20" s="106"/>
      <c r="BC20" s="107"/>
    </row>
    <row r="21" customFormat="false" ht="11.25" hidden="false" customHeight="false" outlineLevel="0" collapsed="false">
      <c r="A21" s="319" t="n">
        <f aca="false">EOMONTH(A20,0)+1</f>
        <v>46327</v>
      </c>
      <c r="B21" s="261" t="n">
        <f aca="false">VLOOKUP(A21,$V$8:$Z$258,2)+PPadd</f>
        <v>73.5</v>
      </c>
      <c r="C21" s="65"/>
      <c r="D21" s="302" t="n">
        <f aca="false">VLOOKUP($A21,$V$8:$Z$258,4)*AE21</f>
        <v>55</v>
      </c>
      <c r="E21" s="247" t="n">
        <f aca="false">VLOOKUP($A21,$V$8:$Z$258,5)</f>
        <v>0.06650108280325</v>
      </c>
      <c r="F21" s="303" t="n">
        <v>14</v>
      </c>
      <c r="G21" s="305" t="n">
        <f aca="false">AB21</f>
        <v>0</v>
      </c>
      <c r="H21" s="304" t="n">
        <f aca="false">F21</f>
        <v>14</v>
      </c>
      <c r="I21" s="305"/>
      <c r="J21" s="92"/>
      <c r="K21" s="306"/>
      <c r="L21" s="258" t="n">
        <f aca="false">(A21-Calculation!$C$8)/365.25</f>
        <v>1.08418891170431</v>
      </c>
      <c r="M21" s="1" t="n">
        <v>2</v>
      </c>
      <c r="N21" s="307" t="n">
        <f aca="false">$A21</f>
        <v>46327</v>
      </c>
      <c r="O21" s="41" t="n">
        <f aca="false">VLOOKUP($N21,$AI$8:$AJ$258,2)+PvolMult</f>
        <v>0.140370410851946</v>
      </c>
      <c r="P21" s="308"/>
      <c r="Q21" s="309" t="n">
        <v>14</v>
      </c>
      <c r="R21" s="248"/>
      <c r="S21" s="257"/>
      <c r="T21" s="71"/>
      <c r="U21" s="257"/>
      <c r="V21" s="310" t="n">
        <f aca="false">$A21</f>
        <v>46327</v>
      </c>
      <c r="W21" s="261" t="n">
        <f aca="false">IF(Calculation!$Y$12=2,VLOOKUP(V21,OldCurves!$D21:$K274,3),(VLOOKUP(V21,OldCurves!$D21:$K274,3)*16*5+VLOOKUP(V21,OldCurves!$D21:$K274,7)*8*7+VLOOKUP(V21,OldCurves!M22:T245,3)*16+VLOOKUP(V21,OldCurves!M22:T245,7)*16)/168)</f>
        <v>73.5</v>
      </c>
      <c r="X21" s="92" t="n">
        <v>0</v>
      </c>
      <c r="Y21" s="311" t="n">
        <v>55</v>
      </c>
      <c r="Z21" s="294" t="n">
        <f aca="false">VLOOKUP(V21,OldCurves!A15:B274,2)</f>
        <v>0.06650108280325</v>
      </c>
      <c r="AA21" s="312" t="n">
        <f aca="false">+V21</f>
        <v>46327</v>
      </c>
      <c r="AB21" s="67" t="n">
        <v>0</v>
      </c>
      <c r="AC21" s="312" t="n">
        <f aca="false">+AA21</f>
        <v>46327</v>
      </c>
      <c r="AD21" s="67" t="n">
        <v>0</v>
      </c>
      <c r="AE21" s="17" t="n">
        <v>1</v>
      </c>
      <c r="AF21" s="17"/>
      <c r="AG21" s="285" t="n">
        <v>1.08145</v>
      </c>
      <c r="AH21" s="106"/>
      <c r="AI21" s="313" t="n">
        <f aca="false">+V21</f>
        <v>46327</v>
      </c>
      <c r="AJ21" s="314" t="n">
        <f aca="false">IF(Calculation!$AB$24=1,OldData!AO21,OldData!AP21)</f>
        <v>0.140370410851946</v>
      </c>
      <c r="AK21" s="315"/>
      <c r="AL21" s="248"/>
      <c r="AM21" s="257"/>
      <c r="AN21" s="310" t="n">
        <f aca="false">AI21</f>
        <v>46327</v>
      </c>
      <c r="AO21" s="297" t="n">
        <f aca="false">IF(Calculation!$Y$12=2,SQRT((AR21^2*(AN21-olddate-1)+AU21^2*15)/(AN21-olddate+14)),SQRT((((AR21^2*16+AS21^2*8)/24)*(AN21-olddate-1)+((AU21^2*16+AV21^2*8)/24)*15)/(AN21-olddate+14)))</f>
        <v>0.140370410851946</v>
      </c>
      <c r="AP21" s="277" t="n">
        <f aca="false">IF(Calculation!$Y$12=2,AR21,SQRT((AR21^2*16+AS21^2*8)/24))</f>
        <v>0.08</v>
      </c>
      <c r="AQ21" s="261"/>
      <c r="AR21" s="298" t="n">
        <f aca="false">VLOOKUP(AN21,OldVolTable,15)</f>
        <v>0.08</v>
      </c>
      <c r="AS21" s="316" t="n">
        <f aca="false">VLOOKUP(AN21,OldVolTable,19)</f>
        <v>0.175</v>
      </c>
      <c r="AT21" s="291"/>
      <c r="AU21" s="291" t="n">
        <f aca="false">VLOOKUP(AN21,OldVolTable,23)</f>
        <v>2.9</v>
      </c>
      <c r="AV21" s="299" t="n">
        <f aca="false">VLOOKUP(AN21,OldVolTable,27)</f>
        <v>1.15</v>
      </c>
      <c r="AX21" s="322"/>
      <c r="AY21" s="106"/>
      <c r="AZ21" s="106"/>
      <c r="BA21" s="106"/>
      <c r="BB21" s="106"/>
      <c r="BC21" s="107"/>
    </row>
    <row r="22" customFormat="false" ht="11.25" hidden="false" customHeight="false" outlineLevel="0" collapsed="false">
      <c r="A22" s="319" t="n">
        <f aca="false">EOMONTH(A21,0)+1</f>
        <v>46357</v>
      </c>
      <c r="B22" s="261" t="n">
        <f aca="false">VLOOKUP(A22,$V$8:$Z$258,2)</f>
        <v>73.5</v>
      </c>
      <c r="C22" s="65"/>
      <c r="D22" s="302" t="n">
        <f aca="false">VLOOKUP($A22,$V$8:$Z$258,4)*AE22</f>
        <v>55</v>
      </c>
      <c r="E22" s="247" t="n">
        <f aca="false">VLOOKUP($A22,$V$8:$Z$258,5)</f>
        <v>0.06650108280325</v>
      </c>
      <c r="F22" s="303" t="n">
        <v>15</v>
      </c>
      <c r="G22" s="305" t="n">
        <f aca="false">AB22</f>
        <v>0</v>
      </c>
      <c r="H22" s="304" t="n">
        <f aca="false">F22</f>
        <v>15</v>
      </c>
      <c r="I22" s="305"/>
      <c r="J22" s="92"/>
      <c r="K22" s="306"/>
      <c r="L22" s="258" t="n">
        <f aca="false">(A22-Calculation!$C$8)/365.25</f>
        <v>1.16632443531828</v>
      </c>
      <c r="M22" s="1" t="n">
        <v>3</v>
      </c>
      <c r="N22" s="307" t="n">
        <f aca="false">$A22</f>
        <v>46357</v>
      </c>
      <c r="O22" s="41" t="n">
        <f aca="false">VLOOKUP($N22,$AI$8:$AJ$258,2)</f>
        <v>0.140220762292184</v>
      </c>
      <c r="P22" s="308"/>
      <c r="Q22" s="309" t="n">
        <v>15</v>
      </c>
      <c r="R22" s="248"/>
      <c r="S22" s="257"/>
      <c r="T22" s="71"/>
      <c r="U22" s="257"/>
      <c r="V22" s="310" t="n">
        <f aca="false">$A22</f>
        <v>46357</v>
      </c>
      <c r="W22" s="261" t="n">
        <f aca="false">IF(Calculation!$Y$12=2,VLOOKUP(V22,OldCurves!$D22:$K275,3),(VLOOKUP(V22,OldCurves!$D22:$K275,3)*16*5+VLOOKUP(V22,OldCurves!$D22:$K275,7)*8*7+VLOOKUP(V22,OldCurves!M23:T246,3)*16+VLOOKUP(V22,OldCurves!M23:T246,7)*16)/168)</f>
        <v>73.5</v>
      </c>
      <c r="X22" s="92" t="n">
        <v>0</v>
      </c>
      <c r="Y22" s="311" t="n">
        <v>55</v>
      </c>
      <c r="Z22" s="294" t="n">
        <f aca="false">VLOOKUP(V22,OldCurves!A16:B275,2)</f>
        <v>0.06650108280325</v>
      </c>
      <c r="AA22" s="312" t="n">
        <f aca="false">+V22</f>
        <v>46357</v>
      </c>
      <c r="AB22" s="67" t="n">
        <v>0</v>
      </c>
      <c r="AC22" s="312" t="n">
        <f aca="false">+AA22</f>
        <v>46357</v>
      </c>
      <c r="AD22" s="67" t="n">
        <v>0</v>
      </c>
      <c r="AE22" s="17" t="n">
        <v>1</v>
      </c>
      <c r="AF22" s="17"/>
      <c r="AG22" s="285" t="n">
        <v>1.16632</v>
      </c>
      <c r="AH22" s="106"/>
      <c r="AI22" s="313" t="n">
        <f aca="false">+V22</f>
        <v>46357</v>
      </c>
      <c r="AJ22" s="314" t="n">
        <f aca="false">IF(Calculation!$AB$24=1,OldData!AO22,OldData!AP22)</f>
        <v>0.140220762292184</v>
      </c>
      <c r="AK22" s="315"/>
      <c r="AL22" s="248"/>
      <c r="AM22" s="257"/>
      <c r="AN22" s="310" t="n">
        <f aca="false">AI22</f>
        <v>46357</v>
      </c>
      <c r="AO22" s="297" t="n">
        <f aca="false">IF(Calculation!$Y$12=2,SQRT((AR22^2*(AN22-olddate-1)+AU22^2*15)/(AN22-olddate+14)),SQRT((((AR22^2*16+AS22^2*8)/24)*(AN22-olddate-1)+((AU22^2*16+AV22^2*8)/24)*15)/(AN22-olddate+14)))</f>
        <v>0.140220762292184</v>
      </c>
      <c r="AP22" s="277" t="n">
        <f aca="false">IF(Calculation!$Y$12=2,AR22,SQRT((AR22^2*16+AS22^2*8)/24))</f>
        <v>0.08</v>
      </c>
      <c r="AQ22" s="261"/>
      <c r="AR22" s="298" t="n">
        <f aca="false">VLOOKUP(AN22,OldVolTable,15)</f>
        <v>0.08</v>
      </c>
      <c r="AS22" s="316" t="n">
        <f aca="false">VLOOKUP(AN22,OldVolTable,19)</f>
        <v>0.175</v>
      </c>
      <c r="AT22" s="291"/>
      <c r="AU22" s="291" t="n">
        <f aca="false">VLOOKUP(AN22,OldVolTable,23)</f>
        <v>2.9</v>
      </c>
      <c r="AV22" s="299" t="n">
        <f aca="false">VLOOKUP(AN22,OldVolTable,27)</f>
        <v>1.15</v>
      </c>
      <c r="AX22" s="293"/>
      <c r="AY22" s="106" t="s">
        <v>315</v>
      </c>
      <c r="AZ22" s="106"/>
      <c r="BA22" s="106"/>
      <c r="BB22" s="106"/>
      <c r="BC22" s="107"/>
    </row>
    <row r="23" customFormat="false" ht="11.25" hidden="false" customHeight="false" outlineLevel="0" collapsed="false">
      <c r="A23" s="319" t="n">
        <f aca="false">EOMONTH(A22,0)+1</f>
        <v>46388</v>
      </c>
      <c r="B23" s="261" t="n">
        <f aca="false">VLOOKUP(A23,$V$8:$Z$258,2)</f>
        <v>73.5</v>
      </c>
      <c r="C23" s="65"/>
      <c r="D23" s="302" t="n">
        <f aca="false">VLOOKUP($A23,$V$8:$Z$258,4)*AE23</f>
        <v>55</v>
      </c>
      <c r="E23" s="247" t="n">
        <f aca="false">VLOOKUP($A23,$V$8:$Z$258,5)</f>
        <v>0.06650108280325</v>
      </c>
      <c r="F23" s="303" t="n">
        <v>16</v>
      </c>
      <c r="G23" s="305" t="n">
        <f aca="false">AB23</f>
        <v>0</v>
      </c>
      <c r="H23" s="304" t="n">
        <f aca="false">F23</f>
        <v>16</v>
      </c>
      <c r="I23" s="305"/>
      <c r="J23" s="92"/>
      <c r="K23" s="306"/>
      <c r="L23" s="258" t="n">
        <f aca="false">(A23-Calculation!$C$8)/365.25</f>
        <v>1.25119780971937</v>
      </c>
      <c r="M23" s="1" t="n">
        <v>4</v>
      </c>
      <c r="N23" s="307" t="n">
        <f aca="false">$A23</f>
        <v>46388</v>
      </c>
      <c r="O23" s="41" t="n">
        <f aca="false">VLOOKUP($N23,$AI$8:$AJ$258,2)</f>
        <v>0.140066948278314</v>
      </c>
      <c r="P23" s="308"/>
      <c r="Q23" s="309" t="n">
        <v>16</v>
      </c>
      <c r="R23" s="248"/>
      <c r="S23" s="257"/>
      <c r="T23" s="71"/>
      <c r="U23" s="257"/>
      <c r="V23" s="310" t="n">
        <f aca="false">$A23</f>
        <v>46388</v>
      </c>
      <c r="W23" s="261" t="n">
        <f aca="false">IF(Calculation!$Y$12=2,VLOOKUP(V23,OldCurves!$D23:$K276,3),(VLOOKUP(V23,OldCurves!$D23:$K276,3)*16*5+VLOOKUP(V23,OldCurves!$D23:$K276,7)*8*7+VLOOKUP(V23,OldCurves!M24:T247,3)*16+VLOOKUP(V23,OldCurves!M24:T247,7)*16)/168)</f>
        <v>73.5</v>
      </c>
      <c r="X23" s="92" t="n">
        <v>0</v>
      </c>
      <c r="Y23" s="311" t="n">
        <v>55</v>
      </c>
      <c r="Z23" s="294" t="n">
        <f aca="false">VLOOKUP(V23,OldCurves!A17:B276,2)</f>
        <v>0.06650108280325</v>
      </c>
      <c r="AA23" s="312" t="n">
        <f aca="false">+V23</f>
        <v>46388</v>
      </c>
      <c r="AB23" s="67" t="n">
        <v>0</v>
      </c>
      <c r="AC23" s="312" t="n">
        <f aca="false">+AA23</f>
        <v>46388</v>
      </c>
      <c r="AD23" s="67" t="n">
        <v>0</v>
      </c>
      <c r="AE23" s="17" t="n">
        <v>1</v>
      </c>
      <c r="AF23" s="17"/>
      <c r="AG23" s="285" t="n">
        <v>1.24846</v>
      </c>
      <c r="AH23" s="106"/>
      <c r="AI23" s="313" t="n">
        <f aca="false">+V23</f>
        <v>46388</v>
      </c>
      <c r="AJ23" s="314" t="n">
        <f aca="false">IF(Calculation!$AB$24=1,OldData!AO23,OldData!AP23)</f>
        <v>0.140066948278314</v>
      </c>
      <c r="AK23" s="315"/>
      <c r="AL23" s="248"/>
      <c r="AM23" s="257"/>
      <c r="AN23" s="310" t="n">
        <f aca="false">AI23</f>
        <v>46388</v>
      </c>
      <c r="AO23" s="297" t="n">
        <f aca="false">IF(Calculation!$Y$12=2,SQRT((AR23^2*(AN23-olddate-1)+AU23^2*15)/(AN23-olddate+14)),SQRT((((AR23^2*16+AS23^2*8)/24)*(AN23-olddate-1)+((AU23^2*16+AV23^2*8)/24)*15)/(AN23-olddate+14)))</f>
        <v>0.140066948278314</v>
      </c>
      <c r="AP23" s="277" t="n">
        <f aca="false">IF(Calculation!$Y$12=2,AR23,SQRT((AR23^2*16+AS23^2*8)/24))</f>
        <v>0.08</v>
      </c>
      <c r="AQ23" s="261"/>
      <c r="AR23" s="298" t="n">
        <f aca="false">VLOOKUP(AN23,OldVolTable,15)</f>
        <v>0.08</v>
      </c>
      <c r="AS23" s="316" t="n">
        <f aca="false">VLOOKUP(AN23,OldVolTable,19)</f>
        <v>0.175</v>
      </c>
      <c r="AT23" s="291"/>
      <c r="AU23" s="291" t="n">
        <f aca="false">VLOOKUP(AN23,OldVolTable,23)</f>
        <v>2.9</v>
      </c>
      <c r="AV23" s="299" t="n">
        <f aca="false">VLOOKUP(AN23,OldVolTable,27)</f>
        <v>1.15</v>
      </c>
      <c r="AX23" s="323" t="n">
        <v>37195</v>
      </c>
      <c r="AY23" s="106"/>
      <c r="AZ23" s="106"/>
      <c r="BA23" s="106"/>
      <c r="BB23" s="106"/>
      <c r="BC23" s="107"/>
    </row>
    <row r="24" customFormat="false" ht="11.25" hidden="false" customHeight="false" outlineLevel="0" collapsed="false">
      <c r="A24" s="319" t="n">
        <f aca="false">EOMONTH(A23,0)+1</f>
        <v>46419</v>
      </c>
      <c r="B24" s="261" t="n">
        <f aca="false">VLOOKUP(A24,$V$8:$Z$258,2)</f>
        <v>73.5</v>
      </c>
      <c r="C24" s="65"/>
      <c r="D24" s="302" t="n">
        <f aca="false">VLOOKUP($A24,$V$8:$Z$258,4)*AE24</f>
        <v>55</v>
      </c>
      <c r="E24" s="247" t="n">
        <f aca="false">VLOOKUP($A24,$V$8:$Z$258,5)</f>
        <v>0.06650108280325</v>
      </c>
      <c r="F24" s="303" t="n">
        <v>17</v>
      </c>
      <c r="G24" s="305" t="n">
        <f aca="false">AB24</f>
        <v>0</v>
      </c>
      <c r="H24" s="304" t="n">
        <f aca="false">F24</f>
        <v>17</v>
      </c>
      <c r="I24" s="305"/>
      <c r="J24" s="92"/>
      <c r="K24" s="306"/>
      <c r="L24" s="258" t="n">
        <f aca="false">(A24-Calculation!$C$8)/365.25</f>
        <v>1.33607118412047</v>
      </c>
      <c r="M24" s="1" t="n">
        <v>5</v>
      </c>
      <c r="N24" s="307" t="n">
        <f aca="false">$A24</f>
        <v>46419</v>
      </c>
      <c r="O24" s="41" t="n">
        <f aca="false">VLOOKUP($N24,$AI$8:$AJ$258,2)</f>
        <v>0.139913963618461</v>
      </c>
      <c r="P24" s="308"/>
      <c r="Q24" s="309" t="n">
        <v>17</v>
      </c>
      <c r="R24" s="248"/>
      <c r="S24" s="257"/>
      <c r="T24" s="71"/>
      <c r="U24" s="257"/>
      <c r="V24" s="310" t="n">
        <f aca="false">$A24</f>
        <v>46419</v>
      </c>
      <c r="W24" s="261" t="n">
        <f aca="false">IF(Calculation!$Y$12=2,VLOOKUP(V24,OldCurves!$D24:$K277,3),(VLOOKUP(V24,OldCurves!$D24:$K277,3)*16*5+VLOOKUP(V24,OldCurves!$D24:$K277,7)*8*7+VLOOKUP(V24,OldCurves!M25:T248,3)*16+VLOOKUP(V24,OldCurves!M25:T248,7)*16)/168)</f>
        <v>73.5</v>
      </c>
      <c r="X24" s="92" t="n">
        <v>0</v>
      </c>
      <c r="Y24" s="311" t="n">
        <v>55</v>
      </c>
      <c r="Z24" s="294" t="n">
        <f aca="false">VLOOKUP(V24,OldCurves!A18:B277,2)</f>
        <v>0.06650108280325</v>
      </c>
      <c r="AA24" s="312" t="n">
        <f aca="false">+V24</f>
        <v>46419</v>
      </c>
      <c r="AB24" s="67" t="n">
        <v>0</v>
      </c>
      <c r="AC24" s="312" t="n">
        <f aca="false">+AA24</f>
        <v>46419</v>
      </c>
      <c r="AD24" s="67" t="n">
        <v>0</v>
      </c>
      <c r="AE24" s="17" t="n">
        <v>1</v>
      </c>
      <c r="AF24" s="17"/>
      <c r="AG24" s="285" t="n">
        <v>1.33333</v>
      </c>
      <c r="AH24" s="106"/>
      <c r="AI24" s="313" t="n">
        <f aca="false">+V24</f>
        <v>46419</v>
      </c>
      <c r="AJ24" s="314" t="n">
        <f aca="false">IF(Calculation!$AB$24=1,OldData!AO24,OldData!AP24)</f>
        <v>0.139913963618461</v>
      </c>
      <c r="AK24" s="315"/>
      <c r="AL24" s="248"/>
      <c r="AM24" s="257"/>
      <c r="AN24" s="310" t="n">
        <f aca="false">AI24</f>
        <v>46419</v>
      </c>
      <c r="AO24" s="297" t="n">
        <f aca="false">IF(Calculation!$Y$12=2,SQRT((AR24^2*(AN24-olddate-1)+AU24^2*15)/(AN24-olddate+14)),SQRT((((AR24^2*16+AS24^2*8)/24)*(AN24-olddate-1)+((AU24^2*16+AV24^2*8)/24)*15)/(AN24-olddate+14)))</f>
        <v>0.139913963618461</v>
      </c>
      <c r="AP24" s="277" t="n">
        <f aca="false">IF(Calculation!$Y$12=2,AR24,SQRT((AR24^2*16+AS24^2*8)/24))</f>
        <v>0.08</v>
      </c>
      <c r="AQ24" s="261"/>
      <c r="AR24" s="298" t="n">
        <f aca="false">VLOOKUP(AN24,OldVolTable,15)</f>
        <v>0.08</v>
      </c>
      <c r="AS24" s="316" t="n">
        <f aca="false">VLOOKUP(AN24,OldVolTable,19)</f>
        <v>0.175</v>
      </c>
      <c r="AT24" s="291"/>
      <c r="AU24" s="291" t="n">
        <f aca="false">VLOOKUP(AN24,OldVolTable,23)</f>
        <v>2.9</v>
      </c>
      <c r="AV24" s="299" t="n">
        <f aca="false">VLOOKUP(AN24,OldVolTable,27)</f>
        <v>1.15</v>
      </c>
      <c r="AX24" s="320" t="n">
        <v>37257</v>
      </c>
      <c r="AY24" s="106" t="n">
        <f aca="false">YEAR(AX24)</f>
        <v>2002</v>
      </c>
      <c r="AZ24" s="106" t="n">
        <f aca="false">MONTH(AX24)</f>
        <v>1</v>
      </c>
      <c r="BA24" s="321" t="e">
        <f aca="false">(1+(VLOOKUP(AX24,$A$6:$E$30,5)/2))^(2*(DATE(AY25,AZ25,20)-FutureDate)/365.25)</f>
        <v>#N/A</v>
      </c>
      <c r="BB24" s="106" t="e">
        <f aca="false">BC9</f>
        <v>#N/A</v>
      </c>
      <c r="BC24" s="107" t="e">
        <f aca="false">BA24*BB24</f>
        <v>#N/A</v>
      </c>
    </row>
    <row r="25" customFormat="false" ht="11.25" hidden="false" customHeight="false" outlineLevel="0" collapsed="false">
      <c r="A25" s="319" t="n">
        <f aca="false">EOMONTH(A24,0)+1</f>
        <v>46447</v>
      </c>
      <c r="B25" s="261" t="n">
        <f aca="false">VLOOKUP(A25,$V$8:$Z$258,2)</f>
        <v>73.5</v>
      </c>
      <c r="C25" s="65"/>
      <c r="D25" s="302" t="n">
        <f aca="false">VLOOKUP($A25,$V$8:$Z$258,4)*AE25</f>
        <v>55</v>
      </c>
      <c r="E25" s="247" t="n">
        <f aca="false">VLOOKUP($A25,$V$8:$Z$258,5)</f>
        <v>0.06650108280325</v>
      </c>
      <c r="F25" s="303" t="n">
        <v>18</v>
      </c>
      <c r="G25" s="305" t="n">
        <f aca="false">AB25</f>
        <v>0</v>
      </c>
      <c r="H25" s="304" t="n">
        <f aca="false">F25</f>
        <v>18</v>
      </c>
      <c r="I25" s="305"/>
      <c r="J25" s="92"/>
      <c r="K25" s="306"/>
      <c r="L25" s="258" t="n">
        <f aca="false">(A25-Calculation!$C$8)/365.25</f>
        <v>1.41273100616016</v>
      </c>
      <c r="M25" s="1" t="n">
        <v>6</v>
      </c>
      <c r="N25" s="307" t="n">
        <f aca="false">$A25</f>
        <v>46447</v>
      </c>
      <c r="O25" s="41" t="n">
        <f aca="false">VLOOKUP($N25,$AI$8:$AJ$258,2)</f>
        <v>0.139776490980972</v>
      </c>
      <c r="P25" s="308"/>
      <c r="Q25" s="309" t="n">
        <v>18</v>
      </c>
      <c r="R25" s="248"/>
      <c r="S25" s="257"/>
      <c r="T25" s="71"/>
      <c r="U25" s="257"/>
      <c r="V25" s="310" t="n">
        <f aca="false">$A25</f>
        <v>46447</v>
      </c>
      <c r="W25" s="261" t="n">
        <f aca="false">IF(Calculation!$Y$12=2,VLOOKUP(V25,OldCurves!$D25:$K278,3),(VLOOKUP(V25,OldCurves!$D25:$K278,3)*16*5+VLOOKUP(V25,OldCurves!$D25:$K278,7)*8*7+VLOOKUP(V25,OldCurves!M26:T249,3)*16+VLOOKUP(V25,OldCurves!M26:T249,7)*16)/168)</f>
        <v>73.5</v>
      </c>
      <c r="X25" s="92" t="n">
        <v>0</v>
      </c>
      <c r="Y25" s="311" t="n">
        <v>55</v>
      </c>
      <c r="Z25" s="294" t="n">
        <f aca="false">VLOOKUP(V25,OldCurves!A19:B278,2)</f>
        <v>0.06650108280325</v>
      </c>
      <c r="AA25" s="312" t="n">
        <f aca="false">+V25</f>
        <v>46447</v>
      </c>
      <c r="AB25" s="67" t="n">
        <v>0</v>
      </c>
      <c r="AC25" s="312" t="n">
        <f aca="false">+AA25</f>
        <v>46447</v>
      </c>
      <c r="AD25" s="67" t="n">
        <v>0</v>
      </c>
      <c r="AE25" s="17" t="n">
        <v>1</v>
      </c>
      <c r="AF25" s="17"/>
      <c r="AG25" s="285" t="n">
        <v>1.41821</v>
      </c>
      <c r="AH25" s="106"/>
      <c r="AI25" s="313" t="n">
        <f aca="false">+V25</f>
        <v>46447</v>
      </c>
      <c r="AJ25" s="314" t="n">
        <f aca="false">IF(Calculation!$AB$24=1,OldData!AO25,OldData!AP25)</f>
        <v>0.139776490980972</v>
      </c>
      <c r="AK25" s="315"/>
      <c r="AL25" s="248"/>
      <c r="AM25" s="257"/>
      <c r="AN25" s="310" t="n">
        <f aca="false">AI25</f>
        <v>46447</v>
      </c>
      <c r="AO25" s="297" t="n">
        <f aca="false">IF(Calculation!$Y$12=2,SQRT((AR25^2*(AN25-olddate-1)+AU25^2*15)/(AN25-olddate+14)),SQRT((((AR25^2*16+AS25^2*8)/24)*(AN25-olddate-1)+((AU25^2*16+AV25^2*8)/24)*15)/(AN25-olddate+14)))</f>
        <v>0.139776490980972</v>
      </c>
      <c r="AP25" s="277" t="n">
        <f aca="false">IF(Calculation!$Y$12=2,AR25,SQRT((AR25^2*16+AS25^2*8)/24))</f>
        <v>0.08</v>
      </c>
      <c r="AQ25" s="261"/>
      <c r="AR25" s="298" t="n">
        <f aca="false">VLOOKUP(AN25,OldVolTable,15)</f>
        <v>0.08</v>
      </c>
      <c r="AS25" s="316" t="n">
        <f aca="false">VLOOKUP(AN25,OldVolTable,19)</f>
        <v>0.175</v>
      </c>
      <c r="AT25" s="291"/>
      <c r="AU25" s="291" t="n">
        <f aca="false">VLOOKUP(AN25,OldVolTable,23)</f>
        <v>2.9</v>
      </c>
      <c r="AV25" s="299" t="n">
        <f aca="false">VLOOKUP(AN25,OldVolTable,27)</f>
        <v>1.15</v>
      </c>
      <c r="AX25" s="320" t="n">
        <v>37288</v>
      </c>
      <c r="AY25" s="106" t="n">
        <f aca="false">YEAR(AX25)</f>
        <v>2002</v>
      </c>
      <c r="AZ25" s="106" t="n">
        <f aca="false">MONTH(AX25)</f>
        <v>2</v>
      </c>
      <c r="BA25" s="321" t="e">
        <f aca="false">(1+(VLOOKUP(AX25,$A$6:$E$30,5)/2))^(2*(DATE(AY26,AZ26,20)-FutureDate)/365.25)</f>
        <v>#N/A</v>
      </c>
      <c r="BB25" s="106" t="e">
        <f aca="false">BC10</f>
        <v>#N/A</v>
      </c>
      <c r="BC25" s="107" t="e">
        <f aca="false">BA25*BB25</f>
        <v>#N/A</v>
      </c>
    </row>
    <row r="26" customFormat="false" ht="11.25" hidden="false" customHeight="false" outlineLevel="0" collapsed="false">
      <c r="A26" s="319" t="n">
        <f aca="false">EOMONTH(A25,0)+1</f>
        <v>46478</v>
      </c>
      <c r="B26" s="261" t="n">
        <f aca="false">VLOOKUP(A26,$V$8:$Z$258,2)</f>
        <v>73.5</v>
      </c>
      <c r="C26" s="65"/>
      <c r="D26" s="302" t="n">
        <f aca="false">VLOOKUP($A26,$V$8:$Z$258,4)*AE26</f>
        <v>55</v>
      </c>
      <c r="E26" s="247" t="n">
        <f aca="false">VLOOKUP($A26,$V$8:$Z$258,5)</f>
        <v>0.06650108280325</v>
      </c>
      <c r="F26" s="303" t="n">
        <v>19</v>
      </c>
      <c r="G26" s="305" t="n">
        <f aca="false">AB26</f>
        <v>0</v>
      </c>
      <c r="H26" s="304" t="n">
        <f aca="false">F26</f>
        <v>19</v>
      </c>
      <c r="I26" s="305"/>
      <c r="J26" s="92"/>
      <c r="K26" s="306"/>
      <c r="L26" s="258" t="n">
        <f aca="false">(A26-Calculation!$C$8)/365.25</f>
        <v>1.49760438056126</v>
      </c>
      <c r="M26" s="1" t="n">
        <v>1</v>
      </c>
      <c r="N26" s="307" t="n">
        <f aca="false">$A26</f>
        <v>46478</v>
      </c>
      <c r="O26" s="41" t="n">
        <f aca="false">VLOOKUP($N26,$AI$8:$AJ$258,2)</f>
        <v>0.139625065602582</v>
      </c>
      <c r="P26" s="308"/>
      <c r="Q26" s="309" t="n">
        <v>19</v>
      </c>
      <c r="R26" s="248"/>
      <c r="S26" s="257"/>
      <c r="T26" s="71"/>
      <c r="U26" s="257"/>
      <c r="V26" s="310" t="n">
        <f aca="false">$A26</f>
        <v>46478</v>
      </c>
      <c r="W26" s="261" t="n">
        <f aca="false">IF(Calculation!$Y$12=2,VLOOKUP(V26,OldCurves!$D26:$K279,3),(VLOOKUP(V26,OldCurves!$D26:$K279,3)*16*5+VLOOKUP(V26,OldCurves!$D26:$K279,7)*8*7+VLOOKUP(V26,OldCurves!M27:T250,3)*16+VLOOKUP(V26,OldCurves!M27:T250,7)*16)/168)</f>
        <v>73.5</v>
      </c>
      <c r="X26" s="92" t="n">
        <v>0</v>
      </c>
      <c r="Y26" s="311" t="n">
        <v>55</v>
      </c>
      <c r="Z26" s="294" t="n">
        <f aca="false">VLOOKUP(V26,OldCurves!A20:B279,2)</f>
        <v>0.06650108280325</v>
      </c>
      <c r="AA26" s="312" t="n">
        <f aca="false">+V26</f>
        <v>46478</v>
      </c>
      <c r="AB26" s="67" t="n">
        <v>0</v>
      </c>
      <c r="AC26" s="312" t="n">
        <f aca="false">+AA26</f>
        <v>46478</v>
      </c>
      <c r="AD26" s="67" t="n">
        <v>0</v>
      </c>
      <c r="AE26" s="17" t="n">
        <v>1</v>
      </c>
      <c r="AF26" s="17"/>
      <c r="AG26" s="285" t="n">
        <v>1.50034</v>
      </c>
      <c r="AH26" s="106"/>
      <c r="AI26" s="313" t="n">
        <f aca="false">+V26</f>
        <v>46478</v>
      </c>
      <c r="AJ26" s="314" t="n">
        <f aca="false">IF(Calculation!$AB$24=1,OldData!AO26,OldData!AP26)</f>
        <v>0.139625065602582</v>
      </c>
      <c r="AK26" s="315"/>
      <c r="AL26" s="248"/>
      <c r="AM26" s="257"/>
      <c r="AN26" s="310" t="n">
        <f aca="false">AI26</f>
        <v>46478</v>
      </c>
      <c r="AO26" s="297" t="n">
        <f aca="false">IF(Calculation!$Y$12=2,SQRT((AR26^2*(AN26-olddate-1)+AU26^2*15)/(AN26-olddate+14)),SQRT((((AR26^2*16+AS26^2*8)/24)*(AN26-olddate-1)+((AU26^2*16+AV26^2*8)/24)*15)/(AN26-olddate+14)))</f>
        <v>0.139625065602582</v>
      </c>
      <c r="AP26" s="277" t="n">
        <f aca="false">IF(Calculation!$Y$12=2,AR26,SQRT((AR26^2*16+AS26^2*8)/24))</f>
        <v>0.08</v>
      </c>
      <c r="AQ26" s="261"/>
      <c r="AR26" s="298" t="n">
        <f aca="false">VLOOKUP(AN26,OldVolTable,15)</f>
        <v>0.08</v>
      </c>
      <c r="AS26" s="316" t="n">
        <f aca="false">VLOOKUP(AN26,OldVolTable,19)</f>
        <v>0.175</v>
      </c>
      <c r="AT26" s="291"/>
      <c r="AU26" s="291" t="n">
        <f aca="false">VLOOKUP(AN26,OldVolTable,23)</f>
        <v>2.9</v>
      </c>
      <c r="AV26" s="299" t="n">
        <f aca="false">VLOOKUP(AN26,OldVolTable,27)</f>
        <v>1.15</v>
      </c>
      <c r="AX26" s="320" t="n">
        <v>37316</v>
      </c>
      <c r="AY26" s="106" t="n">
        <f aca="false">YEAR(AX26)</f>
        <v>2002</v>
      </c>
      <c r="AZ26" s="106" t="n">
        <f aca="false">MONTH(AX26)</f>
        <v>3</v>
      </c>
      <c r="BA26" s="321" t="e">
        <f aca="false">(1+(VLOOKUP(AX26,$A$6:$E$30,5)/2))^(2*(DATE(AY27,AZ27,20)-FutureDate)/365.25)</f>
        <v>#N/A</v>
      </c>
      <c r="BB26" s="106" t="e">
        <f aca="false">BC11</f>
        <v>#N/A</v>
      </c>
      <c r="BC26" s="107" t="e">
        <f aca="false">BA26*BB26</f>
        <v>#N/A</v>
      </c>
    </row>
    <row r="27" customFormat="false" ht="11.25" hidden="false" customHeight="false" outlineLevel="0" collapsed="false">
      <c r="A27" s="319" t="n">
        <f aca="false">EOMONTH(A26,0)+1</f>
        <v>46508</v>
      </c>
      <c r="B27" s="261" t="n">
        <f aca="false">VLOOKUP(A27,$V$8:$Z$258,2)+PPadd</f>
        <v>73.5</v>
      </c>
      <c r="C27" s="65"/>
      <c r="D27" s="302" t="n">
        <f aca="false">VLOOKUP($A27,$V$8:$Z$258,4)*AE27</f>
        <v>55</v>
      </c>
      <c r="E27" s="247" t="n">
        <f aca="false">VLOOKUP($A27,$V$8:$Z$258,5)</f>
        <v>0.06650108280325</v>
      </c>
      <c r="F27" s="303" t="n">
        <v>20</v>
      </c>
      <c r="G27" s="305" t="n">
        <f aca="false">AB27</f>
        <v>0</v>
      </c>
      <c r="H27" s="304" t="n">
        <f aca="false">F27</f>
        <v>20</v>
      </c>
      <c r="I27" s="305"/>
      <c r="J27" s="92"/>
      <c r="K27" s="306"/>
      <c r="L27" s="258" t="n">
        <f aca="false">(A27-Calculation!$C$8)/365.25</f>
        <v>1.57973990417522</v>
      </c>
      <c r="M27" s="1" t="n">
        <v>2</v>
      </c>
      <c r="N27" s="307" t="n">
        <f aca="false">$A27</f>
        <v>46508</v>
      </c>
      <c r="O27" s="41" t="n">
        <f aca="false">VLOOKUP($N27,$AI$8:$AJ$258,2)+PvolMult</f>
        <v>0.139479295604175</v>
      </c>
      <c r="P27" s="308"/>
      <c r="Q27" s="309" t="n">
        <v>20</v>
      </c>
      <c r="R27" s="248"/>
      <c r="S27" s="257"/>
      <c r="T27" s="71"/>
      <c r="U27" s="257"/>
      <c r="V27" s="310" t="n">
        <f aca="false">$A27</f>
        <v>46508</v>
      </c>
      <c r="W27" s="261" t="n">
        <f aca="false">IF(Calculation!$Y$12=2,VLOOKUP(V27,OldCurves!$D27:$K280,3),(VLOOKUP(V27,OldCurves!$D27:$K280,3)*16*5+VLOOKUP(V27,OldCurves!$D27:$K280,7)*8*7+VLOOKUP(V27,OldCurves!M28:T251,3)*16+VLOOKUP(V27,OldCurves!M28:T251,7)*16)/168)</f>
        <v>73.5</v>
      </c>
      <c r="X27" s="92" t="n">
        <v>0</v>
      </c>
      <c r="Y27" s="311" t="n">
        <v>55</v>
      </c>
      <c r="Z27" s="294" t="n">
        <f aca="false">VLOOKUP(V27,OldCurves!A21:B280,2)</f>
        <v>0.06650108280325</v>
      </c>
      <c r="AA27" s="312" t="n">
        <f aca="false">+V27</f>
        <v>46508</v>
      </c>
      <c r="AB27" s="67" t="n">
        <v>0</v>
      </c>
      <c r="AC27" s="312" t="n">
        <f aca="false">+AA27</f>
        <v>46508</v>
      </c>
      <c r="AD27" s="67" t="n">
        <v>0</v>
      </c>
      <c r="AE27" s="17" t="n">
        <v>1</v>
      </c>
      <c r="AF27" s="17"/>
      <c r="AG27" s="285" t="n">
        <v>1.58522</v>
      </c>
      <c r="AH27" s="106"/>
      <c r="AI27" s="313" t="n">
        <f aca="false">+V27</f>
        <v>46508</v>
      </c>
      <c r="AJ27" s="314" t="n">
        <f aca="false">IF(Calculation!$AB$24=1,OldData!AO27,OldData!AP27)</f>
        <v>0.139479295604175</v>
      </c>
      <c r="AK27" s="315"/>
      <c r="AL27" s="248"/>
      <c r="AM27" s="257"/>
      <c r="AN27" s="310" t="n">
        <f aca="false">AI27</f>
        <v>46508</v>
      </c>
      <c r="AO27" s="297" t="n">
        <f aca="false">IF(Calculation!$Y$12=2,SQRT((AR27^2*(AN27-olddate-1)+AU27^2*15)/(AN27-olddate+14)),SQRT((((AR27^2*16+AS27^2*8)/24)*(AN27-olddate-1)+((AU27^2*16+AV27^2*8)/24)*15)/(AN27-olddate+14)))</f>
        <v>0.139479295604175</v>
      </c>
      <c r="AP27" s="277" t="n">
        <f aca="false">IF(Calculation!$Y$12=2,AR27,SQRT((AR27^2*16+AS27^2*8)/24))</f>
        <v>0.08</v>
      </c>
      <c r="AQ27" s="261"/>
      <c r="AR27" s="298" t="n">
        <f aca="false">VLOOKUP(AN27,OldVolTable,15)</f>
        <v>0.08</v>
      </c>
      <c r="AS27" s="316" t="n">
        <f aca="false">VLOOKUP(AN27,OldVolTable,19)</f>
        <v>0.175</v>
      </c>
      <c r="AT27" s="291"/>
      <c r="AU27" s="291" t="n">
        <f aca="false">VLOOKUP(AN27,OldVolTable,23)</f>
        <v>2.9</v>
      </c>
      <c r="AV27" s="299" t="n">
        <f aca="false">VLOOKUP(AN27,OldVolTable,27)</f>
        <v>1.15</v>
      </c>
      <c r="AX27" s="320" t="n">
        <v>37377</v>
      </c>
      <c r="AY27" s="106" t="n">
        <f aca="false">YEAR(AX27)</f>
        <v>2002</v>
      </c>
      <c r="AZ27" s="106" t="n">
        <f aca="false">MONTH(AX27)</f>
        <v>5</v>
      </c>
      <c r="BA27" s="321" t="e">
        <f aca="false">(1+(VLOOKUP(AX27,$A$6:$E$30,5)/2))^(2*(DATE(AY28,AZ28,20)-FutureDate)/365.25)</f>
        <v>#N/A</v>
      </c>
      <c r="BB27" s="106" t="e">
        <f aca="false">BC12</f>
        <v>#N/A</v>
      </c>
      <c r="BC27" s="107" t="e">
        <f aca="false">BA27*BB27</f>
        <v>#N/A</v>
      </c>
    </row>
    <row r="28" customFormat="false" ht="11.25" hidden="false" customHeight="false" outlineLevel="0" collapsed="false">
      <c r="A28" s="319" t="n">
        <f aca="false">EOMONTH(A27,0)+1</f>
        <v>46539</v>
      </c>
      <c r="B28" s="261" t="n">
        <f aca="false">VLOOKUP(A28,$V$8:$Z$258,2)+PPadd</f>
        <v>73.5</v>
      </c>
      <c r="C28" s="65"/>
      <c r="D28" s="302" t="n">
        <f aca="false">VLOOKUP($A28,$V$8:$Z$258,4)*AE28</f>
        <v>55</v>
      </c>
      <c r="E28" s="247" t="n">
        <f aca="false">VLOOKUP($A28,$V$8:$Z$258,5)</f>
        <v>0.06650108280325</v>
      </c>
      <c r="F28" s="303" t="n">
        <v>21</v>
      </c>
      <c r="G28" s="305" t="n">
        <f aca="false">AB28</f>
        <v>0</v>
      </c>
      <c r="H28" s="304" t="n">
        <f aca="false">F28</f>
        <v>21</v>
      </c>
      <c r="I28" s="305"/>
      <c r="J28" s="92"/>
      <c r="K28" s="306"/>
      <c r="L28" s="258" t="n">
        <f aca="false">(A28-Calculation!$C$8)/365.25</f>
        <v>1.66461327857632</v>
      </c>
      <c r="M28" s="1" t="n">
        <v>3</v>
      </c>
      <c r="N28" s="307" t="n">
        <f aca="false">$A28</f>
        <v>46539</v>
      </c>
      <c r="O28" s="41" t="n">
        <f aca="false">VLOOKUP($N28,$AI$8:$AJ$258,2)+PvolMult</f>
        <v>0.13932945643167</v>
      </c>
      <c r="P28" s="308"/>
      <c r="Q28" s="309" t="n">
        <v>21</v>
      </c>
      <c r="R28" s="248"/>
      <c r="S28" s="257"/>
      <c r="T28" s="71"/>
      <c r="U28" s="257"/>
      <c r="V28" s="310" t="n">
        <f aca="false">$A28</f>
        <v>46539</v>
      </c>
      <c r="W28" s="261" t="n">
        <f aca="false">IF(Calculation!$Y$12=2,VLOOKUP(V28,OldCurves!$D28:$K281,3),(VLOOKUP(V28,OldCurves!$D28:$K281,3)*16*5+VLOOKUP(V28,OldCurves!$D28:$K281,7)*8*7+VLOOKUP(V28,OldCurves!M29:T252,3)*16+VLOOKUP(V28,OldCurves!M29:T252,7)*16)/168)</f>
        <v>73.5</v>
      </c>
      <c r="X28" s="92" t="n">
        <v>0</v>
      </c>
      <c r="Y28" s="311" t="n">
        <v>55</v>
      </c>
      <c r="Z28" s="294" t="n">
        <f aca="false">VLOOKUP(V28,OldCurves!A22:B281,2)</f>
        <v>0.06650108280325</v>
      </c>
      <c r="AA28" s="312" t="n">
        <f aca="false">+V28</f>
        <v>46539</v>
      </c>
      <c r="AB28" s="67" t="n">
        <v>0</v>
      </c>
      <c r="AC28" s="312" t="n">
        <f aca="false">+AA28</f>
        <v>46539</v>
      </c>
      <c r="AD28" s="67" t="n">
        <v>0</v>
      </c>
      <c r="AE28" s="17" t="n">
        <v>1</v>
      </c>
      <c r="AF28" s="17"/>
      <c r="AG28" s="285" t="n">
        <v>1.66735</v>
      </c>
      <c r="AH28" s="106"/>
      <c r="AI28" s="313" t="n">
        <f aca="false">+V28</f>
        <v>46539</v>
      </c>
      <c r="AJ28" s="314" t="n">
        <f aca="false">IF(Calculation!$AB$24=1,OldData!AO28,OldData!AP28)</f>
        <v>0.13932945643167</v>
      </c>
      <c r="AK28" s="315"/>
      <c r="AL28" s="248"/>
      <c r="AM28" s="257"/>
      <c r="AN28" s="310" t="n">
        <f aca="false">AI28</f>
        <v>46539</v>
      </c>
      <c r="AO28" s="297" t="n">
        <f aca="false">IF(Calculation!$Y$12=2,SQRT((AR28^2*(AN28-olddate-1)+AU28^2*15)/(AN28-olddate+14)),SQRT((((AR28^2*16+AS28^2*8)/24)*(AN28-olddate-1)+((AU28^2*16+AV28^2*8)/24)*15)/(AN28-olddate+14)))</f>
        <v>0.13932945643167</v>
      </c>
      <c r="AP28" s="277" t="n">
        <f aca="false">IF(Calculation!$Y$12=2,AR28,SQRT((AR28^2*16+AS28^2*8)/24))</f>
        <v>0.08</v>
      </c>
      <c r="AQ28" s="261"/>
      <c r="AR28" s="298" t="n">
        <f aca="false">VLOOKUP(AN28,OldVolTable,15)</f>
        <v>0.08</v>
      </c>
      <c r="AS28" s="316" t="n">
        <f aca="false">VLOOKUP(AN28,OldVolTable,19)</f>
        <v>0.175</v>
      </c>
      <c r="AT28" s="291"/>
      <c r="AU28" s="291" t="n">
        <f aca="false">VLOOKUP(AN28,OldVolTable,23)</f>
        <v>2.9</v>
      </c>
      <c r="AV28" s="299" t="n">
        <f aca="false">VLOOKUP(AN28,OldVolTable,27)</f>
        <v>1.15</v>
      </c>
      <c r="AX28" s="320" t="n">
        <v>37408</v>
      </c>
      <c r="AY28" s="106" t="n">
        <f aca="false">YEAR(AX28)</f>
        <v>2002</v>
      </c>
      <c r="AZ28" s="106" t="n">
        <f aca="false">MONTH(AX28)</f>
        <v>6</v>
      </c>
      <c r="BA28" s="321" t="e">
        <f aca="false">(1+(VLOOKUP(AX28,$A$6:$E$30,5)/2))^(2*(DATE(AY29,AZ29,20)-FutureDate)/365.25)</f>
        <v>#N/A</v>
      </c>
      <c r="BB28" s="106" t="e">
        <f aca="false">BC13</f>
        <v>#N/A</v>
      </c>
      <c r="BC28" s="107" t="e">
        <f aca="false">BA28*BB28</f>
        <v>#N/A</v>
      </c>
    </row>
    <row r="29" customFormat="false" ht="11.25" hidden="false" customHeight="false" outlineLevel="0" collapsed="false">
      <c r="A29" s="319" t="n">
        <f aca="false">EOMONTH(A28,0)+1</f>
        <v>46569</v>
      </c>
      <c r="B29" s="261" t="n">
        <f aca="false">VLOOKUP(A29,$V$8:$Z$258,2)+PPadd</f>
        <v>73.5</v>
      </c>
      <c r="C29" s="65"/>
      <c r="D29" s="302" t="n">
        <f aca="false">VLOOKUP($A29,$V$8:$Z$258,4)*AE29</f>
        <v>55</v>
      </c>
      <c r="E29" s="247" t="n">
        <f aca="false">VLOOKUP($A29,$V$8:$Z$258,5)</f>
        <v>0.06650108280325</v>
      </c>
      <c r="F29" s="303" t="n">
        <v>22</v>
      </c>
      <c r="G29" s="305" t="n">
        <f aca="false">AB29</f>
        <v>0</v>
      </c>
      <c r="H29" s="304" t="n">
        <f aca="false">F29</f>
        <v>22</v>
      </c>
      <c r="I29" s="305"/>
      <c r="J29" s="92"/>
      <c r="K29" s="306"/>
      <c r="L29" s="258" t="n">
        <f aca="false">(A29-Calculation!$C$8)/365.25</f>
        <v>1.74674880219028</v>
      </c>
      <c r="M29" s="1" t="n">
        <v>4</v>
      </c>
      <c r="N29" s="307" t="n">
        <f aca="false">$A29</f>
        <v>46569</v>
      </c>
      <c r="O29" s="41" t="n">
        <f aca="false">VLOOKUP($N29,$AI$8:$AJ$258,2)+PvolMult</f>
        <v>0.139185208924841</v>
      </c>
      <c r="P29" s="308"/>
      <c r="Q29" s="109"/>
      <c r="R29" s="248"/>
      <c r="S29" s="257"/>
      <c r="T29" s="257"/>
      <c r="U29" s="257"/>
      <c r="V29" s="310" t="n">
        <f aca="false">$A29</f>
        <v>46569</v>
      </c>
      <c r="W29" s="261" t="n">
        <f aca="false">IF(Calculation!$Y$12=2,VLOOKUP(V29,OldCurves!$D29:$K282,3),(VLOOKUP(V29,OldCurves!$D29:$K282,3)*16*5+VLOOKUP(V29,OldCurves!$D29:$K282,7)*8*7+VLOOKUP(V29,OldCurves!M30:T253,3)*16+VLOOKUP(V29,OldCurves!M30:T253,7)*16)/168)</f>
        <v>73.5</v>
      </c>
      <c r="X29" s="92" t="n">
        <v>0</v>
      </c>
      <c r="Y29" s="311" t="n">
        <v>55</v>
      </c>
      <c r="Z29" s="294" t="n">
        <f aca="false">VLOOKUP(V29,OldCurves!A23:B282,2)</f>
        <v>0.06650108280325</v>
      </c>
      <c r="AA29" s="312" t="n">
        <f aca="false">+V29</f>
        <v>46569</v>
      </c>
      <c r="AB29" s="67" t="n">
        <v>0</v>
      </c>
      <c r="AC29" s="312" t="n">
        <f aca="false">+AA29</f>
        <v>46569</v>
      </c>
      <c r="AD29" s="67" t="n">
        <v>0</v>
      </c>
      <c r="AE29" s="17" t="n">
        <v>1</v>
      </c>
      <c r="AF29" s="17"/>
      <c r="AG29" s="285" t="n">
        <v>1.75222</v>
      </c>
      <c r="AH29" s="106"/>
      <c r="AI29" s="313" t="n">
        <f aca="false">+V29</f>
        <v>46569</v>
      </c>
      <c r="AJ29" s="314" t="n">
        <f aca="false">IF(Calculation!$AB$24=1,OldData!AO29,OldData!AP29)</f>
        <v>0.139185208924841</v>
      </c>
      <c r="AK29" s="315"/>
      <c r="AM29" s="41"/>
      <c r="AN29" s="310" t="n">
        <f aca="false">AI29</f>
        <v>46569</v>
      </c>
      <c r="AO29" s="297" t="n">
        <f aca="false">IF(Calculation!$Y$12=2,SQRT((AR29^2*(AN29-olddate-1)+AU29^2*15)/(AN29-olddate+14)),SQRT((((AR29^2*16+AS29^2*8)/24)*(AN29-olddate-1)+((AU29^2*16+AV29^2*8)/24)*15)/(AN29-olddate+14)))</f>
        <v>0.139185208924841</v>
      </c>
      <c r="AP29" s="277" t="n">
        <f aca="false">IF(Calculation!$Y$12=2,AR29,SQRT((AR29^2*16+AS29^2*8)/24))</f>
        <v>0.08</v>
      </c>
      <c r="AQ29" s="261"/>
      <c r="AR29" s="298" t="n">
        <f aca="false">VLOOKUP(AN29,OldVolTable,15)</f>
        <v>0.08</v>
      </c>
      <c r="AS29" s="316" t="n">
        <f aca="false">VLOOKUP(AN29,OldVolTable,19)</f>
        <v>0.175</v>
      </c>
      <c r="AT29" s="291"/>
      <c r="AU29" s="291" t="n">
        <f aca="false">VLOOKUP(AN29,OldVolTable,23)</f>
        <v>2.9</v>
      </c>
      <c r="AV29" s="299" t="n">
        <f aca="false">VLOOKUP(AN29,OldVolTable,27)</f>
        <v>1.15</v>
      </c>
      <c r="AX29" s="320" t="n">
        <v>37438</v>
      </c>
      <c r="AY29" s="106" t="n">
        <f aca="false">YEAR(AX29)</f>
        <v>2002</v>
      </c>
      <c r="AZ29" s="106" t="n">
        <f aca="false">MONTH(AX29)</f>
        <v>7</v>
      </c>
      <c r="BA29" s="321" t="e">
        <f aca="false">(1+(VLOOKUP(AX29,$A$6:$E$30,5)/2))^(2*(DATE(AY30,AZ30,20)-FutureDate)/365.25)</f>
        <v>#N/A</v>
      </c>
      <c r="BB29" s="106" t="e">
        <f aca="false">BC14</f>
        <v>#N/A</v>
      </c>
      <c r="BC29" s="107" t="e">
        <f aca="false">BA29*BB29</f>
        <v>#N/A</v>
      </c>
    </row>
    <row r="30" customFormat="false" ht="11.25" hidden="false" customHeight="false" outlineLevel="0" collapsed="false">
      <c r="A30" s="319" t="n">
        <f aca="false">EOMONTH(A29,0)+1</f>
        <v>46600</v>
      </c>
      <c r="B30" s="261" t="n">
        <f aca="false">VLOOKUP(A30,$V$8:$Z$258,2)</f>
        <v>73.5</v>
      </c>
      <c r="C30" s="65"/>
      <c r="D30" s="302" t="n">
        <f aca="false">VLOOKUP($A30,$V$8:$Z$258,4)*AE30</f>
        <v>55</v>
      </c>
      <c r="E30" s="247" t="n">
        <f aca="false">VLOOKUP($A30,$V$8:$Z$258,5)</f>
        <v>0.06650108280325</v>
      </c>
      <c r="F30" s="303" t="n">
        <v>23</v>
      </c>
      <c r="G30" s="305" t="n">
        <f aca="false">AB30</f>
        <v>0</v>
      </c>
      <c r="H30" s="304" t="n">
        <f aca="false">F30</f>
        <v>23</v>
      </c>
      <c r="I30" s="305"/>
      <c r="J30" s="92"/>
      <c r="K30" s="306"/>
      <c r="L30" s="258" t="n">
        <f aca="false">(A30-Calculation!$C$8)/365.25</f>
        <v>1.83162217659138</v>
      </c>
      <c r="M30" s="1" t="n">
        <v>5</v>
      </c>
      <c r="N30" s="307" t="n">
        <f aca="false">$A30</f>
        <v>46600</v>
      </c>
      <c r="O30" s="41" t="n">
        <f aca="false">VLOOKUP($N30,$AI$8:$AJ$258,2)</f>
        <v>0.139036930174686</v>
      </c>
      <c r="P30" s="308"/>
      <c r="Q30" s="109"/>
      <c r="R30" s="92"/>
      <c r="S30" s="257"/>
      <c r="T30" s="257"/>
      <c r="U30" s="257"/>
      <c r="V30" s="310" t="n">
        <f aca="false">$A30</f>
        <v>46600</v>
      </c>
      <c r="W30" s="261" t="n">
        <f aca="false">IF(Calculation!$Y$12=2,VLOOKUP(V30,OldCurves!$D30:$K283,3),(VLOOKUP(V30,OldCurves!$D30:$K283,3)*16*5+VLOOKUP(V30,OldCurves!$D30:$K283,7)*8*7+VLOOKUP(V30,OldCurves!M31:T254,3)*16+VLOOKUP(V30,OldCurves!M31:T254,7)*16)/168)</f>
        <v>73.5</v>
      </c>
      <c r="X30" s="92" t="n">
        <v>0</v>
      </c>
      <c r="Y30" s="311" t="n">
        <v>55</v>
      </c>
      <c r="Z30" s="294" t="n">
        <f aca="false">VLOOKUP(V30,OldCurves!A24:B283,2)</f>
        <v>0.06650108280325</v>
      </c>
      <c r="AA30" s="312" t="n">
        <f aca="false">+V30</f>
        <v>46600</v>
      </c>
      <c r="AB30" s="67" t="n">
        <v>0</v>
      </c>
      <c r="AC30" s="312" t="n">
        <f aca="false">+AA30</f>
        <v>46600</v>
      </c>
      <c r="AD30" s="67" t="n">
        <v>0</v>
      </c>
      <c r="AE30" s="17" t="n">
        <v>1</v>
      </c>
      <c r="AF30" s="17"/>
      <c r="AG30" s="285" t="n">
        <v>1.8371</v>
      </c>
      <c r="AH30" s="106"/>
      <c r="AI30" s="313" t="n">
        <f aca="false">+V30</f>
        <v>46600</v>
      </c>
      <c r="AJ30" s="314" t="n">
        <f aca="false">IF(Calculation!$AB$24=1,OldData!AO30,OldData!AP30)</f>
        <v>0.139036930174686</v>
      </c>
      <c r="AK30" s="315"/>
      <c r="AM30" s="41"/>
      <c r="AN30" s="310" t="n">
        <f aca="false">AI30</f>
        <v>46600</v>
      </c>
      <c r="AO30" s="297" t="n">
        <f aca="false">IF(Calculation!$Y$12=2,SQRT((AR30^2*(AN30-olddate-1)+AU30^2*15)/(AN30-olddate+14)),SQRT((((AR30^2*16+AS30^2*8)/24)*(AN30-olddate-1)+((AU30^2*16+AV30^2*8)/24)*15)/(AN30-olddate+14)))</f>
        <v>0.139036930174686</v>
      </c>
      <c r="AP30" s="277" t="n">
        <f aca="false">IF(Calculation!$Y$12=2,AR30,SQRT((AR30^2*16+AS30^2*8)/24))</f>
        <v>0.08</v>
      </c>
      <c r="AQ30" s="261"/>
      <c r="AR30" s="298" t="n">
        <f aca="false">VLOOKUP(AN30,OldVolTable,15)</f>
        <v>0.08</v>
      </c>
      <c r="AS30" s="316" t="n">
        <f aca="false">VLOOKUP(AN30,OldVolTable,19)</f>
        <v>0.175</v>
      </c>
      <c r="AT30" s="291"/>
      <c r="AU30" s="291" t="n">
        <f aca="false">VLOOKUP(AN30,OldVolTable,23)</f>
        <v>2.9</v>
      </c>
      <c r="AV30" s="299" t="n">
        <f aca="false">VLOOKUP(AN30,OldVolTable,27)</f>
        <v>1.15</v>
      </c>
      <c r="AX30" s="320" t="n">
        <v>37469</v>
      </c>
      <c r="AY30" s="106" t="n">
        <f aca="false">YEAR(AX30)</f>
        <v>2002</v>
      </c>
      <c r="AZ30" s="106" t="n">
        <f aca="false">MONTH(AX30)</f>
        <v>8</v>
      </c>
      <c r="BA30" s="321" t="e">
        <f aca="false">(1+(VLOOKUP(AX30,$A$6:$E$30,5)/2))^(2*(DATE(AY31,AZ31,20)-FutureDate)/365.25)</f>
        <v>#N/A</v>
      </c>
      <c r="BB30" s="106" t="e">
        <f aca="false">BC15</f>
        <v>#N/A</v>
      </c>
      <c r="BC30" s="107" t="e">
        <f aca="false">BA30*BB30</f>
        <v>#N/A</v>
      </c>
    </row>
    <row r="31" customFormat="false" ht="11.25" hidden="false" customHeight="false" outlineLevel="0" collapsed="false">
      <c r="A31" s="319" t="n">
        <f aca="false">EOMONTH(A30,0)+1</f>
        <v>46631</v>
      </c>
      <c r="B31" s="261" t="n">
        <f aca="false">VLOOKUP(A31,$V$8:$Z$258,2)</f>
        <v>73.5</v>
      </c>
      <c r="C31" s="65"/>
      <c r="D31" s="302" t="n">
        <f aca="false">VLOOKUP($A31,$V$8:$Z$258,4)*AE31</f>
        <v>55</v>
      </c>
      <c r="E31" s="247" t="n">
        <f aca="false">VLOOKUP($A31,$V$8:$Z$258,5)</f>
        <v>0.06650108280325</v>
      </c>
      <c r="F31" s="303" t="n">
        <v>24</v>
      </c>
      <c r="G31" s="305" t="n">
        <f aca="false">AB31</f>
        <v>0</v>
      </c>
      <c r="H31" s="304" t="n">
        <f aca="false">F31</f>
        <v>24</v>
      </c>
      <c r="I31" s="305"/>
      <c r="J31" s="92"/>
      <c r="K31" s="306"/>
      <c r="L31" s="258" t="n">
        <f aca="false">(A31-Calculation!$C$8)/365.25</f>
        <v>1.91649555099247</v>
      </c>
      <c r="M31" s="1" t="n">
        <v>6</v>
      </c>
      <c r="N31" s="307" t="n">
        <f aca="false">$A31</f>
        <v>46631</v>
      </c>
      <c r="O31" s="41" t="n">
        <f aca="false">VLOOKUP($N31,$AI$8:$AJ$258,2)</f>
        <v>0.138889434728677</v>
      </c>
      <c r="P31" s="308"/>
      <c r="Q31" s="109"/>
      <c r="S31" s="257"/>
      <c r="T31" s="257"/>
      <c r="U31" s="257"/>
      <c r="V31" s="310" t="n">
        <f aca="false">$A31</f>
        <v>46631</v>
      </c>
      <c r="W31" s="261" t="n">
        <f aca="false">IF(Calculation!$Y$12=2,VLOOKUP(V31,OldCurves!$D31:$K284,3),(VLOOKUP(V31,OldCurves!$D31:$K284,3)*16*5+VLOOKUP(V31,OldCurves!$D31:$K284,7)*8*7+VLOOKUP(V31,OldCurves!M32:T255,3)*16+VLOOKUP(V31,OldCurves!M32:T255,7)*16)/168)</f>
        <v>73.5</v>
      </c>
      <c r="X31" s="92" t="n">
        <v>0</v>
      </c>
      <c r="Y31" s="311" t="n">
        <v>55</v>
      </c>
      <c r="Z31" s="294" t="n">
        <f aca="false">VLOOKUP(V31,OldCurves!A25:B284,2)</f>
        <v>0.06650108280325</v>
      </c>
      <c r="AA31" s="312" t="n">
        <f aca="false">+V31</f>
        <v>46631</v>
      </c>
      <c r="AB31" s="67" t="n">
        <v>0</v>
      </c>
      <c r="AC31" s="312" t="n">
        <f aca="false">+AA31</f>
        <v>46631</v>
      </c>
      <c r="AD31" s="67" t="n">
        <v>0</v>
      </c>
      <c r="AE31" s="17" t="n">
        <v>1</v>
      </c>
      <c r="AF31" s="17"/>
      <c r="AG31" s="285" t="n">
        <v>1.91376</v>
      </c>
      <c r="AH31" s="106"/>
      <c r="AI31" s="313" t="n">
        <f aca="false">+V31</f>
        <v>46631</v>
      </c>
      <c r="AJ31" s="314" t="n">
        <f aca="false">IF(Calculation!$AB$24=1,OldData!AO31,OldData!AP31)</f>
        <v>0.138889434728677</v>
      </c>
      <c r="AK31" s="315"/>
      <c r="AM31" s="41"/>
      <c r="AN31" s="310" t="n">
        <f aca="false">AI31</f>
        <v>46631</v>
      </c>
      <c r="AO31" s="297" t="n">
        <f aca="false">IF(Calculation!$Y$12=2,SQRT((AR31^2*(AN31-olddate-1)+AU31^2*15)/(AN31-olddate+14)),SQRT((((AR31^2*16+AS31^2*8)/24)*(AN31-olddate-1)+((AU31^2*16+AV31^2*8)/24)*15)/(AN31-olddate+14)))</f>
        <v>0.138889434728677</v>
      </c>
      <c r="AP31" s="277" t="n">
        <f aca="false">IF(Calculation!$Y$12=2,AR31,SQRT((AR31^2*16+AS31^2*8)/24))</f>
        <v>0.08</v>
      </c>
      <c r="AQ31" s="261"/>
      <c r="AR31" s="298" t="n">
        <f aca="false">VLOOKUP(AN31,OldVolTable,15)</f>
        <v>0.08</v>
      </c>
      <c r="AS31" s="316" t="n">
        <f aca="false">VLOOKUP(AN31,OldVolTable,19)</f>
        <v>0.175</v>
      </c>
      <c r="AT31" s="291"/>
      <c r="AU31" s="291" t="n">
        <f aca="false">VLOOKUP(AN31,OldVolTable,23)</f>
        <v>2.9</v>
      </c>
      <c r="AV31" s="299" t="n">
        <f aca="false">VLOOKUP(AN31,OldVolTable,27)</f>
        <v>1.15</v>
      </c>
      <c r="AX31" s="320" t="n">
        <v>37500</v>
      </c>
      <c r="AY31" s="106" t="n">
        <f aca="false">YEAR(AX31)</f>
        <v>2002</v>
      </c>
      <c r="AZ31" s="106" t="n">
        <f aca="false">MONTH(AX31)</f>
        <v>9</v>
      </c>
      <c r="BA31" s="321" t="e">
        <f aca="false">(1+(VLOOKUP(AX31,$A$6:$E$30,5)/2))^(2*(DATE(AY32,AZ32,20)-FutureDate)/365.25)</f>
        <v>#N/A</v>
      </c>
      <c r="BB31" s="106" t="e">
        <f aca="false">BC16</f>
        <v>#N/A</v>
      </c>
      <c r="BC31" s="107" t="e">
        <f aca="false">BA31*BB31</f>
        <v>#N/A</v>
      </c>
    </row>
    <row r="32" customFormat="false" ht="11.25" hidden="false" customHeight="false" outlineLevel="0" collapsed="false">
      <c r="A32" s="301" t="n">
        <f aca="false">EOMONTH(A31,0)+1</f>
        <v>46661</v>
      </c>
      <c r="B32" s="261" t="n">
        <f aca="false">VLOOKUP(A32,$V$8:$Z$258,2)+PPadd</f>
        <v>73.5</v>
      </c>
      <c r="C32" s="65"/>
      <c r="D32" s="302" t="n">
        <f aca="false">VLOOKUP($A32,$V$8:$Z$258,4)*AE32</f>
        <v>55</v>
      </c>
      <c r="E32" s="247" t="n">
        <f aca="false">VLOOKUP($A32,$V$8:$Z$258,5)</f>
        <v>0.06650108280325</v>
      </c>
      <c r="F32" s="303" t="n">
        <v>25</v>
      </c>
      <c r="G32" s="305" t="n">
        <f aca="false">AB32</f>
        <v>0</v>
      </c>
      <c r="H32" s="304" t="n">
        <f aca="false">F32</f>
        <v>25</v>
      </c>
      <c r="I32" s="305"/>
      <c r="J32" s="92"/>
      <c r="K32" s="306"/>
      <c r="L32" s="258" t="n">
        <f aca="false">(A32-Calculation!$C$8)/365.25</f>
        <v>1.99863107460643</v>
      </c>
      <c r="M32" s="1" t="n">
        <v>1</v>
      </c>
      <c r="N32" s="307" t="n">
        <f aca="false">$A32</f>
        <v>46661</v>
      </c>
      <c r="O32" s="41" t="n">
        <f aca="false">VLOOKUP($N32,$AI$8:$AJ$258,2)+PvolMult</f>
        <v>0.138747436945869</v>
      </c>
      <c r="P32" s="308"/>
      <c r="Q32" s="109"/>
      <c r="S32" s="257"/>
      <c r="T32" s="257"/>
      <c r="U32" s="257"/>
      <c r="V32" s="310" t="n">
        <f aca="false">$A32</f>
        <v>46661</v>
      </c>
      <c r="W32" s="261" t="n">
        <f aca="false">IF(Calculation!$Y$12=2,VLOOKUP(V32,OldCurves!$D32:$K285,3),(VLOOKUP(V32,OldCurves!$D32:$K285,3)*16*5+VLOOKUP(V32,OldCurves!$D32:$K285,7)*8*7+VLOOKUP(V32,OldCurves!M33:T256,3)*16+VLOOKUP(V32,OldCurves!M33:T256,7)*16)/168)</f>
        <v>73.5</v>
      </c>
      <c r="X32" s="92" t="n">
        <v>0</v>
      </c>
      <c r="Y32" s="311" t="n">
        <v>55</v>
      </c>
      <c r="Z32" s="294" t="n">
        <f aca="false">VLOOKUP(V32,OldCurves!A26:B285,2)</f>
        <v>0.06650108280325</v>
      </c>
      <c r="AA32" s="312" t="n">
        <f aca="false">+V32</f>
        <v>46661</v>
      </c>
      <c r="AB32" s="67" t="n">
        <v>0</v>
      </c>
      <c r="AC32" s="312" t="n">
        <f aca="false">+AA32</f>
        <v>46661</v>
      </c>
      <c r="AD32" s="67" t="n">
        <v>0</v>
      </c>
      <c r="AE32" s="17" t="n">
        <v>1</v>
      </c>
      <c r="AF32" s="17"/>
      <c r="AG32" s="285" t="n">
        <v>1.99863</v>
      </c>
      <c r="AH32" s="106"/>
      <c r="AI32" s="313" t="n">
        <f aca="false">+V32</f>
        <v>46661</v>
      </c>
      <c r="AJ32" s="314" t="n">
        <f aca="false">IF(Calculation!$AB$24=1,OldData!AO32,OldData!AP32)</f>
        <v>0.138747436945869</v>
      </c>
      <c r="AK32" s="315"/>
      <c r="AM32" s="41"/>
      <c r="AN32" s="310" t="n">
        <f aca="false">AI32</f>
        <v>46661</v>
      </c>
      <c r="AO32" s="297" t="n">
        <f aca="false">IF(Calculation!$Y$12=2,SQRT((AR32^2*(AN32-olddate-1)+AU32^2*15)/(AN32-olddate+14)),SQRT((((AR32^2*16+AS32^2*8)/24)*(AN32-olddate-1)+((AU32^2*16+AV32^2*8)/24)*15)/(AN32-olddate+14)))</f>
        <v>0.138747436945869</v>
      </c>
      <c r="AP32" s="277" t="n">
        <f aca="false">IF(Calculation!$Y$12=2,AR32,SQRT((AR32^2*16+AS32^2*8)/24))</f>
        <v>0.08</v>
      </c>
      <c r="AQ32" s="261"/>
      <c r="AR32" s="298" t="n">
        <f aca="false">VLOOKUP(AN32,OldVolTable,15)</f>
        <v>0.08</v>
      </c>
      <c r="AS32" s="316" t="n">
        <f aca="false">VLOOKUP(AN32,OldVolTable,19)</f>
        <v>0.175</v>
      </c>
      <c r="AT32" s="291"/>
      <c r="AU32" s="291" t="n">
        <f aca="false">VLOOKUP(AN32,OldVolTable,23)</f>
        <v>2.9</v>
      </c>
      <c r="AV32" s="299" t="n">
        <f aca="false">VLOOKUP(AN32,OldVolTable,27)</f>
        <v>1.15</v>
      </c>
      <c r="AX32" s="320" t="n">
        <v>37530</v>
      </c>
      <c r="AY32" s="106" t="n">
        <f aca="false">YEAR(AX32)</f>
        <v>2002</v>
      </c>
      <c r="AZ32" s="106" t="n">
        <f aca="false">MONTH(AX32)</f>
        <v>10</v>
      </c>
      <c r="BA32" s="321" t="e">
        <f aca="false">(1+(VLOOKUP(AX32,$A$6:$E$30,5)/2))^(2*(DATE(AY33,AZ33,20)-FutureDate)/365.25)</f>
        <v>#N/A</v>
      </c>
      <c r="BB32" s="106" t="e">
        <f aca="false">BC17</f>
        <v>#N/A</v>
      </c>
      <c r="BC32" s="107" t="e">
        <f aca="false">BA32*BB32</f>
        <v>#N/A</v>
      </c>
    </row>
    <row r="33" customFormat="false" ht="11.25" hidden="false" customHeight="false" outlineLevel="0" collapsed="false">
      <c r="A33" s="319" t="n">
        <f aca="false">EOMONTH(A32,0)+1</f>
        <v>46692</v>
      </c>
      <c r="B33" s="261" t="n">
        <f aca="false">VLOOKUP(A33,$V$8:$Z$258,2)+PPadd</f>
        <v>73.5</v>
      </c>
      <c r="C33" s="65"/>
      <c r="D33" s="302" t="n">
        <f aca="false">VLOOKUP($A33,$V$8:$Z$258,4)*AE33</f>
        <v>55</v>
      </c>
      <c r="E33" s="247" t="n">
        <f aca="false">VLOOKUP($A33,$V$8:$Z$258,5)</f>
        <v>0.06650108280325</v>
      </c>
      <c r="F33" s="303" t="n">
        <v>26</v>
      </c>
      <c r="G33" s="305" t="n">
        <f aca="false">AB33</f>
        <v>0</v>
      </c>
      <c r="H33" s="304" t="n">
        <f aca="false">F33</f>
        <v>26</v>
      </c>
      <c r="I33" s="305"/>
      <c r="J33" s="92"/>
      <c r="K33" s="306"/>
      <c r="L33" s="258" t="n">
        <f aca="false">(A33-Calculation!$C$8)/365.25</f>
        <v>2.08350444900753</v>
      </c>
      <c r="M33" s="1" t="n">
        <v>2</v>
      </c>
      <c r="N33" s="307" t="n">
        <f aca="false">$A33</f>
        <v>46692</v>
      </c>
      <c r="O33" s="41" t="n">
        <f aca="false">VLOOKUP($N33,$AI$8:$AJ$258,2)+PvolMult</f>
        <v>0.138601464110804</v>
      </c>
      <c r="P33" s="308"/>
      <c r="Q33" s="109"/>
      <c r="V33" s="310" t="n">
        <f aca="false">$A33</f>
        <v>46692</v>
      </c>
      <c r="W33" s="261" t="n">
        <f aca="false">IF(Calculation!$Y$12=2,VLOOKUP(V33,OldCurves!$D33:$K286,3),(VLOOKUP(V33,OldCurves!$D33:$K286,3)*16*5+VLOOKUP(V33,OldCurves!$D33:$K286,7)*8*7+VLOOKUP(V33,OldCurves!M34:T257,3)*16+VLOOKUP(V33,OldCurves!M34:T257,7)*16)/168)</f>
        <v>73.5</v>
      </c>
      <c r="X33" s="92" t="n">
        <v>0</v>
      </c>
      <c r="Y33" s="311" t="n">
        <v>55</v>
      </c>
      <c r="Z33" s="294" t="n">
        <f aca="false">VLOOKUP(V33,OldCurves!A27:B286,2)</f>
        <v>0.06650108280325</v>
      </c>
      <c r="AA33" s="312" t="n">
        <f aca="false">+V33</f>
        <v>46692</v>
      </c>
      <c r="AB33" s="67" t="n">
        <v>0</v>
      </c>
      <c r="AC33" s="312" t="n">
        <f aca="false">+AA33</f>
        <v>46692</v>
      </c>
      <c r="AD33" s="67" t="n">
        <v>0</v>
      </c>
      <c r="AE33" s="17" t="n">
        <v>1</v>
      </c>
      <c r="AF33" s="17"/>
      <c r="AG33" s="285" t="n">
        <v>2.08077</v>
      </c>
      <c r="AH33" s="106"/>
      <c r="AI33" s="313" t="n">
        <f aca="false">+V33</f>
        <v>46692</v>
      </c>
      <c r="AJ33" s="314" t="n">
        <f aca="false">IF(Calculation!$AB$24=1,OldData!AO33,OldData!AP33)</f>
        <v>0.138601464110804</v>
      </c>
      <c r="AK33" s="315"/>
      <c r="AM33" s="41"/>
      <c r="AN33" s="310" t="n">
        <f aca="false">AI33</f>
        <v>46692</v>
      </c>
      <c r="AO33" s="297" t="n">
        <f aca="false">IF(Calculation!$Y$12=2,SQRT((AR33^2*(AN33-olddate-1)+AU33^2*15)/(AN33-olddate+14)),SQRT((((AR33^2*16+AS33^2*8)/24)*(AN33-olddate-1)+((AU33^2*16+AV33^2*8)/24)*15)/(AN33-olddate+14)))</f>
        <v>0.138601464110804</v>
      </c>
      <c r="AP33" s="277" t="n">
        <f aca="false">IF(Calculation!$Y$12=2,AR33,SQRT((AR33^2*16+AS33^2*8)/24))</f>
        <v>0.08</v>
      </c>
      <c r="AQ33" s="261"/>
      <c r="AR33" s="298" t="n">
        <f aca="false">VLOOKUP(AN33,OldVolTable,15)</f>
        <v>0.08</v>
      </c>
      <c r="AS33" s="316" t="n">
        <f aca="false">VLOOKUP(AN33,OldVolTable,19)</f>
        <v>0.175</v>
      </c>
      <c r="AT33" s="291"/>
      <c r="AU33" s="291" t="n">
        <f aca="false">VLOOKUP(AN33,OldVolTable,23)</f>
        <v>2.9</v>
      </c>
      <c r="AV33" s="299" t="n">
        <f aca="false">VLOOKUP(AN33,OldVolTable,27)</f>
        <v>1.15</v>
      </c>
      <c r="AX33" s="320" t="n">
        <v>37561</v>
      </c>
      <c r="AY33" s="106" t="n">
        <f aca="false">YEAR(AX33)</f>
        <v>2002</v>
      </c>
      <c r="AZ33" s="106" t="n">
        <f aca="false">MONTH(AX33)</f>
        <v>11</v>
      </c>
      <c r="BA33" s="106"/>
      <c r="BB33" s="106"/>
      <c r="BC33" s="107"/>
    </row>
    <row r="34" customFormat="false" ht="11.25" hidden="false" customHeight="false" outlineLevel="0" collapsed="false">
      <c r="A34" s="319" t="n">
        <f aca="false">EOMONTH(A33,0)+1</f>
        <v>46722</v>
      </c>
      <c r="B34" s="261" t="n">
        <f aca="false">VLOOKUP(A34,$V$8:$Z$258,2)+PPadd</f>
        <v>73.5</v>
      </c>
      <c r="C34" s="65"/>
      <c r="D34" s="302" t="n">
        <f aca="false">VLOOKUP($A34,$V$8:$Z$258,4)*AE34</f>
        <v>55</v>
      </c>
      <c r="E34" s="247" t="n">
        <f aca="false">VLOOKUP($A34,$V$8:$Z$258,5)</f>
        <v>0.06650108280325</v>
      </c>
      <c r="F34" s="303" t="n">
        <v>27</v>
      </c>
      <c r="G34" s="305" t="n">
        <f aca="false">AB34</f>
        <v>0</v>
      </c>
      <c r="H34" s="304" t="n">
        <f aca="false">F34</f>
        <v>27</v>
      </c>
      <c r="I34" s="305"/>
      <c r="J34" s="92"/>
      <c r="K34" s="306"/>
      <c r="L34" s="258" t="n">
        <f aca="false">(A34-Calculation!$C$8)/365.25</f>
        <v>2.16563997262149</v>
      </c>
      <c r="M34" s="1" t="n">
        <v>3</v>
      </c>
      <c r="N34" s="307" t="n">
        <f aca="false">$A34</f>
        <v>46722</v>
      </c>
      <c r="O34" s="41" t="n">
        <f aca="false">VLOOKUP($N34,$AI$8:$AJ$258,2)+PvolMult</f>
        <v>0.138460927959582</v>
      </c>
      <c r="P34" s="308"/>
      <c r="Q34" s="109"/>
      <c r="V34" s="310" t="n">
        <f aca="false">$A34</f>
        <v>46722</v>
      </c>
      <c r="W34" s="261" t="n">
        <f aca="false">IF(Calculation!$Y$12=2,VLOOKUP(V34,OldCurves!$D34:$K287,3),(VLOOKUP(V34,OldCurves!$D34:$K287,3)*16*5+VLOOKUP(V34,OldCurves!$D34:$K287,7)*8*7+VLOOKUP(V34,OldCurves!M35:T258,3)*16+VLOOKUP(V34,OldCurves!M35:T258,7)*16)/168)</f>
        <v>73.5</v>
      </c>
      <c r="X34" s="92" t="n">
        <v>0</v>
      </c>
      <c r="Y34" s="311" t="n">
        <v>55</v>
      </c>
      <c r="Z34" s="294" t="n">
        <f aca="false">VLOOKUP(V34,OldCurves!A28:B287,2)</f>
        <v>0.06650108280325</v>
      </c>
      <c r="AA34" s="312" t="n">
        <f aca="false">+V34</f>
        <v>46722</v>
      </c>
      <c r="AB34" s="67" t="n">
        <v>0</v>
      </c>
      <c r="AC34" s="312" t="n">
        <f aca="false">+AA34</f>
        <v>46722</v>
      </c>
      <c r="AD34" s="67" t="n">
        <v>0</v>
      </c>
      <c r="AE34" s="17" t="n">
        <v>1</v>
      </c>
      <c r="AF34" s="17"/>
      <c r="AG34" s="285" t="n">
        <v>2.16564</v>
      </c>
      <c r="AH34" s="106"/>
      <c r="AI34" s="313" t="n">
        <f aca="false">+V34</f>
        <v>46722</v>
      </c>
      <c r="AJ34" s="314" t="n">
        <f aca="false">IF(Calculation!$AB$24=1,OldData!AO34,OldData!AP34)</f>
        <v>0.138460927959582</v>
      </c>
      <c r="AK34" s="315"/>
      <c r="AM34" s="41"/>
      <c r="AN34" s="310" t="n">
        <f aca="false">AI34</f>
        <v>46722</v>
      </c>
      <c r="AO34" s="297" t="n">
        <f aca="false">IF(Calculation!$Y$12=2,SQRT((AR34^2*(AN34-olddate-1)+AU34^2*15)/(AN34-olddate+14)),SQRT((((AR34^2*16+AS34^2*8)/24)*(AN34-olddate-1)+((AU34^2*16+AV34^2*8)/24)*15)/(AN34-olddate+14)))</f>
        <v>0.138460927959582</v>
      </c>
      <c r="AP34" s="277" t="n">
        <f aca="false">IF(Calculation!$Y$12=2,AR34,SQRT((AR34^2*16+AS34^2*8)/24))</f>
        <v>0.08</v>
      </c>
      <c r="AQ34" s="261"/>
      <c r="AR34" s="298" t="n">
        <f aca="false">VLOOKUP(AN34,OldVolTable,15)</f>
        <v>0.08</v>
      </c>
      <c r="AS34" s="316" t="n">
        <f aca="false">VLOOKUP(AN34,OldVolTable,19)</f>
        <v>0.175</v>
      </c>
      <c r="AT34" s="291"/>
      <c r="AU34" s="291" t="n">
        <f aca="false">VLOOKUP(AN34,OldVolTable,23)</f>
        <v>2.9</v>
      </c>
      <c r="AV34" s="299" t="n">
        <f aca="false">VLOOKUP(AN34,OldVolTable,27)</f>
        <v>1.15</v>
      </c>
      <c r="AX34" s="293" t="s">
        <v>314</v>
      </c>
      <c r="AY34" s="106"/>
      <c r="AZ34" s="106"/>
      <c r="BA34" s="106"/>
      <c r="BB34" s="106" t="e">
        <f aca="false">SUM(BB24:BB33)</f>
        <v>#N/A</v>
      </c>
      <c r="BC34" s="107" t="e">
        <f aca="false">SUM(BC24:BC33)</f>
        <v>#N/A</v>
      </c>
    </row>
    <row r="35" customFormat="false" ht="11.25" hidden="false" customHeight="false" outlineLevel="0" collapsed="false">
      <c r="A35" s="319" t="n">
        <f aca="false">EOMONTH(A34,0)+1</f>
        <v>46753</v>
      </c>
      <c r="B35" s="261" t="n">
        <f aca="false">VLOOKUP(A35,$V$8:$Z$258,2)+PPadd</f>
        <v>73.5</v>
      </c>
      <c r="C35" s="65"/>
      <c r="D35" s="302" t="n">
        <f aca="false">VLOOKUP($A35,$V$8:$Z$258,4)*AE35</f>
        <v>55</v>
      </c>
      <c r="E35" s="247" t="n">
        <f aca="false">VLOOKUP($A35,$V$8:$Z$258,5)</f>
        <v>0.06650108280325</v>
      </c>
      <c r="F35" s="303" t="n">
        <v>28</v>
      </c>
      <c r="G35" s="305" t="n">
        <f aca="false">AB35</f>
        <v>0</v>
      </c>
      <c r="H35" s="304" t="n">
        <f aca="false">F35</f>
        <v>28</v>
      </c>
      <c r="I35" s="305"/>
      <c r="J35" s="92"/>
      <c r="K35" s="306"/>
      <c r="L35" s="258" t="n">
        <f aca="false">(A35-Calculation!$C$8)/365.25</f>
        <v>2.25051334702259</v>
      </c>
      <c r="M35" s="1" t="n">
        <v>4</v>
      </c>
      <c r="N35" s="307" t="n">
        <f aca="false">$A35</f>
        <v>46753</v>
      </c>
      <c r="O35" s="41" t="n">
        <f aca="false">VLOOKUP($N35,$AI$8:$AJ$258,2)+PvolMult</f>
        <v>0.138316453354468</v>
      </c>
      <c r="P35" s="308"/>
      <c r="Q35" s="109"/>
      <c r="V35" s="310" t="n">
        <f aca="false">$A35</f>
        <v>46753</v>
      </c>
      <c r="W35" s="261" t="n">
        <f aca="false">IF(Calculation!$Y$12=2,VLOOKUP(V35,OldCurves!$D35:$K288,3),(VLOOKUP(V35,OldCurves!$D35:$K288,3)*16*5+VLOOKUP(V35,OldCurves!$D35:$K288,7)*8*7+VLOOKUP(V35,OldCurves!M36:T259,3)*16+VLOOKUP(V35,OldCurves!M36:T259,7)*16)/168)</f>
        <v>73.5</v>
      </c>
      <c r="X35" s="92" t="n">
        <v>0</v>
      </c>
      <c r="Y35" s="311" t="n">
        <v>55</v>
      </c>
      <c r="Z35" s="294" t="n">
        <f aca="false">VLOOKUP(V35,OldCurves!A29:B288,2)</f>
        <v>0.06650108280325</v>
      </c>
      <c r="AA35" s="312" t="n">
        <f aca="false">+V35</f>
        <v>46753</v>
      </c>
      <c r="AB35" s="67" t="n">
        <v>0</v>
      </c>
      <c r="AC35" s="312" t="n">
        <f aca="false">+AA35</f>
        <v>46753</v>
      </c>
      <c r="AD35" s="67" t="n">
        <v>0</v>
      </c>
      <c r="AE35" s="17" t="n">
        <v>1</v>
      </c>
      <c r="AF35" s="17"/>
      <c r="AG35" s="285" t="n">
        <v>2.24778</v>
      </c>
      <c r="AH35" s="106"/>
      <c r="AI35" s="313" t="n">
        <f aca="false">+V35</f>
        <v>46753</v>
      </c>
      <c r="AJ35" s="314" t="n">
        <f aca="false">IF(Calculation!$AB$24=1,OldData!AO35,OldData!AP35)</f>
        <v>0.138316453354468</v>
      </c>
      <c r="AK35" s="315"/>
      <c r="AM35" s="41"/>
      <c r="AN35" s="310" t="n">
        <f aca="false">AI35</f>
        <v>46753</v>
      </c>
      <c r="AO35" s="297" t="n">
        <f aca="false">IF(Calculation!$Y$12=2,SQRT((AR35^2*(AN35-olddate-1)+AU35^2*15)/(AN35-olddate+14)),SQRT((((AR35^2*16+AS35^2*8)/24)*(AN35-olddate-1)+((AU35^2*16+AV35^2*8)/24)*15)/(AN35-olddate+14)))</f>
        <v>0.138316453354468</v>
      </c>
      <c r="AP35" s="277" t="n">
        <f aca="false">IF(Calculation!$Y$12=2,AR35,SQRT((AR35^2*16+AS35^2*8)/24))</f>
        <v>0.08</v>
      </c>
      <c r="AQ35" s="261"/>
      <c r="AR35" s="298" t="n">
        <f aca="false">VLOOKUP(AN35,OldVolTable,15)</f>
        <v>0.08</v>
      </c>
      <c r="AS35" s="316" t="n">
        <f aca="false">VLOOKUP(AN35,OldVolTable,19)</f>
        <v>0.175</v>
      </c>
      <c r="AT35" s="291"/>
      <c r="AU35" s="291" t="n">
        <f aca="false">VLOOKUP(AN35,OldVolTable,23)</f>
        <v>2.9</v>
      </c>
      <c r="AV35" s="299" t="n">
        <f aca="false">VLOOKUP(AN35,OldVolTable,27)</f>
        <v>1.15</v>
      </c>
      <c r="AX35" s="293"/>
      <c r="AY35" s="106"/>
      <c r="AZ35" s="106"/>
      <c r="BA35" s="106"/>
      <c r="BB35" s="106"/>
      <c r="BC35" s="107"/>
    </row>
    <row r="36" customFormat="false" ht="12" hidden="false" customHeight="false" outlineLevel="0" collapsed="false">
      <c r="A36" s="319" t="n">
        <f aca="false">EOMONTH(A35,0)+1</f>
        <v>46784</v>
      </c>
      <c r="B36" s="261" t="n">
        <f aca="false">VLOOKUP(A36,$V$8:$Z$258,2)+PPadd</f>
        <v>73.5</v>
      </c>
      <c r="C36" s="65"/>
      <c r="D36" s="302" t="n">
        <f aca="false">VLOOKUP($A36,$V$8:$Z$258,4)*AE36</f>
        <v>55</v>
      </c>
      <c r="E36" s="247" t="n">
        <f aca="false">VLOOKUP($A36,$V$8:$Z$258,5)</f>
        <v>0.06650108280325</v>
      </c>
      <c r="F36" s="303" t="n">
        <v>29</v>
      </c>
      <c r="G36" s="305" t="n">
        <f aca="false">AB36</f>
        <v>0</v>
      </c>
      <c r="H36" s="304" t="n">
        <f aca="false">F36</f>
        <v>29</v>
      </c>
      <c r="I36" s="305"/>
      <c r="J36" s="92"/>
      <c r="K36" s="306"/>
      <c r="L36" s="258" t="n">
        <f aca="false">(A36-Calculation!$C$8)/365.25</f>
        <v>2.33538672142368</v>
      </c>
      <c r="M36" s="1" t="n">
        <v>5</v>
      </c>
      <c r="N36" s="307" t="n">
        <f aca="false">$A36</f>
        <v>46784</v>
      </c>
      <c r="O36" s="41" t="n">
        <f aca="false">VLOOKUP($N36,$AI$8:$AJ$258,2)+PvolMult</f>
        <v>0.138172730972409</v>
      </c>
      <c r="P36" s="308"/>
      <c r="Q36" s="109"/>
      <c r="V36" s="310" t="n">
        <f aca="false">$A36</f>
        <v>46784</v>
      </c>
      <c r="W36" s="261" t="n">
        <f aca="false">IF(Calculation!$Y$12=2,VLOOKUP(V36,OldCurves!$D36:$K289,3),(VLOOKUP(V36,OldCurves!$D36:$K289,3)*16*5+VLOOKUP(V36,OldCurves!$D36:$K289,7)*8*7+VLOOKUP(V36,OldCurves!M37:T260,3)*16+VLOOKUP(V36,OldCurves!M37:T260,7)*16)/168)</f>
        <v>73.5</v>
      </c>
      <c r="X36" s="92" t="n">
        <v>0</v>
      </c>
      <c r="Y36" s="311" t="n">
        <v>55</v>
      </c>
      <c r="Z36" s="294" t="n">
        <f aca="false">VLOOKUP(V36,OldCurves!A30:B289,2)</f>
        <v>0.06650108280325</v>
      </c>
      <c r="AA36" s="312" t="n">
        <f aca="false">+V36</f>
        <v>46784</v>
      </c>
      <c r="AB36" s="67" t="n">
        <v>0</v>
      </c>
      <c r="AC36" s="312" t="n">
        <f aca="false">+AA36</f>
        <v>46784</v>
      </c>
      <c r="AD36" s="67" t="n">
        <v>0</v>
      </c>
      <c r="AE36" s="17" t="n">
        <v>1</v>
      </c>
      <c r="AF36" s="17"/>
      <c r="AG36" s="285" t="n">
        <v>2.33265</v>
      </c>
      <c r="AH36" s="106"/>
      <c r="AI36" s="313" t="n">
        <f aca="false">+V36</f>
        <v>46784</v>
      </c>
      <c r="AJ36" s="314" t="n">
        <f aca="false">IF(Calculation!$AB$24=1,OldData!AO36,OldData!AP36)</f>
        <v>0.138172730972409</v>
      </c>
      <c r="AK36" s="315"/>
      <c r="AM36" s="41"/>
      <c r="AN36" s="310" t="n">
        <f aca="false">AI36</f>
        <v>46784</v>
      </c>
      <c r="AO36" s="297" t="n">
        <f aca="false">IF(Calculation!$Y$12=2,SQRT((AR36^2*(AN36-olddate-1)+AU36^2*15)/(AN36-olddate+14)),SQRT((((AR36^2*16+AS36^2*8)/24)*(AN36-olddate-1)+((AU36^2*16+AV36^2*8)/24)*15)/(AN36-olddate+14)))</f>
        <v>0.138172730972409</v>
      </c>
      <c r="AP36" s="277" t="n">
        <f aca="false">IF(Calculation!$Y$12=2,AR36,SQRT((AR36^2*16+AS36^2*8)/24))</f>
        <v>0.08</v>
      </c>
      <c r="AQ36" s="261"/>
      <c r="AR36" s="298" t="n">
        <f aca="false">VLOOKUP(AN36,OldVolTable,15)</f>
        <v>0.08</v>
      </c>
      <c r="AS36" s="316" t="n">
        <f aca="false">VLOOKUP(AN36,OldVolTable,19)</f>
        <v>0.175</v>
      </c>
      <c r="AT36" s="291"/>
      <c r="AU36" s="291" t="n">
        <f aca="false">VLOOKUP(AN36,OldVolTable,23)</f>
        <v>2.9</v>
      </c>
      <c r="AV36" s="299" t="n">
        <f aca="false">VLOOKUP(AN36,OldVolTable,27)</f>
        <v>1.15</v>
      </c>
      <c r="AX36" s="324"/>
      <c r="AY36" s="126"/>
      <c r="AZ36" s="126"/>
      <c r="BA36" s="126"/>
      <c r="BB36" s="126"/>
      <c r="BC36" s="127"/>
    </row>
    <row r="37" customFormat="false" ht="11.25" hidden="false" customHeight="false" outlineLevel="0" collapsed="false">
      <c r="A37" s="319" t="n">
        <f aca="false">EOMONTH(A36,0)+1</f>
        <v>46813</v>
      </c>
      <c r="B37" s="261" t="n">
        <f aca="false">VLOOKUP(A37,$V$8:$Z$258,2)+PPadd</f>
        <v>73.5</v>
      </c>
      <c r="C37" s="65"/>
      <c r="D37" s="302" t="n">
        <f aca="false">VLOOKUP($A37,$V$8:$Z$258,4)*AE37</f>
        <v>55</v>
      </c>
      <c r="E37" s="247" t="n">
        <f aca="false">VLOOKUP($A37,$V$8:$Z$258,5)</f>
        <v>0.06650108280325</v>
      </c>
      <c r="F37" s="303" t="n">
        <v>30</v>
      </c>
      <c r="G37" s="305" t="n">
        <f aca="false">AB37</f>
        <v>0</v>
      </c>
      <c r="H37" s="304" t="n">
        <f aca="false">F37</f>
        <v>30</v>
      </c>
      <c r="I37" s="305"/>
      <c r="J37" s="92"/>
      <c r="K37" s="306"/>
      <c r="L37" s="258" t="n">
        <f aca="false">(A37-Calculation!$C$8)/365.25</f>
        <v>2.41478439425051</v>
      </c>
      <c r="M37" s="1" t="n">
        <v>6</v>
      </c>
      <c r="N37" s="307" t="n">
        <f aca="false">$A37</f>
        <v>46813</v>
      </c>
      <c r="O37" s="41" t="n">
        <f aca="false">VLOOKUP($N37,$AI$8:$AJ$258,2)+PvolMult</f>
        <v>0.138038956598496</v>
      </c>
      <c r="P37" s="308"/>
      <c r="Q37" s="109"/>
      <c r="V37" s="310" t="n">
        <f aca="false">$A37</f>
        <v>46813</v>
      </c>
      <c r="W37" s="261" t="n">
        <f aca="false">IF(Calculation!$Y$12=2,VLOOKUP(V37,OldCurves!$D37:$K290,3),(VLOOKUP(V37,OldCurves!$D37:$K290,3)*16*5+VLOOKUP(V37,OldCurves!$D37:$K290,7)*8*7+VLOOKUP(V37,OldCurves!M38:T261,3)*16+VLOOKUP(V37,OldCurves!M38:T261,7)*16)/168)</f>
        <v>73.5</v>
      </c>
      <c r="X37" s="92" t="n">
        <v>0</v>
      </c>
      <c r="Y37" s="311" t="n">
        <v>55</v>
      </c>
      <c r="Z37" s="294" t="n">
        <f aca="false">VLOOKUP(V37,OldCurves!A31:B290,2)</f>
        <v>0.06650108280325</v>
      </c>
      <c r="AA37" s="312" t="n">
        <f aca="false">+V37</f>
        <v>46813</v>
      </c>
      <c r="AB37" s="67" t="n">
        <v>0</v>
      </c>
      <c r="AC37" s="312" t="n">
        <f aca="false">+AA37</f>
        <v>46813</v>
      </c>
      <c r="AD37" s="67" t="n">
        <v>0</v>
      </c>
      <c r="AE37" s="17" t="n">
        <v>1</v>
      </c>
      <c r="AF37" s="17"/>
      <c r="AG37" s="285" t="n">
        <v>2.41752</v>
      </c>
      <c r="AH37" s="106"/>
      <c r="AI37" s="313" t="n">
        <f aca="false">+V37</f>
        <v>46813</v>
      </c>
      <c r="AJ37" s="314" t="n">
        <f aca="false">IF(Calculation!$AB$24=1,OldData!AO37,OldData!AP37)</f>
        <v>0.138038956598496</v>
      </c>
      <c r="AK37" s="315"/>
      <c r="AM37" s="41"/>
      <c r="AN37" s="310" t="n">
        <f aca="false">AI37</f>
        <v>46813</v>
      </c>
      <c r="AO37" s="297" t="n">
        <f aca="false">IF(Calculation!$Y$12=2,SQRT((AR37^2*(AN37-olddate-1)+AU37^2*15)/(AN37-olddate+14)),SQRT((((AR37^2*16+AS37^2*8)/24)*(AN37-olddate-1)+((AU37^2*16+AV37^2*8)/24)*15)/(AN37-olddate+14)))</f>
        <v>0.138038956598496</v>
      </c>
      <c r="AP37" s="277" t="n">
        <f aca="false">IF(Calculation!$Y$12=2,AR37,SQRT((AR37^2*16+AS37^2*8)/24))</f>
        <v>0.08</v>
      </c>
      <c r="AQ37" s="261"/>
      <c r="AR37" s="298" t="n">
        <f aca="false">VLOOKUP(AN37,OldVolTable,15)</f>
        <v>0.08</v>
      </c>
      <c r="AS37" s="316" t="n">
        <f aca="false">VLOOKUP(AN37,OldVolTable,19)</f>
        <v>0.175</v>
      </c>
      <c r="AT37" s="291"/>
      <c r="AU37" s="291" t="n">
        <f aca="false">VLOOKUP(AN37,OldVolTable,23)</f>
        <v>2.9</v>
      </c>
      <c r="AV37" s="299" t="n">
        <f aca="false">VLOOKUP(AN37,OldVolTable,27)</f>
        <v>1.15</v>
      </c>
    </row>
    <row r="38" customFormat="false" ht="11.25" hidden="false" customHeight="false" outlineLevel="0" collapsed="false">
      <c r="A38" s="319" t="n">
        <f aca="false">EOMONTH(A37,0)+1</f>
        <v>46844</v>
      </c>
      <c r="B38" s="261" t="n">
        <f aca="false">VLOOKUP(A38,$V$8:$Z$258,2)+PPadd</f>
        <v>73.5</v>
      </c>
      <c r="C38" s="65"/>
      <c r="D38" s="302" t="n">
        <f aca="false">VLOOKUP($A38,$V$8:$Z$258,4)*AE38</f>
        <v>55</v>
      </c>
      <c r="E38" s="247" t="n">
        <f aca="false">VLOOKUP($A38,$V$8:$Z$258,5)</f>
        <v>0.06650108280325</v>
      </c>
      <c r="F38" s="303" t="n">
        <v>31</v>
      </c>
      <c r="G38" s="305" t="n">
        <f aca="false">AB38</f>
        <v>0</v>
      </c>
      <c r="H38" s="304" t="n">
        <f aca="false">F38</f>
        <v>31</v>
      </c>
      <c r="I38" s="305"/>
      <c r="J38" s="92"/>
      <c r="K38" s="306"/>
      <c r="L38" s="258" t="n">
        <f aca="false">(A38-Calculation!$C$8)/365.25</f>
        <v>2.49965776865161</v>
      </c>
      <c r="M38" s="1" t="n">
        <v>1</v>
      </c>
      <c r="N38" s="307" t="n">
        <f aca="false">$A38</f>
        <v>46844</v>
      </c>
      <c r="O38" s="41" t="n">
        <f aca="false">VLOOKUP($N38,$AI$8:$AJ$258,2)+PvolMult</f>
        <v>0.137896672889215</v>
      </c>
      <c r="P38" s="308"/>
      <c r="Q38" s="109"/>
      <c r="V38" s="310" t="n">
        <f aca="false">$A38</f>
        <v>46844</v>
      </c>
      <c r="W38" s="261" t="n">
        <f aca="false">IF(Calculation!$Y$12=2,VLOOKUP(V38,OldCurves!$D38:$K291,3),(VLOOKUP(V38,OldCurves!$D38:$K291,3)*16*5+VLOOKUP(V38,OldCurves!$D38:$K291,7)*8*7+VLOOKUP(V38,OldCurves!M39:T262,3)*16+VLOOKUP(V38,OldCurves!M39:T262,7)*16)/168)</f>
        <v>73.5</v>
      </c>
      <c r="X38" s="92" t="n">
        <v>0</v>
      </c>
      <c r="Y38" s="311" t="n">
        <v>55</v>
      </c>
      <c r="Z38" s="294" t="n">
        <f aca="false">VLOOKUP(V38,OldCurves!A32:B291,2)</f>
        <v>0.06650108280325</v>
      </c>
      <c r="AA38" s="312" t="n">
        <f aca="false">+V38</f>
        <v>46844</v>
      </c>
      <c r="AB38" s="67" t="n">
        <v>0</v>
      </c>
      <c r="AC38" s="312" t="n">
        <f aca="false">+AA38</f>
        <v>46844</v>
      </c>
      <c r="AD38" s="67" t="n">
        <v>0</v>
      </c>
      <c r="AE38" s="17" t="n">
        <v>1</v>
      </c>
      <c r="AF38" s="17"/>
      <c r="AG38" s="285" t="n">
        <v>2.49966</v>
      </c>
      <c r="AH38" s="106"/>
      <c r="AI38" s="313" t="n">
        <f aca="false">+V38</f>
        <v>46844</v>
      </c>
      <c r="AJ38" s="314" t="n">
        <f aca="false">IF(Calculation!$AB$24=1,OldData!AO38,OldData!AP38)</f>
        <v>0.137896672889215</v>
      </c>
      <c r="AK38" s="315"/>
      <c r="AM38" s="41"/>
      <c r="AN38" s="310" t="n">
        <f aca="false">AI38</f>
        <v>46844</v>
      </c>
      <c r="AO38" s="297" t="n">
        <f aca="false">IF(Calculation!$Y$12=2,SQRT((AR38^2*(AN38-olddate-1)+AU38^2*15)/(AN38-olddate+14)),SQRT((((AR38^2*16+AS38^2*8)/24)*(AN38-olddate-1)+((AU38^2*16+AV38^2*8)/24)*15)/(AN38-olddate+14)))</f>
        <v>0.137896672889215</v>
      </c>
      <c r="AP38" s="277" t="n">
        <f aca="false">IF(Calculation!$Y$12=2,AR38,SQRT((AR38^2*16+AS38^2*8)/24))</f>
        <v>0.08</v>
      </c>
      <c r="AQ38" s="261"/>
      <c r="AR38" s="298" t="n">
        <f aca="false">VLOOKUP(AN38,OldVolTable,15)</f>
        <v>0.08</v>
      </c>
      <c r="AS38" s="316" t="n">
        <f aca="false">VLOOKUP(AN38,OldVolTable,19)</f>
        <v>0.175</v>
      </c>
      <c r="AT38" s="291"/>
      <c r="AU38" s="291" t="n">
        <f aca="false">VLOOKUP(AN38,OldVolTable,23)</f>
        <v>2.9</v>
      </c>
      <c r="AV38" s="299" t="n">
        <f aca="false">VLOOKUP(AN38,OldVolTable,27)</f>
        <v>1.15</v>
      </c>
    </row>
    <row r="39" customFormat="false" ht="11.25" hidden="false" customHeight="false" outlineLevel="0" collapsed="false">
      <c r="A39" s="319" t="n">
        <f aca="false">EOMONTH(A38,0)+1</f>
        <v>46874</v>
      </c>
      <c r="B39" s="261" t="n">
        <f aca="false">VLOOKUP(A39,$V$8:$Z$258,2)+PPadd</f>
        <v>73.5</v>
      </c>
      <c r="C39" s="65"/>
      <c r="D39" s="302" t="n">
        <f aca="false">VLOOKUP($A39,$V$8:$Z$258,4)*AE39</f>
        <v>55</v>
      </c>
      <c r="E39" s="247" t="n">
        <f aca="false">VLOOKUP($A39,$V$8:$Z$258,5)</f>
        <v>0.06650108280325</v>
      </c>
      <c r="F39" s="303" t="n">
        <v>32</v>
      </c>
      <c r="G39" s="305" t="n">
        <f aca="false">AB39</f>
        <v>0</v>
      </c>
      <c r="H39" s="304" t="n">
        <f aca="false">F39</f>
        <v>32</v>
      </c>
      <c r="I39" s="305"/>
      <c r="J39" s="92"/>
      <c r="K39" s="306"/>
      <c r="L39" s="258" t="n">
        <f aca="false">(A39-Calculation!$C$8)/365.25</f>
        <v>2.58179329226557</v>
      </c>
      <c r="M39" s="1" t="n">
        <v>2</v>
      </c>
      <c r="N39" s="307" t="n">
        <f aca="false">$A39</f>
        <v>46874</v>
      </c>
      <c r="O39" s="41" t="n">
        <f aca="false">VLOOKUP($N39,$AI$8:$AJ$258,2)+PvolMult</f>
        <v>0.137759678412111</v>
      </c>
      <c r="P39" s="308"/>
      <c r="Q39" s="109"/>
      <c r="V39" s="310" t="n">
        <f aca="false">$A39</f>
        <v>46874</v>
      </c>
      <c r="W39" s="261" t="n">
        <f aca="false">IF(Calculation!$Y$12=2,VLOOKUP(V39,OldCurves!$D39:$K292,3),(VLOOKUP(V39,OldCurves!$D39:$K292,3)*16*5+VLOOKUP(V39,OldCurves!$D39:$K292,7)*8*7+VLOOKUP(V39,OldCurves!M40:T263,3)*16+VLOOKUP(V39,OldCurves!M40:T263,7)*16)/168)</f>
        <v>73.5</v>
      </c>
      <c r="X39" s="92" t="n">
        <v>0</v>
      </c>
      <c r="Y39" s="311" t="n">
        <v>55</v>
      </c>
      <c r="Z39" s="294" t="n">
        <f aca="false">VLOOKUP(V39,OldCurves!A33:B292,2)</f>
        <v>0.06650108280325</v>
      </c>
      <c r="AA39" s="312" t="n">
        <f aca="false">+V39</f>
        <v>46874</v>
      </c>
      <c r="AB39" s="67" t="n">
        <v>0</v>
      </c>
      <c r="AC39" s="312" t="n">
        <f aca="false">+AA39</f>
        <v>46874</v>
      </c>
      <c r="AD39" s="67" t="n">
        <v>0</v>
      </c>
      <c r="AE39" s="17" t="n">
        <v>1</v>
      </c>
      <c r="AF39" s="17"/>
      <c r="AG39" s="285" t="n">
        <v>2.58453</v>
      </c>
      <c r="AH39" s="106"/>
      <c r="AI39" s="313" t="n">
        <f aca="false">+V39</f>
        <v>46874</v>
      </c>
      <c r="AJ39" s="314" t="n">
        <f aca="false">IF(Calculation!$AB$24=1,OldData!AO39,OldData!AP39)</f>
        <v>0.137759678412111</v>
      </c>
      <c r="AK39" s="315"/>
      <c r="AM39" s="41"/>
      <c r="AN39" s="310" t="n">
        <f aca="false">AI39</f>
        <v>46874</v>
      </c>
      <c r="AO39" s="297" t="n">
        <f aca="false">IF(Calculation!$Y$12=2,SQRT((AR39^2*(AN39-olddate-1)+AU39^2*15)/(AN39-olddate+14)),SQRT((((AR39^2*16+AS39^2*8)/24)*(AN39-olddate-1)+((AU39^2*16+AV39^2*8)/24)*15)/(AN39-olddate+14)))</f>
        <v>0.137759678412111</v>
      </c>
      <c r="AP39" s="277" t="n">
        <f aca="false">IF(Calculation!$Y$12=2,AR39,SQRT((AR39^2*16+AS39^2*8)/24))</f>
        <v>0.08</v>
      </c>
      <c r="AQ39" s="261"/>
      <c r="AR39" s="298" t="n">
        <f aca="false">VLOOKUP(AN39,OldVolTable,15)</f>
        <v>0.08</v>
      </c>
      <c r="AS39" s="316" t="n">
        <f aca="false">VLOOKUP(AN39,OldVolTable,19)</f>
        <v>0.175</v>
      </c>
      <c r="AT39" s="291"/>
      <c r="AU39" s="291" t="n">
        <f aca="false">VLOOKUP(AN39,OldVolTable,23)</f>
        <v>2.9</v>
      </c>
      <c r="AV39" s="299" t="n">
        <f aca="false">VLOOKUP(AN39,OldVolTable,27)</f>
        <v>1.15</v>
      </c>
    </row>
    <row r="40" customFormat="false" ht="11.25" hidden="false" customHeight="false" outlineLevel="0" collapsed="false">
      <c r="A40" s="319" t="n">
        <f aca="false">EOMONTH(A39,0)+1</f>
        <v>46905</v>
      </c>
      <c r="B40" s="261" t="n">
        <f aca="false">VLOOKUP(A40,$V$8:$Z$258,2)+PPadd</f>
        <v>73.5</v>
      </c>
      <c r="C40" s="65"/>
      <c r="D40" s="302" t="n">
        <f aca="false">VLOOKUP($A40,$V$8:$Z$258,4)*AE40</f>
        <v>55</v>
      </c>
      <c r="E40" s="247" t="n">
        <f aca="false">VLOOKUP($A40,$V$8:$Z$258,5)</f>
        <v>0.06650108280325</v>
      </c>
      <c r="F40" s="303" t="n">
        <v>33</v>
      </c>
      <c r="G40" s="305" t="n">
        <f aca="false">AB40</f>
        <v>0</v>
      </c>
      <c r="H40" s="304" t="n">
        <f aca="false">F40</f>
        <v>33</v>
      </c>
      <c r="I40" s="305"/>
      <c r="J40" s="92"/>
      <c r="K40" s="306"/>
      <c r="L40" s="258" t="n">
        <f aca="false">(A40-Calculation!$C$8)/365.25</f>
        <v>2.66666666666667</v>
      </c>
      <c r="M40" s="1" t="n">
        <v>3</v>
      </c>
      <c r="N40" s="307" t="n">
        <f aca="false">$A40</f>
        <v>46905</v>
      </c>
      <c r="O40" s="41" t="n">
        <f aca="false">VLOOKUP($N40,$AI$8:$AJ$258,2)+PvolMult</f>
        <v>0.137618834462895</v>
      </c>
      <c r="P40" s="308"/>
      <c r="Q40" s="109"/>
      <c r="V40" s="310" t="n">
        <f aca="false">$A40</f>
        <v>46905</v>
      </c>
      <c r="W40" s="261" t="n">
        <f aca="false">IF(Calculation!$Y$12=2,VLOOKUP(V40,OldCurves!$D40:$K293,3),(VLOOKUP(V40,OldCurves!$D40:$K293,3)*16*5+VLOOKUP(V40,OldCurves!$D40:$K293,7)*8*7+VLOOKUP(V40,OldCurves!M41:T264,3)*16+VLOOKUP(V40,OldCurves!M41:T264,7)*16)/168)</f>
        <v>73.5</v>
      </c>
      <c r="X40" s="92" t="n">
        <v>0</v>
      </c>
      <c r="Y40" s="311" t="n">
        <v>55</v>
      </c>
      <c r="Z40" s="294" t="n">
        <f aca="false">VLOOKUP(V40,OldCurves!A34:B293,2)</f>
        <v>0.06650108280325</v>
      </c>
      <c r="AA40" s="312" t="n">
        <f aca="false">+V40</f>
        <v>46905</v>
      </c>
      <c r="AB40" s="67" t="n">
        <v>0</v>
      </c>
      <c r="AC40" s="312" t="n">
        <f aca="false">+AA40</f>
        <v>46905</v>
      </c>
      <c r="AD40" s="67" t="n">
        <v>0</v>
      </c>
      <c r="AE40" s="17" t="n">
        <v>1</v>
      </c>
      <c r="AF40" s="17"/>
      <c r="AG40" s="285" t="n">
        <v>2.66667</v>
      </c>
      <c r="AH40" s="106"/>
      <c r="AI40" s="313" t="n">
        <f aca="false">+V40</f>
        <v>46905</v>
      </c>
      <c r="AJ40" s="314" t="n">
        <f aca="false">IF(Calculation!$AB$24=1,OldData!AO40,OldData!AP40)</f>
        <v>0.137618834462895</v>
      </c>
      <c r="AK40" s="315"/>
      <c r="AM40" s="41"/>
      <c r="AN40" s="310" t="n">
        <f aca="false">AI40</f>
        <v>46905</v>
      </c>
      <c r="AO40" s="297" t="n">
        <f aca="false">IF(Calculation!$Y$12=2,SQRT((AR40^2*(AN40-olddate-1)+AU40^2*15)/(AN40-olddate+14)),SQRT((((AR40^2*16+AS40^2*8)/24)*(AN40-olddate-1)+((AU40^2*16+AV40^2*8)/24)*15)/(AN40-olddate+14)))</f>
        <v>0.137618834462895</v>
      </c>
      <c r="AP40" s="277" t="n">
        <f aca="false">IF(Calculation!$Y$12=2,AR40,SQRT((AR40^2*16+AS40^2*8)/24))</f>
        <v>0.08</v>
      </c>
      <c r="AQ40" s="261"/>
      <c r="AR40" s="298" t="n">
        <f aca="false">VLOOKUP(AN40,OldVolTable,15)</f>
        <v>0.08</v>
      </c>
      <c r="AS40" s="316" t="n">
        <f aca="false">VLOOKUP(AN40,OldVolTable,19)</f>
        <v>0.175</v>
      </c>
      <c r="AT40" s="291"/>
      <c r="AU40" s="291" t="n">
        <f aca="false">VLOOKUP(AN40,OldVolTable,23)</f>
        <v>2.9</v>
      </c>
      <c r="AV40" s="299" t="n">
        <f aca="false">VLOOKUP(AN40,OldVolTable,27)</f>
        <v>1.15</v>
      </c>
    </row>
    <row r="41" customFormat="false" ht="11.25" hidden="false" customHeight="false" outlineLevel="0" collapsed="false">
      <c r="A41" s="319" t="n">
        <f aca="false">EOMONTH(A40,0)+1</f>
        <v>46935</v>
      </c>
      <c r="B41" s="261" t="n">
        <f aca="false">VLOOKUP(A41,$V$8:$Z$258,2)+PPadd</f>
        <v>73.5</v>
      </c>
      <c r="C41" s="65"/>
      <c r="D41" s="302" t="n">
        <f aca="false">VLOOKUP($A41,$V$8:$Z$258,4)*AE41</f>
        <v>55</v>
      </c>
      <c r="E41" s="247" t="n">
        <f aca="false">VLOOKUP($A41,$V$8:$Z$258,5)</f>
        <v>0.06650108280325</v>
      </c>
      <c r="F41" s="303" t="n">
        <v>34</v>
      </c>
      <c r="G41" s="305" t="n">
        <f aca="false">AB41</f>
        <v>0</v>
      </c>
      <c r="H41" s="304" t="n">
        <f aca="false">F41</f>
        <v>34</v>
      </c>
      <c r="I41" s="305"/>
      <c r="J41" s="92"/>
      <c r="K41" s="306"/>
      <c r="L41" s="258" t="n">
        <f aca="false">(A41-Calculation!$C$8)/365.25</f>
        <v>2.74880219028063</v>
      </c>
      <c r="M41" s="1" t="n">
        <v>4</v>
      </c>
      <c r="N41" s="307" t="n">
        <f aca="false">$A41</f>
        <v>46935</v>
      </c>
      <c r="O41" s="41" t="n">
        <f aca="false">VLOOKUP($N41,$AI$8:$AJ$258,2)+PvolMult</f>
        <v>0.137483222313608</v>
      </c>
      <c r="P41" s="308"/>
      <c r="Q41" s="109"/>
      <c r="V41" s="310" t="n">
        <f aca="false">$A41</f>
        <v>46935</v>
      </c>
      <c r="W41" s="261" t="n">
        <f aca="false">IF(Calculation!$Y$12=2,VLOOKUP(V41,OldCurves!$D41:$K294,3),(VLOOKUP(V41,OldCurves!$D41:$K294,3)*16*5+VLOOKUP(V41,OldCurves!$D41:$K294,7)*8*7+VLOOKUP(V41,OldCurves!M42:T265,3)*16+VLOOKUP(V41,OldCurves!M42:T265,7)*16)/168)</f>
        <v>73.5</v>
      </c>
      <c r="X41" s="92" t="n">
        <v>0</v>
      </c>
      <c r="Y41" s="311" t="n">
        <v>55</v>
      </c>
      <c r="Z41" s="294" t="n">
        <f aca="false">VLOOKUP(V41,OldCurves!A35:B294,2)</f>
        <v>0.06650108280325</v>
      </c>
      <c r="AA41" s="312" t="n">
        <f aca="false">+V41</f>
        <v>46935</v>
      </c>
      <c r="AB41" s="67" t="n">
        <v>0</v>
      </c>
      <c r="AC41" s="312" t="n">
        <f aca="false">+AA41</f>
        <v>46935</v>
      </c>
      <c r="AD41" s="67" t="n">
        <v>0</v>
      </c>
      <c r="AE41" s="17" t="n">
        <v>1</v>
      </c>
      <c r="AF41" s="17"/>
      <c r="AG41" s="285" t="n">
        <v>2.75154</v>
      </c>
      <c r="AH41" s="106"/>
      <c r="AI41" s="313" t="n">
        <f aca="false">+V41</f>
        <v>46935</v>
      </c>
      <c r="AJ41" s="314" t="n">
        <f aca="false">IF(Calculation!$AB$24=1,OldData!AO41,OldData!AP41)</f>
        <v>0.137483222313608</v>
      </c>
      <c r="AK41" s="315"/>
      <c r="AM41" s="41"/>
      <c r="AN41" s="310" t="n">
        <f aca="false">AI41</f>
        <v>46935</v>
      </c>
      <c r="AO41" s="297" t="n">
        <f aca="false">IF(Calculation!$Y$12=2,SQRT((AR41^2*(AN41-olddate-1)+AU41^2*15)/(AN41-olddate+14)),SQRT((((AR41^2*16+AS41^2*8)/24)*(AN41-olddate-1)+((AU41^2*16+AV41^2*8)/24)*15)/(AN41-olddate+14)))</f>
        <v>0.137483222313608</v>
      </c>
      <c r="AP41" s="277" t="n">
        <f aca="false">IF(Calculation!$Y$12=2,AR41,SQRT((AR41^2*16+AS41^2*8)/24))</f>
        <v>0.08</v>
      </c>
      <c r="AQ41" s="261"/>
      <c r="AR41" s="298" t="n">
        <f aca="false">VLOOKUP(AN41,OldVolTable,15)</f>
        <v>0.08</v>
      </c>
      <c r="AS41" s="316" t="n">
        <f aca="false">VLOOKUP(AN41,OldVolTable,19)</f>
        <v>0.175</v>
      </c>
      <c r="AT41" s="291"/>
      <c r="AU41" s="291" t="n">
        <f aca="false">VLOOKUP(AN41,OldVolTable,23)</f>
        <v>2.9</v>
      </c>
      <c r="AV41" s="299" t="n">
        <f aca="false">VLOOKUP(AN41,OldVolTable,27)</f>
        <v>1.15</v>
      </c>
    </row>
    <row r="42" customFormat="false" ht="11.25" hidden="false" customHeight="false" outlineLevel="0" collapsed="false">
      <c r="A42" s="319" t="n">
        <f aca="false">EOMONTH(A41,0)+1</f>
        <v>46966</v>
      </c>
      <c r="B42" s="261" t="n">
        <f aca="false">VLOOKUP(A42,$V$8:$Z$258,2)+PPadd</f>
        <v>73.5</v>
      </c>
      <c r="C42" s="65"/>
      <c r="D42" s="302" t="n">
        <f aca="false">VLOOKUP($A42,$V$8:$Z$258,4)*AE42</f>
        <v>55</v>
      </c>
      <c r="E42" s="247" t="n">
        <f aca="false">VLOOKUP($A42,$V$8:$Z$258,5)</f>
        <v>0.06650108280325</v>
      </c>
      <c r="F42" s="303" t="n">
        <v>35</v>
      </c>
      <c r="G42" s="305" t="n">
        <f aca="false">AB42</f>
        <v>0</v>
      </c>
      <c r="H42" s="304" t="n">
        <f aca="false">F42</f>
        <v>35</v>
      </c>
      <c r="I42" s="305"/>
      <c r="J42" s="92"/>
      <c r="K42" s="306"/>
      <c r="L42" s="258" t="n">
        <f aca="false">(A42-Calculation!$C$8)/365.25</f>
        <v>2.83367556468173</v>
      </c>
      <c r="M42" s="1" t="n">
        <v>5</v>
      </c>
      <c r="N42" s="307" t="n">
        <f aca="false">$A42</f>
        <v>46966</v>
      </c>
      <c r="O42" s="41" t="n">
        <f aca="false">VLOOKUP($N42,$AI$8:$AJ$258,2)+PvolMult</f>
        <v>0.137343795538167</v>
      </c>
      <c r="P42" s="308"/>
      <c r="Q42" s="109"/>
      <c r="V42" s="310" t="n">
        <f aca="false">$A42</f>
        <v>46966</v>
      </c>
      <c r="W42" s="261" t="n">
        <f aca="false">IF(Calculation!$Y$12=2,VLOOKUP(V42,OldCurves!$D42:$K295,3),(VLOOKUP(V42,OldCurves!$D42:$K295,3)*16*5+VLOOKUP(V42,OldCurves!$D42:$K295,7)*8*7+VLOOKUP(V42,OldCurves!M43:T266,3)*16+VLOOKUP(V42,OldCurves!M43:T266,7)*16)/168)</f>
        <v>73.5</v>
      </c>
      <c r="X42" s="92" t="n">
        <v>0</v>
      </c>
      <c r="Y42" s="311" t="n">
        <v>55</v>
      </c>
      <c r="Z42" s="294" t="n">
        <f aca="false">VLOOKUP(V42,OldCurves!A36:B295,2)</f>
        <v>0.06650108280325</v>
      </c>
      <c r="AA42" s="312" t="n">
        <f aca="false">+V42</f>
        <v>46966</v>
      </c>
      <c r="AB42" s="67" t="n">
        <v>0</v>
      </c>
      <c r="AC42" s="312" t="n">
        <f aca="false">+AA42</f>
        <v>46966</v>
      </c>
      <c r="AD42" s="67" t="n">
        <v>0</v>
      </c>
      <c r="AE42" s="17" t="n">
        <v>1</v>
      </c>
      <c r="AF42" s="17"/>
      <c r="AG42" s="285" t="n">
        <v>2.83641</v>
      </c>
      <c r="AH42" s="106"/>
      <c r="AI42" s="313" t="n">
        <f aca="false">+V42</f>
        <v>46966</v>
      </c>
      <c r="AJ42" s="314" t="n">
        <f aca="false">IF(Calculation!$AB$24=1,OldData!AO42,OldData!AP42)</f>
        <v>0.137343795538167</v>
      </c>
      <c r="AK42" s="315"/>
      <c r="AM42" s="41"/>
      <c r="AN42" s="310" t="n">
        <f aca="false">AI42</f>
        <v>46966</v>
      </c>
      <c r="AO42" s="297" t="n">
        <f aca="false">IF(Calculation!$Y$12=2,SQRT((AR42^2*(AN42-olddate-1)+AU42^2*15)/(AN42-olddate+14)),SQRT((((AR42^2*16+AS42^2*8)/24)*(AN42-olddate-1)+((AU42^2*16+AV42^2*8)/24)*15)/(AN42-olddate+14)))</f>
        <v>0.137343795538167</v>
      </c>
      <c r="AP42" s="277" t="n">
        <f aca="false">IF(Calculation!$Y$12=2,AR42,SQRT((AR42^2*16+AS42^2*8)/24))</f>
        <v>0.08</v>
      </c>
      <c r="AQ42" s="261"/>
      <c r="AR42" s="298" t="n">
        <f aca="false">VLOOKUP(AN42,OldVolTable,15)</f>
        <v>0.08</v>
      </c>
      <c r="AS42" s="316" t="n">
        <f aca="false">VLOOKUP(AN42,OldVolTable,19)</f>
        <v>0.175</v>
      </c>
      <c r="AT42" s="291"/>
      <c r="AU42" s="291" t="n">
        <f aca="false">VLOOKUP(AN42,OldVolTable,23)</f>
        <v>2.9</v>
      </c>
      <c r="AV42" s="299" t="n">
        <f aca="false">VLOOKUP(AN42,OldVolTable,27)</f>
        <v>1.15</v>
      </c>
    </row>
    <row r="43" customFormat="false" ht="11.25" hidden="false" customHeight="false" outlineLevel="0" collapsed="false">
      <c r="A43" s="319" t="n">
        <f aca="false">EOMONTH(A42,0)+1</f>
        <v>46997</v>
      </c>
      <c r="B43" s="261" t="n">
        <f aca="false">VLOOKUP(A43,$V$8:$Z$258,2)+PPadd</f>
        <v>73.5</v>
      </c>
      <c r="C43" s="65"/>
      <c r="D43" s="302" t="n">
        <f aca="false">VLOOKUP($A43,$V$8:$Z$258,4)*AE43</f>
        <v>55</v>
      </c>
      <c r="E43" s="247" t="n">
        <f aca="false">VLOOKUP($A43,$V$8:$Z$258,5)</f>
        <v>0.06650108280325</v>
      </c>
      <c r="F43" s="303" t="n">
        <v>36</v>
      </c>
      <c r="G43" s="305" t="n">
        <f aca="false">AB43</f>
        <v>0</v>
      </c>
      <c r="H43" s="304" t="n">
        <f aca="false">F43</f>
        <v>36</v>
      </c>
      <c r="I43" s="305"/>
      <c r="J43" s="92"/>
      <c r="K43" s="306"/>
      <c r="L43" s="258" t="n">
        <f aca="false">(A43-Calculation!$C$8)/365.25</f>
        <v>2.91854893908282</v>
      </c>
      <c r="M43" s="1" t="n">
        <v>6</v>
      </c>
      <c r="N43" s="307" t="n">
        <f aca="false">$A43</f>
        <v>46997</v>
      </c>
      <c r="O43" s="41" t="n">
        <f aca="false">VLOOKUP($N43,$AI$8:$AJ$258,2)+PvolMult</f>
        <v>0.137205080465232</v>
      </c>
      <c r="P43" s="308"/>
      <c r="Q43" s="109"/>
      <c r="V43" s="310" t="n">
        <f aca="false">$A43</f>
        <v>46997</v>
      </c>
      <c r="W43" s="261" t="n">
        <f aca="false">IF(Calculation!$Y$12=2,VLOOKUP(V43,OldCurves!$D43:$K296,3),(VLOOKUP(V43,OldCurves!$D43:$K296,3)*16*5+VLOOKUP(V43,OldCurves!$D43:$K296,7)*8*7+VLOOKUP(V43,OldCurves!M44:T267,3)*16+VLOOKUP(V43,OldCurves!M44:T267,7)*16)/168)</f>
        <v>73.5</v>
      </c>
      <c r="X43" s="92" t="n">
        <v>0</v>
      </c>
      <c r="Y43" s="311" t="n">
        <v>55</v>
      </c>
      <c r="Z43" s="294" t="n">
        <f aca="false">VLOOKUP(V43,OldCurves!A37:B296,2)</f>
        <v>0.06650108280325</v>
      </c>
      <c r="AA43" s="312" t="n">
        <f aca="false">+V43</f>
        <v>46997</v>
      </c>
      <c r="AB43" s="67" t="n">
        <v>0</v>
      </c>
      <c r="AC43" s="312" t="n">
        <f aca="false">+AA43</f>
        <v>46997</v>
      </c>
      <c r="AD43" s="67" t="n">
        <v>0</v>
      </c>
      <c r="AE43" s="17" t="n">
        <v>1</v>
      </c>
      <c r="AF43" s="17"/>
      <c r="AG43" s="285" t="n">
        <v>2.91307</v>
      </c>
      <c r="AH43" s="106"/>
      <c r="AI43" s="313" t="n">
        <f aca="false">+V43</f>
        <v>46997</v>
      </c>
      <c r="AJ43" s="314" t="n">
        <f aca="false">IF(Calculation!$AB$24=1,OldData!AO43,OldData!AP43)</f>
        <v>0.137205080465232</v>
      </c>
      <c r="AK43" s="315"/>
      <c r="AM43" s="41"/>
      <c r="AN43" s="310" t="n">
        <f aca="false">AI43</f>
        <v>46997</v>
      </c>
      <c r="AO43" s="297" t="n">
        <f aca="false">IF(Calculation!$Y$12=2,SQRT((AR43^2*(AN43-olddate-1)+AU43^2*15)/(AN43-olddate+14)),SQRT((((AR43^2*16+AS43^2*8)/24)*(AN43-olddate-1)+((AU43^2*16+AV43^2*8)/24)*15)/(AN43-olddate+14)))</f>
        <v>0.137205080465232</v>
      </c>
      <c r="AP43" s="277" t="n">
        <f aca="false">IF(Calculation!$Y$12=2,AR43,SQRT((AR43^2*16+AS43^2*8)/24))</f>
        <v>0.08</v>
      </c>
      <c r="AQ43" s="261"/>
      <c r="AR43" s="298" t="n">
        <f aca="false">VLOOKUP(AN43,OldVolTable,15)</f>
        <v>0.08</v>
      </c>
      <c r="AS43" s="316" t="n">
        <f aca="false">VLOOKUP(AN43,OldVolTable,19)</f>
        <v>0.175</v>
      </c>
      <c r="AT43" s="291"/>
      <c r="AU43" s="291" t="n">
        <f aca="false">VLOOKUP(AN43,OldVolTable,23)</f>
        <v>2.9</v>
      </c>
      <c r="AV43" s="299" t="n">
        <f aca="false">VLOOKUP(AN43,OldVolTable,27)</f>
        <v>1.15</v>
      </c>
    </row>
    <row r="44" customFormat="false" ht="11.25" hidden="false" customHeight="false" outlineLevel="0" collapsed="false">
      <c r="A44" s="301" t="n">
        <f aca="false">EOMONTH(A43,0)+1</f>
        <v>47027</v>
      </c>
      <c r="B44" s="261" t="n">
        <f aca="false">VLOOKUP(A44,$V$8:$Z$258,2)+PPadd</f>
        <v>73.5</v>
      </c>
      <c r="C44" s="65"/>
      <c r="D44" s="302" t="n">
        <f aca="false">VLOOKUP($A44,$V$8:$Z$258,4)*AE44</f>
        <v>55</v>
      </c>
      <c r="E44" s="247" t="n">
        <f aca="false">VLOOKUP($A44,$V$8:$Z$258,5)</f>
        <v>0.06650108280325</v>
      </c>
      <c r="F44" s="303" t="n">
        <v>37</v>
      </c>
      <c r="G44" s="305" t="n">
        <f aca="false">AB44</f>
        <v>0</v>
      </c>
      <c r="H44" s="304" t="n">
        <f aca="false">F44</f>
        <v>37</v>
      </c>
      <c r="I44" s="305"/>
      <c r="J44" s="92"/>
      <c r="K44" s="306"/>
      <c r="L44" s="258" t="n">
        <f aca="false">(A44-Calculation!$C$8)/365.25</f>
        <v>3.00068446269678</v>
      </c>
      <c r="M44" s="1" t="n">
        <v>1</v>
      </c>
      <c r="N44" s="307" t="n">
        <f aca="false">$A44</f>
        <v>47027</v>
      </c>
      <c r="O44" s="41" t="n">
        <f aca="false">VLOOKUP($N44,$AI$8:$AJ$258,2)+PvolMult</f>
        <v>0.13707151238897</v>
      </c>
      <c r="P44" s="308"/>
      <c r="Q44" s="109"/>
      <c r="V44" s="310" t="n">
        <f aca="false">$A44</f>
        <v>47027</v>
      </c>
      <c r="W44" s="261" t="n">
        <f aca="false">IF(Calculation!$Y$12=2,VLOOKUP(V44,OldCurves!$D44:$K297,3),(VLOOKUP(V44,OldCurves!$D44:$K297,3)*16*5+VLOOKUP(V44,OldCurves!$D44:$K297,7)*8*7+VLOOKUP(V44,OldCurves!M45:T268,3)*16+VLOOKUP(V44,OldCurves!M45:T268,7)*16)/168)</f>
        <v>73.5</v>
      </c>
      <c r="X44" s="92" t="n">
        <v>0</v>
      </c>
      <c r="Y44" s="311" t="n">
        <v>55</v>
      </c>
      <c r="Z44" s="294" t="n">
        <f aca="false">VLOOKUP(V44,OldCurves!A38:B297,2)</f>
        <v>0.06650108280325</v>
      </c>
      <c r="AA44" s="312" t="n">
        <f aca="false">+V44</f>
        <v>47027</v>
      </c>
      <c r="AB44" s="67" t="n">
        <v>0</v>
      </c>
      <c r="AC44" s="312" t="n">
        <f aca="false">+AA44</f>
        <v>47027</v>
      </c>
      <c r="AD44" s="67" t="n">
        <v>0</v>
      </c>
      <c r="AE44" s="17" t="n">
        <v>1</v>
      </c>
      <c r="AF44" s="17"/>
      <c r="AG44" s="285" t="n">
        <v>2.99795</v>
      </c>
      <c r="AH44" s="106"/>
      <c r="AI44" s="313" t="n">
        <f aca="false">+V44</f>
        <v>47027</v>
      </c>
      <c r="AJ44" s="314" t="n">
        <f aca="false">IF(Calculation!$AB$24=1,OldData!AO44,OldData!AP44)</f>
        <v>0.13707151238897</v>
      </c>
      <c r="AK44" s="315"/>
      <c r="AM44" s="41"/>
      <c r="AN44" s="310" t="n">
        <f aca="false">AI44</f>
        <v>47027</v>
      </c>
      <c r="AO44" s="297" t="n">
        <f aca="false">IF(Calculation!$Y$12=2,SQRT((AR44^2*(AN44-olddate-1)+AU44^2*15)/(AN44-olddate+14)),SQRT((((AR44^2*16+AS44^2*8)/24)*(AN44-olddate-1)+((AU44^2*16+AV44^2*8)/24)*15)/(AN44-olddate+14)))</f>
        <v>0.13707151238897</v>
      </c>
      <c r="AP44" s="277" t="n">
        <f aca="false">IF(Calculation!$Y$12=2,AR44,SQRT((AR44^2*16+AS44^2*8)/24))</f>
        <v>0.08</v>
      </c>
      <c r="AQ44" s="261"/>
      <c r="AR44" s="298" t="n">
        <f aca="false">VLOOKUP(AN44,OldVolTable,15)</f>
        <v>0.08</v>
      </c>
      <c r="AS44" s="316" t="n">
        <f aca="false">VLOOKUP(AN44,OldVolTable,19)</f>
        <v>0.175</v>
      </c>
      <c r="AT44" s="291"/>
      <c r="AU44" s="291" t="n">
        <f aca="false">VLOOKUP(AN44,OldVolTable,23)</f>
        <v>2.9</v>
      </c>
      <c r="AV44" s="299" t="n">
        <f aca="false">VLOOKUP(AN44,OldVolTable,27)</f>
        <v>1.15</v>
      </c>
    </row>
    <row r="45" customFormat="false" ht="11.25" hidden="false" customHeight="false" outlineLevel="0" collapsed="false">
      <c r="A45" s="319" t="n">
        <f aca="false">EOMONTH(A44,0)+1</f>
        <v>47058</v>
      </c>
      <c r="B45" s="261" t="n">
        <f aca="false">VLOOKUP(A45,$V$8:$Z$258,2)+PPadd</f>
        <v>73.5</v>
      </c>
      <c r="C45" s="65"/>
      <c r="D45" s="302" t="n">
        <f aca="false">VLOOKUP($A45,$V$8:$Z$258,4)*AE45</f>
        <v>55</v>
      </c>
      <c r="E45" s="247" t="n">
        <f aca="false">VLOOKUP($A45,$V$8:$Z$258,5)</f>
        <v>0.06650108280325</v>
      </c>
      <c r="F45" s="303" t="n">
        <v>38</v>
      </c>
      <c r="G45" s="305" t="n">
        <f aca="false">AB45</f>
        <v>0</v>
      </c>
      <c r="H45" s="304" t="n">
        <f aca="false">F45</f>
        <v>38</v>
      </c>
      <c r="I45" s="305"/>
      <c r="J45" s="92"/>
      <c r="K45" s="306"/>
      <c r="L45" s="258" t="n">
        <f aca="false">(A45-Calculation!$C$8)/365.25</f>
        <v>3.08555783709788</v>
      </c>
      <c r="M45" s="1" t="n">
        <v>2</v>
      </c>
      <c r="N45" s="307" t="n">
        <f aca="false">$A45</f>
        <v>47058</v>
      </c>
      <c r="O45" s="41" t="n">
        <f aca="false">VLOOKUP($N45,$AI$8:$AJ$258,2)+PvolMult</f>
        <v>0.136934181334087</v>
      </c>
      <c r="P45" s="308"/>
      <c r="Q45" s="109"/>
      <c r="V45" s="310" t="n">
        <f aca="false">$A45</f>
        <v>47058</v>
      </c>
      <c r="W45" s="261" t="n">
        <f aca="false">IF(Calculation!$Y$12=2,VLOOKUP(V45,OldCurves!$D45:$K298,3),(VLOOKUP(V45,OldCurves!$D45:$K298,3)*16*5+VLOOKUP(V45,OldCurves!$D45:$K298,7)*8*7+VLOOKUP(V45,OldCurves!M46:T269,3)*16+VLOOKUP(V45,OldCurves!M46:T269,7)*16)/168)</f>
        <v>73.5</v>
      </c>
      <c r="X45" s="92" t="n">
        <v>0</v>
      </c>
      <c r="Y45" s="311" t="n">
        <v>55</v>
      </c>
      <c r="Z45" s="294" t="n">
        <f aca="false">VLOOKUP(V45,OldCurves!A39:B298,2)</f>
        <v>0.06650108280325</v>
      </c>
      <c r="AA45" s="312" t="n">
        <f aca="false">+V45</f>
        <v>47058</v>
      </c>
      <c r="AB45" s="67" t="n">
        <v>0</v>
      </c>
      <c r="AC45" s="312" t="n">
        <f aca="false">+AA45</f>
        <v>47058</v>
      </c>
      <c r="AD45" s="67" t="n">
        <v>0</v>
      </c>
      <c r="AE45" s="17" t="n">
        <v>1</v>
      </c>
      <c r="AF45" s="17"/>
      <c r="AG45" s="285" t="n">
        <v>3.08008</v>
      </c>
      <c r="AH45" s="106"/>
      <c r="AI45" s="313" t="n">
        <f aca="false">+V45</f>
        <v>47058</v>
      </c>
      <c r="AJ45" s="314" t="n">
        <f aca="false">IF(Calculation!$AB$24=1,OldData!AO45,OldData!AP45)</f>
        <v>0.136934181334087</v>
      </c>
      <c r="AK45" s="315"/>
      <c r="AM45" s="41"/>
      <c r="AN45" s="310" t="n">
        <f aca="false">AI45</f>
        <v>47058</v>
      </c>
      <c r="AO45" s="297" t="n">
        <f aca="false">IF(Calculation!$Y$12=2,SQRT((AR45^2*(AN45-olddate-1)+AU45^2*15)/(AN45-olddate+14)),SQRT((((AR45^2*16+AS45^2*8)/24)*(AN45-olddate-1)+((AU45^2*16+AV45^2*8)/24)*15)/(AN45-olddate+14)))</f>
        <v>0.136934181334087</v>
      </c>
      <c r="AP45" s="277" t="n">
        <f aca="false">IF(Calculation!$Y$12=2,AR45,SQRT((AR45^2*16+AS45^2*8)/24))</f>
        <v>0.08</v>
      </c>
      <c r="AQ45" s="261"/>
      <c r="AR45" s="298" t="n">
        <f aca="false">VLOOKUP(AN45,OldVolTable,15)</f>
        <v>0.08</v>
      </c>
      <c r="AS45" s="316" t="n">
        <f aca="false">VLOOKUP(AN45,OldVolTable,19)</f>
        <v>0.175</v>
      </c>
      <c r="AT45" s="291"/>
      <c r="AU45" s="291" t="n">
        <f aca="false">VLOOKUP(AN45,OldVolTable,23)</f>
        <v>2.9</v>
      </c>
      <c r="AV45" s="299" t="n">
        <f aca="false">VLOOKUP(AN45,OldVolTable,27)</f>
        <v>1.15</v>
      </c>
    </row>
    <row r="46" customFormat="false" ht="11.25" hidden="false" customHeight="false" outlineLevel="0" collapsed="false">
      <c r="A46" s="319" t="n">
        <f aca="false">EOMONTH(A45,0)+1</f>
        <v>47088</v>
      </c>
      <c r="B46" s="261" t="n">
        <f aca="false">VLOOKUP(A46,$V$8:$Z$258,2)+PPadd</f>
        <v>73.5</v>
      </c>
      <c r="C46" s="65"/>
      <c r="D46" s="302" t="n">
        <f aca="false">VLOOKUP($A46,$V$8:$Z$258,4)*AE46</f>
        <v>55</v>
      </c>
      <c r="E46" s="247" t="n">
        <f aca="false">VLOOKUP($A46,$V$8:$Z$258,5)</f>
        <v>0.06650108280325</v>
      </c>
      <c r="F46" s="303" t="n">
        <v>39</v>
      </c>
      <c r="G46" s="305" t="n">
        <f aca="false">AB46</f>
        <v>0</v>
      </c>
      <c r="H46" s="304" t="n">
        <f aca="false">F46</f>
        <v>39</v>
      </c>
      <c r="I46" s="305"/>
      <c r="J46" s="92"/>
      <c r="K46" s="306"/>
      <c r="L46" s="258" t="n">
        <f aca="false">(A46-Calculation!$C$8)/365.25</f>
        <v>3.16769336071184</v>
      </c>
      <c r="M46" s="1" t="n">
        <v>3</v>
      </c>
      <c r="N46" s="307" t="n">
        <f aca="false">$A46</f>
        <v>47088</v>
      </c>
      <c r="O46" s="41" t="n">
        <f aca="false">VLOOKUP($N46,$AI$8:$AJ$258,2)+PvolMult</f>
        <v>0.136801942219678</v>
      </c>
      <c r="P46" s="308"/>
      <c r="Q46" s="109"/>
      <c r="V46" s="310" t="n">
        <f aca="false">$A46</f>
        <v>47088</v>
      </c>
      <c r="W46" s="261" t="n">
        <f aca="false">IF(Calculation!$Y$12=2,VLOOKUP(V46,OldCurves!$D46:$K299,3),(VLOOKUP(V46,OldCurves!$D46:$K299,3)*16*5+VLOOKUP(V46,OldCurves!$D46:$K299,7)*8*7+VLOOKUP(V46,OldCurves!M47:T270,3)*16+VLOOKUP(V46,OldCurves!M47:T270,7)*16)/168)</f>
        <v>73.5</v>
      </c>
      <c r="X46" s="92" t="n">
        <v>0</v>
      </c>
      <c r="Y46" s="311" t="n">
        <v>55</v>
      </c>
      <c r="Z46" s="294" t="n">
        <f aca="false">VLOOKUP(V46,OldCurves!A40:B299,2)</f>
        <v>0.06650108280325</v>
      </c>
      <c r="AA46" s="312" t="n">
        <f aca="false">+V46</f>
        <v>47088</v>
      </c>
      <c r="AB46" s="67" t="n">
        <v>0</v>
      </c>
      <c r="AC46" s="312" t="n">
        <f aca="false">+AA46</f>
        <v>47088</v>
      </c>
      <c r="AD46" s="67" t="n">
        <v>0</v>
      </c>
      <c r="AE46" s="17" t="n">
        <v>1</v>
      </c>
      <c r="AF46" s="17"/>
      <c r="AG46" s="285" t="n">
        <v>3.16496</v>
      </c>
      <c r="AH46" s="106"/>
      <c r="AI46" s="313" t="n">
        <f aca="false">+V46</f>
        <v>47088</v>
      </c>
      <c r="AJ46" s="314" t="n">
        <f aca="false">IF(Calculation!$AB$24=1,OldData!AO46,OldData!AP46)</f>
        <v>0.136801942219678</v>
      </c>
      <c r="AK46" s="315"/>
      <c r="AM46" s="41"/>
      <c r="AN46" s="310" t="n">
        <f aca="false">AI46</f>
        <v>47088</v>
      </c>
      <c r="AO46" s="297" t="n">
        <f aca="false">IF(Calculation!$Y$12=2,SQRT((AR46^2*(AN46-olddate-1)+AU46^2*15)/(AN46-olddate+14)),SQRT((((AR46^2*16+AS46^2*8)/24)*(AN46-olddate-1)+((AU46^2*16+AV46^2*8)/24)*15)/(AN46-olddate+14)))</f>
        <v>0.136801942219678</v>
      </c>
      <c r="AP46" s="277" t="n">
        <f aca="false">IF(Calculation!$Y$12=2,AR46,SQRT((AR46^2*16+AS46^2*8)/24))</f>
        <v>0.08</v>
      </c>
      <c r="AQ46" s="261"/>
      <c r="AR46" s="298" t="n">
        <f aca="false">VLOOKUP(AN46,OldVolTable,15)</f>
        <v>0.08</v>
      </c>
      <c r="AS46" s="316" t="n">
        <f aca="false">VLOOKUP(AN46,OldVolTable,19)</f>
        <v>0.175</v>
      </c>
      <c r="AT46" s="291"/>
      <c r="AU46" s="291" t="n">
        <f aca="false">VLOOKUP(AN46,OldVolTable,23)</f>
        <v>2.9</v>
      </c>
      <c r="AV46" s="299" t="n">
        <f aca="false">VLOOKUP(AN46,OldVolTable,27)</f>
        <v>1.15</v>
      </c>
    </row>
    <row r="47" customFormat="false" ht="11.25" hidden="false" customHeight="false" outlineLevel="0" collapsed="false">
      <c r="A47" s="319" t="n">
        <f aca="false">EOMONTH(A46,0)+1</f>
        <v>47119</v>
      </c>
      <c r="B47" s="261" t="n">
        <f aca="false">VLOOKUP(A47,$V$8:$Z$258,2)+PPadd</f>
        <v>73.5</v>
      </c>
      <c r="C47" s="65"/>
      <c r="D47" s="302" t="n">
        <f aca="false">VLOOKUP($A47,$V$8:$Z$258,4)*AE47</f>
        <v>55</v>
      </c>
      <c r="E47" s="247" t="n">
        <f aca="false">VLOOKUP($A47,$V$8:$Z$258,5)</f>
        <v>0.06650108280325</v>
      </c>
      <c r="F47" s="303" t="n">
        <v>40</v>
      </c>
      <c r="G47" s="305" t="n">
        <f aca="false">AB47</f>
        <v>0</v>
      </c>
      <c r="H47" s="304" t="n">
        <f aca="false">F47</f>
        <v>40</v>
      </c>
      <c r="I47" s="305"/>
      <c r="J47" s="92"/>
      <c r="K47" s="306"/>
      <c r="L47" s="258" t="n">
        <f aca="false">(A47-Calculation!$C$8)/365.25</f>
        <v>3.25256673511294</v>
      </c>
      <c r="M47" s="1" t="n">
        <v>4</v>
      </c>
      <c r="N47" s="307" t="n">
        <f aca="false">$A47</f>
        <v>47119</v>
      </c>
      <c r="O47" s="41" t="n">
        <f aca="false">VLOOKUP($N47,$AI$8:$AJ$258,2)+PvolMult</f>
        <v>0.13666597378275</v>
      </c>
      <c r="P47" s="308"/>
      <c r="Q47" s="109"/>
      <c r="V47" s="310" t="n">
        <f aca="false">$A47</f>
        <v>47119</v>
      </c>
      <c r="W47" s="261" t="n">
        <f aca="false">IF(Calculation!$Y$12=2,VLOOKUP(V47,OldCurves!$D47:$K300,3),(VLOOKUP(V47,OldCurves!$D47:$K300,3)*16*5+VLOOKUP(V47,OldCurves!$D47:$K300,7)*8*7+VLOOKUP(V47,OldCurves!M48:T271,3)*16+VLOOKUP(V47,OldCurves!M48:T271,7)*16)/168)</f>
        <v>73.5</v>
      </c>
      <c r="X47" s="92" t="n">
        <v>0</v>
      </c>
      <c r="Y47" s="311" t="n">
        <v>55</v>
      </c>
      <c r="Z47" s="294" t="n">
        <f aca="false">VLOOKUP(V47,OldCurves!A41:B300,2)</f>
        <v>0.06650108280325</v>
      </c>
      <c r="AA47" s="312" t="n">
        <f aca="false">+V47</f>
        <v>47119</v>
      </c>
      <c r="AB47" s="67" t="n">
        <v>0</v>
      </c>
      <c r="AC47" s="312" t="n">
        <f aca="false">+AA47</f>
        <v>47119</v>
      </c>
      <c r="AD47" s="67" t="n">
        <v>0</v>
      </c>
      <c r="AE47" s="17" t="n">
        <v>1</v>
      </c>
      <c r="AF47" s="17"/>
      <c r="AG47" s="285" t="n">
        <v>3.24709</v>
      </c>
      <c r="AH47" s="106"/>
      <c r="AI47" s="313" t="n">
        <f aca="false">+V47</f>
        <v>47119</v>
      </c>
      <c r="AJ47" s="314" t="n">
        <f aca="false">IF(Calculation!$AB$24=1,OldData!AO47,OldData!AP47)</f>
        <v>0.13666597378275</v>
      </c>
      <c r="AK47" s="315"/>
      <c r="AM47" s="41"/>
      <c r="AN47" s="310" t="n">
        <f aca="false">AI47</f>
        <v>47119</v>
      </c>
      <c r="AO47" s="297" t="n">
        <f aca="false">IF(Calculation!$Y$12=2,SQRT((AR47^2*(AN47-olddate-1)+AU47^2*15)/(AN47-olddate+14)),SQRT((((AR47^2*16+AS47^2*8)/24)*(AN47-olddate-1)+((AU47^2*16+AV47^2*8)/24)*15)/(AN47-olddate+14)))</f>
        <v>0.13666597378275</v>
      </c>
      <c r="AP47" s="277" t="n">
        <f aca="false">IF(Calculation!$Y$12=2,AR47,SQRT((AR47^2*16+AS47^2*8)/24))</f>
        <v>0.08</v>
      </c>
      <c r="AQ47" s="261"/>
      <c r="AR47" s="298" t="n">
        <f aca="false">VLOOKUP(AN47,OldVolTable,15)</f>
        <v>0.08</v>
      </c>
      <c r="AS47" s="316" t="n">
        <f aca="false">VLOOKUP(AN47,OldVolTable,19)</f>
        <v>0.175</v>
      </c>
      <c r="AT47" s="291"/>
      <c r="AU47" s="291" t="n">
        <f aca="false">VLOOKUP(AN47,OldVolTable,23)</f>
        <v>2.9</v>
      </c>
      <c r="AV47" s="299" t="n">
        <f aca="false">VLOOKUP(AN47,OldVolTable,27)</f>
        <v>1.15</v>
      </c>
    </row>
    <row r="48" customFormat="false" ht="11.25" hidden="false" customHeight="false" outlineLevel="0" collapsed="false">
      <c r="A48" s="319" t="n">
        <f aca="false">EOMONTH(A47,0)+1</f>
        <v>47150</v>
      </c>
      <c r="B48" s="261" t="n">
        <f aca="false">VLOOKUP(A48,$V$8:$Z$258,2)+PPadd</f>
        <v>73.5</v>
      </c>
      <c r="C48" s="65"/>
      <c r="D48" s="302" t="n">
        <f aca="false">VLOOKUP($A48,$V$8:$Z$258,4)*AE48</f>
        <v>55</v>
      </c>
      <c r="E48" s="247" t="n">
        <f aca="false">VLOOKUP($A48,$V$8:$Z$258,5)</f>
        <v>0.06650108280325</v>
      </c>
      <c r="F48" s="303" t="n">
        <v>41</v>
      </c>
      <c r="G48" s="305" t="n">
        <f aca="false">AB48</f>
        <v>0</v>
      </c>
      <c r="H48" s="304" t="n">
        <f aca="false">F48</f>
        <v>41</v>
      </c>
      <c r="I48" s="305"/>
      <c r="J48" s="92"/>
      <c r="K48" s="306"/>
      <c r="L48" s="258" t="n">
        <f aca="false">(A48-Calculation!$C$8)/365.25</f>
        <v>3.33744010951403</v>
      </c>
      <c r="M48" s="1" t="n">
        <v>5</v>
      </c>
      <c r="N48" s="307" t="n">
        <f aca="false">$A48</f>
        <v>47150</v>
      </c>
      <c r="O48" s="41" t="n">
        <f aca="false">VLOOKUP($N48,$AI$8:$AJ$258,2)+PvolMult</f>
        <v>0.136530689767531</v>
      </c>
      <c r="P48" s="308"/>
      <c r="Q48" s="109"/>
      <c r="V48" s="310" t="n">
        <f aca="false">$A48</f>
        <v>47150</v>
      </c>
      <c r="W48" s="261" t="n">
        <f aca="false">IF(Calculation!$Y$12=2,VLOOKUP(V48,OldCurves!$D48:$K301,3),(VLOOKUP(V48,OldCurves!$D48:$K301,3)*16*5+VLOOKUP(V48,OldCurves!$D48:$K301,7)*8*7+VLOOKUP(V48,OldCurves!M49:T272,3)*16+VLOOKUP(V48,OldCurves!M49:T272,7)*16)/168)</f>
        <v>73.5</v>
      </c>
      <c r="X48" s="92" t="n">
        <v>0</v>
      </c>
      <c r="Y48" s="311" t="n">
        <v>55</v>
      </c>
      <c r="Z48" s="294" t="n">
        <f aca="false">VLOOKUP(V48,OldCurves!A42:B301,2)</f>
        <v>0.06650108280325</v>
      </c>
      <c r="AA48" s="312" t="n">
        <f aca="false">+V48</f>
        <v>47150</v>
      </c>
      <c r="AB48" s="67" t="n">
        <v>0</v>
      </c>
      <c r="AC48" s="312" t="n">
        <f aca="false">+AA48</f>
        <v>47150</v>
      </c>
      <c r="AD48" s="67" t="n">
        <v>0</v>
      </c>
      <c r="AE48" s="17" t="n">
        <v>1</v>
      </c>
      <c r="AF48" s="17"/>
      <c r="AG48" s="285" t="n">
        <v>3.33196</v>
      </c>
      <c r="AH48" s="106"/>
      <c r="AI48" s="313" t="n">
        <f aca="false">+V48</f>
        <v>47150</v>
      </c>
      <c r="AJ48" s="314" t="n">
        <f aca="false">IF(Calculation!$AB$24=1,OldData!AO48,OldData!AP48)</f>
        <v>0.136530689767531</v>
      </c>
      <c r="AK48" s="315"/>
      <c r="AM48" s="41"/>
      <c r="AN48" s="310" t="n">
        <f aca="false">AI48</f>
        <v>47150</v>
      </c>
      <c r="AO48" s="297" t="n">
        <f aca="false">IF(Calculation!$Y$12=2,SQRT((AR48^2*(AN48-olddate-1)+AU48^2*15)/(AN48-olddate+14)),SQRT((((AR48^2*16+AS48^2*8)/24)*(AN48-olddate-1)+((AU48^2*16+AV48^2*8)/24)*15)/(AN48-olddate+14)))</f>
        <v>0.136530689767531</v>
      </c>
      <c r="AP48" s="277" t="n">
        <f aca="false">IF(Calculation!$Y$12=2,AR48,SQRT((AR48^2*16+AS48^2*8)/24))</f>
        <v>0.08</v>
      </c>
      <c r="AQ48" s="261"/>
      <c r="AR48" s="298" t="n">
        <f aca="false">VLOOKUP(AN48,OldVolTable,15)</f>
        <v>0.08</v>
      </c>
      <c r="AS48" s="316" t="n">
        <f aca="false">VLOOKUP(AN48,OldVolTable,19)</f>
        <v>0.175</v>
      </c>
      <c r="AT48" s="291"/>
      <c r="AU48" s="291" t="n">
        <f aca="false">VLOOKUP(AN48,OldVolTable,23)</f>
        <v>2.9</v>
      </c>
      <c r="AV48" s="299" t="n">
        <f aca="false">VLOOKUP(AN48,OldVolTable,27)</f>
        <v>1.15</v>
      </c>
    </row>
    <row r="49" customFormat="false" ht="11.25" hidden="false" customHeight="false" outlineLevel="0" collapsed="false">
      <c r="A49" s="319" t="n">
        <f aca="false">EOMONTH(A48,0)+1</f>
        <v>47178</v>
      </c>
      <c r="B49" s="261" t="n">
        <f aca="false">VLOOKUP(A49,$V$8:$Z$258,2)+PPadd</f>
        <v>73.5</v>
      </c>
      <c r="C49" s="65"/>
      <c r="D49" s="302" t="n">
        <f aca="false">VLOOKUP($A49,$V$8:$Z$258,4)*AE49</f>
        <v>55</v>
      </c>
      <c r="E49" s="247" t="n">
        <f aca="false">VLOOKUP($A49,$V$8:$Z$258,5)</f>
        <v>0.06650108280325</v>
      </c>
      <c r="F49" s="303" t="n">
        <v>42</v>
      </c>
      <c r="G49" s="305" t="n">
        <f aca="false">AB49</f>
        <v>0</v>
      </c>
      <c r="H49" s="304" t="n">
        <f aca="false">F49</f>
        <v>42</v>
      </c>
      <c r="I49" s="305"/>
      <c r="J49" s="92"/>
      <c r="K49" s="306"/>
      <c r="L49" s="258" t="n">
        <f aca="false">(A49-Calculation!$C$8)/365.25</f>
        <v>3.41409993155373</v>
      </c>
      <c r="M49" s="1" t="n">
        <v>6</v>
      </c>
      <c r="N49" s="307" t="n">
        <f aca="false">$A49</f>
        <v>47178</v>
      </c>
      <c r="O49" s="41" t="n">
        <f aca="false">VLOOKUP($N49,$AI$8:$AJ$258,2)+PvolMult</f>
        <v>0.136409081575664</v>
      </c>
      <c r="P49" s="308"/>
      <c r="Q49" s="109"/>
      <c r="V49" s="310" t="n">
        <f aca="false">$A49</f>
        <v>47178</v>
      </c>
      <c r="W49" s="261" t="n">
        <f aca="false">IF(Calculation!$Y$12=2,VLOOKUP(V49,OldCurves!$D49:$K302,3),(VLOOKUP(V49,OldCurves!$D49:$K302,3)*16*5+VLOOKUP(V49,OldCurves!$D49:$K302,7)*8*7+VLOOKUP(V49,OldCurves!M50:T273,3)*16+VLOOKUP(V49,OldCurves!M50:T273,7)*16)/168)</f>
        <v>73.5</v>
      </c>
      <c r="X49" s="92" t="n">
        <v>0</v>
      </c>
      <c r="Y49" s="311" t="n">
        <v>55</v>
      </c>
      <c r="Z49" s="294" t="n">
        <f aca="false">VLOOKUP(V49,OldCurves!A43:B302,2)</f>
        <v>0.06650108280325</v>
      </c>
      <c r="AA49" s="312" t="n">
        <f aca="false">+V49</f>
        <v>47178</v>
      </c>
      <c r="AB49" s="67" t="n">
        <v>0</v>
      </c>
      <c r="AC49" s="312" t="n">
        <f aca="false">+AA49</f>
        <v>47178</v>
      </c>
      <c r="AD49" s="67" t="n">
        <v>0</v>
      </c>
      <c r="AE49" s="17" t="n">
        <v>1</v>
      </c>
      <c r="AF49" s="17"/>
      <c r="AG49" s="285" t="n">
        <v>3.41684</v>
      </c>
      <c r="AH49" s="106"/>
      <c r="AI49" s="313" t="n">
        <f aca="false">+V49</f>
        <v>47178</v>
      </c>
      <c r="AJ49" s="314" t="n">
        <f aca="false">IF(Calculation!$AB$24=1,OldData!AO49,OldData!AP49)</f>
        <v>0.136409081575664</v>
      </c>
      <c r="AK49" s="315"/>
      <c r="AM49" s="41"/>
      <c r="AN49" s="310" t="n">
        <f aca="false">AI49</f>
        <v>47178</v>
      </c>
      <c r="AO49" s="297" t="n">
        <f aca="false">IF(Calculation!$Y$12=2,SQRT((AR49^2*(AN49-olddate-1)+AU49^2*15)/(AN49-olddate+14)),SQRT((((AR49^2*16+AS49^2*8)/24)*(AN49-olddate-1)+((AU49^2*16+AV49^2*8)/24)*15)/(AN49-olddate+14)))</f>
        <v>0.136409081575664</v>
      </c>
      <c r="AP49" s="277" t="n">
        <f aca="false">IF(Calculation!$Y$12=2,AR49,SQRT((AR49^2*16+AS49^2*8)/24))</f>
        <v>0.08</v>
      </c>
      <c r="AQ49" s="261"/>
      <c r="AR49" s="298" t="n">
        <f aca="false">VLOOKUP(AN49,OldVolTable,15)</f>
        <v>0.08</v>
      </c>
      <c r="AS49" s="316" t="n">
        <f aca="false">VLOOKUP(AN49,OldVolTable,19)</f>
        <v>0.175</v>
      </c>
      <c r="AT49" s="291"/>
      <c r="AU49" s="291" t="n">
        <f aca="false">VLOOKUP(AN49,OldVolTable,23)</f>
        <v>2.9</v>
      </c>
      <c r="AV49" s="299" t="n">
        <f aca="false">VLOOKUP(AN49,OldVolTable,27)</f>
        <v>1.15</v>
      </c>
    </row>
    <row r="50" customFormat="false" ht="11.25" hidden="false" customHeight="false" outlineLevel="0" collapsed="false">
      <c r="A50" s="319" t="n">
        <f aca="false">EOMONTH(A49,0)+1</f>
        <v>47209</v>
      </c>
      <c r="B50" s="261" t="n">
        <f aca="false">VLOOKUP(A50,$V$8:$Z$258,2)+PPadd</f>
        <v>73.5</v>
      </c>
      <c r="C50" s="65"/>
      <c r="D50" s="302" t="n">
        <f aca="false">VLOOKUP($A50,$V$8:$Z$258,4)*AE50</f>
        <v>55</v>
      </c>
      <c r="E50" s="247" t="n">
        <f aca="false">VLOOKUP($A50,$V$8:$Z$258,5)</f>
        <v>0.06650108280325</v>
      </c>
      <c r="H50" s="325"/>
      <c r="I50" s="326"/>
      <c r="J50" s="92" t="n">
        <f aca="false">X50</f>
        <v>0</v>
      </c>
      <c r="K50" s="306" t="n">
        <f aca="false">J50-C50</f>
        <v>0</v>
      </c>
      <c r="L50" s="258" t="n">
        <f aca="false">(A50-Calculation!$C$8)/365.25</f>
        <v>3.49897330595483</v>
      </c>
      <c r="M50" s="1" t="n">
        <v>1</v>
      </c>
      <c r="N50" s="307" t="n">
        <f aca="false">$A50</f>
        <v>47209</v>
      </c>
      <c r="O50" s="41" t="n">
        <f aca="false">VLOOKUP($N50,$AI$8:$AJ$258,2)+PvolMult</f>
        <v>0.136275085429988</v>
      </c>
      <c r="P50" s="308"/>
      <c r="Q50" s="109"/>
      <c r="V50" s="310" t="n">
        <f aca="false">$A50</f>
        <v>47209</v>
      </c>
      <c r="W50" s="261" t="n">
        <f aca="false">IF(Calculation!$Y$12=2,VLOOKUP(V50,OldCurves!$D50:$K303,3),(VLOOKUP(V50,OldCurves!$D50:$K303,3)*16*5+VLOOKUP(V50,OldCurves!$D50:$K303,7)*8*7+VLOOKUP(V50,OldCurves!M51:T274,3)*16+VLOOKUP(V50,OldCurves!M51:T274,7)*16)/168)</f>
        <v>73.5</v>
      </c>
      <c r="X50" s="92" t="n">
        <v>0</v>
      </c>
      <c r="Y50" s="311" t="n">
        <v>55</v>
      </c>
      <c r="Z50" s="294" t="n">
        <f aca="false">VLOOKUP(V50,OldCurves!A44:B303,2)</f>
        <v>0.06650108280325</v>
      </c>
      <c r="AA50" s="325"/>
      <c r="AB50" s="326"/>
      <c r="AC50" s="325"/>
      <c r="AD50" s="326"/>
      <c r="AE50" s="17" t="n">
        <v>1</v>
      </c>
      <c r="AF50" s="17"/>
      <c r="AG50" s="285" t="n">
        <v>3.49897</v>
      </c>
      <c r="AH50" s="106"/>
      <c r="AI50" s="313" t="n">
        <f aca="false">+V50</f>
        <v>47209</v>
      </c>
      <c r="AJ50" s="314" t="n">
        <f aca="false">IF(Calculation!$AB$24=1,OldData!AO50,OldData!AP50)</f>
        <v>0.136275085429988</v>
      </c>
      <c r="AK50" s="315"/>
      <c r="AM50" s="41"/>
      <c r="AN50" s="310" t="n">
        <f aca="false">AI50</f>
        <v>47209</v>
      </c>
      <c r="AO50" s="297" t="n">
        <f aca="false">IF(Calculation!$Y$12=2,SQRT((AR50^2*(AN50-olddate-1)+AU50^2*15)/(AN50-olddate+14)),SQRT((((AR50^2*16+AS50^2*8)/24)*(AN50-olddate-1)+((AU50^2*16+AV50^2*8)/24)*15)/(AN50-olddate+14)))</f>
        <v>0.136275085429988</v>
      </c>
      <c r="AP50" s="277" t="n">
        <f aca="false">IF(Calculation!$Y$12=2,AR50,SQRT((AR50^2*16+AS50^2*8)/24))</f>
        <v>0.08</v>
      </c>
      <c r="AQ50" s="261"/>
      <c r="AR50" s="298" t="n">
        <f aca="false">VLOOKUP(AN50,OldVolTable,15)</f>
        <v>0.08</v>
      </c>
      <c r="AS50" s="316" t="n">
        <f aca="false">VLOOKUP(AN50,OldVolTable,19)</f>
        <v>0.175</v>
      </c>
      <c r="AT50" s="291"/>
      <c r="AU50" s="291" t="n">
        <f aca="false">VLOOKUP(AN50,OldVolTable,23)</f>
        <v>2.9</v>
      </c>
      <c r="AV50" s="299" t="n">
        <f aca="false">VLOOKUP(AN50,OldVolTable,27)</f>
        <v>1.15</v>
      </c>
    </row>
    <row r="51" customFormat="false" ht="11.25" hidden="false" customHeight="false" outlineLevel="0" collapsed="false">
      <c r="A51" s="319" t="n">
        <f aca="false">EOMONTH(A50,0)+1</f>
        <v>47239</v>
      </c>
      <c r="B51" s="261" t="n">
        <f aca="false">VLOOKUP(A51,$V$8:$Z$258,2)+PPadd</f>
        <v>73.5</v>
      </c>
      <c r="C51" s="65"/>
      <c r="D51" s="302" t="n">
        <f aca="false">VLOOKUP($A51,$V$8:$Z$258,4)*AE51</f>
        <v>55</v>
      </c>
      <c r="E51" s="247" t="n">
        <f aca="false">VLOOKUP($A51,$V$8:$Z$258,5)</f>
        <v>0.06650108280325</v>
      </c>
      <c r="H51" s="325"/>
      <c r="I51" s="326"/>
      <c r="J51" s="92" t="n">
        <f aca="false">X51</f>
        <v>0</v>
      </c>
      <c r="K51" s="306" t="n">
        <f aca="false">J51-C51</f>
        <v>0</v>
      </c>
      <c r="L51" s="258" t="n">
        <f aca="false">(A51-Calculation!$C$8)/365.25</f>
        <v>3.58110882956879</v>
      </c>
      <c r="M51" s="1" t="n">
        <v>2</v>
      </c>
      <c r="N51" s="307" t="n">
        <f aca="false">$A51</f>
        <v>47239</v>
      </c>
      <c r="O51" s="41" t="n">
        <f aca="false">VLOOKUP($N51,$AI$8:$AJ$258,2)+PvolMult</f>
        <v>0.136146048809118</v>
      </c>
      <c r="P51" s="308"/>
      <c r="Q51" s="109"/>
      <c r="V51" s="310" t="n">
        <f aca="false">$A51</f>
        <v>47239</v>
      </c>
      <c r="W51" s="261" t="n">
        <f aca="false">IF(Calculation!$Y$12=2,VLOOKUP(V51,OldCurves!$D51:$K304,3),(VLOOKUP(V51,OldCurves!$D51:$K304,3)*16*5+VLOOKUP(V51,OldCurves!$D51:$K304,7)*8*7+VLOOKUP(V51,OldCurves!M52:T275,3)*16+VLOOKUP(V51,OldCurves!M52:T275,7)*16)/168)</f>
        <v>73.5</v>
      </c>
      <c r="X51" s="92" t="n">
        <v>0</v>
      </c>
      <c r="Y51" s="311" t="n">
        <v>55</v>
      </c>
      <c r="Z51" s="294" t="n">
        <f aca="false">VLOOKUP(V51,OldCurves!A45:B304,2)</f>
        <v>0.06650108280325</v>
      </c>
      <c r="AA51" s="325"/>
      <c r="AB51" s="326"/>
      <c r="AC51" s="325"/>
      <c r="AD51" s="326"/>
      <c r="AE51" s="17" t="n">
        <v>1</v>
      </c>
      <c r="AF51" s="17"/>
      <c r="AG51" s="285" t="n">
        <v>3.58385</v>
      </c>
      <c r="AH51" s="106"/>
      <c r="AI51" s="313" t="n">
        <f aca="false">+V51</f>
        <v>47239</v>
      </c>
      <c r="AJ51" s="314" t="n">
        <f aca="false">IF(Calculation!$AB$24=1,OldData!AO51,OldData!AP51)</f>
        <v>0.136146048809118</v>
      </c>
      <c r="AK51" s="315"/>
      <c r="AM51" s="41"/>
      <c r="AN51" s="310" t="n">
        <f aca="false">AI51</f>
        <v>47239</v>
      </c>
      <c r="AO51" s="297" t="n">
        <f aca="false">IF(Calculation!$Y$12=2,SQRT((AR51^2*(AN51-olddate-1)+AU51^2*15)/(AN51-olddate+14)),SQRT((((AR51^2*16+AS51^2*8)/24)*(AN51-olddate-1)+((AU51^2*16+AV51^2*8)/24)*15)/(AN51-olddate+14)))</f>
        <v>0.136146048809118</v>
      </c>
      <c r="AP51" s="277" t="n">
        <f aca="false">IF(Calculation!$Y$12=2,AR51,SQRT((AR51^2*16+AS51^2*8)/24))</f>
        <v>0.08</v>
      </c>
      <c r="AQ51" s="261"/>
      <c r="AR51" s="298" t="n">
        <f aca="false">VLOOKUP(AN51,OldVolTable,15)</f>
        <v>0.08</v>
      </c>
      <c r="AS51" s="316" t="n">
        <f aca="false">VLOOKUP(AN51,OldVolTable,19)</f>
        <v>0.175</v>
      </c>
      <c r="AT51" s="291"/>
      <c r="AU51" s="291" t="n">
        <f aca="false">VLOOKUP(AN51,OldVolTable,23)</f>
        <v>2.9</v>
      </c>
      <c r="AV51" s="299" t="n">
        <f aca="false">VLOOKUP(AN51,OldVolTable,27)</f>
        <v>1.15</v>
      </c>
    </row>
    <row r="52" customFormat="false" ht="11.25" hidden="false" customHeight="false" outlineLevel="0" collapsed="false">
      <c r="A52" s="319" t="n">
        <f aca="false">EOMONTH(A51,0)+1</f>
        <v>47270</v>
      </c>
      <c r="B52" s="261" t="n">
        <f aca="false">VLOOKUP(A52,$V$8:$Z$258,2)+PPadd</f>
        <v>73.5</v>
      </c>
      <c r="C52" s="65"/>
      <c r="D52" s="302" t="n">
        <f aca="false">VLOOKUP($A52,$V$8:$Z$258,4)*AE52</f>
        <v>55</v>
      </c>
      <c r="E52" s="247" t="n">
        <f aca="false">VLOOKUP($A52,$V$8:$Z$258,5)</f>
        <v>0.06650108280325</v>
      </c>
      <c r="H52" s="325"/>
      <c r="I52" s="326"/>
      <c r="J52" s="92" t="n">
        <f aca="false">X52</f>
        <v>0</v>
      </c>
      <c r="K52" s="306" t="n">
        <f aca="false">J52-C52</f>
        <v>0</v>
      </c>
      <c r="L52" s="258" t="n">
        <f aca="false">(A52-Calculation!$C$8)/365.25</f>
        <v>3.66598220396988</v>
      </c>
      <c r="M52" s="1" t="n">
        <v>3</v>
      </c>
      <c r="N52" s="307" t="n">
        <f aca="false">$A52</f>
        <v>47270</v>
      </c>
      <c r="O52" s="41" t="n">
        <f aca="false">VLOOKUP($N52,$AI$8:$AJ$258,2)+PvolMult</f>
        <v>0.136013364220905</v>
      </c>
      <c r="P52" s="308"/>
      <c r="Q52" s="109"/>
      <c r="V52" s="310" t="n">
        <f aca="false">$A52</f>
        <v>47270</v>
      </c>
      <c r="W52" s="261" t="n">
        <f aca="false">IF(Calculation!$Y$12=2,VLOOKUP(V52,OldCurves!$D52:$K305,3),(VLOOKUP(V52,OldCurves!$D52:$K305,3)*16*5+VLOOKUP(V52,OldCurves!$D52:$K305,7)*8*7+VLOOKUP(V52,OldCurves!M53:T276,3)*16+VLOOKUP(V52,OldCurves!M53:T276,7)*16)/168)</f>
        <v>73.5</v>
      </c>
      <c r="X52" s="92" t="n">
        <v>0</v>
      </c>
      <c r="Y52" s="311" t="n">
        <v>55</v>
      </c>
      <c r="Z52" s="294" t="n">
        <f aca="false">VLOOKUP(V52,OldCurves!A46:B305,2)</f>
        <v>0.06650108280325</v>
      </c>
      <c r="AA52" s="325"/>
      <c r="AB52" s="326"/>
      <c r="AC52" s="325"/>
      <c r="AD52" s="326"/>
      <c r="AE52" s="17" t="n">
        <v>1</v>
      </c>
      <c r="AF52" s="17"/>
      <c r="AG52" s="285" t="n">
        <v>3.66598</v>
      </c>
      <c r="AH52" s="106"/>
      <c r="AI52" s="313" t="n">
        <f aca="false">+V52</f>
        <v>47270</v>
      </c>
      <c r="AJ52" s="314" t="n">
        <f aca="false">IF(Calculation!$AB$24=1,OldData!AO52,OldData!AP52)</f>
        <v>0.136013364220905</v>
      </c>
      <c r="AK52" s="315"/>
      <c r="AM52" s="41"/>
      <c r="AN52" s="310" t="n">
        <f aca="false">AI52</f>
        <v>47270</v>
      </c>
      <c r="AO52" s="297" t="n">
        <f aca="false">IF(Calculation!$Y$12=2,SQRT((AR52^2*(AN52-olddate-1)+AU52^2*15)/(AN52-olddate+14)),SQRT((((AR52^2*16+AS52^2*8)/24)*(AN52-olddate-1)+((AU52^2*16+AV52^2*8)/24)*15)/(AN52-olddate+14)))</f>
        <v>0.136013364220905</v>
      </c>
      <c r="AP52" s="277" t="n">
        <f aca="false">IF(Calculation!$Y$12=2,AR52,SQRT((AR52^2*16+AS52^2*8)/24))</f>
        <v>0.08</v>
      </c>
      <c r="AQ52" s="261"/>
      <c r="AR52" s="298" t="n">
        <f aca="false">VLOOKUP(AN52,OldVolTable,15)</f>
        <v>0.08</v>
      </c>
      <c r="AS52" s="316" t="n">
        <f aca="false">VLOOKUP(AN52,OldVolTable,19)</f>
        <v>0.175</v>
      </c>
      <c r="AT52" s="291"/>
      <c r="AU52" s="291" t="n">
        <f aca="false">VLOOKUP(AN52,OldVolTable,23)</f>
        <v>2.9</v>
      </c>
      <c r="AV52" s="299" t="n">
        <f aca="false">VLOOKUP(AN52,OldVolTable,27)</f>
        <v>1.15</v>
      </c>
    </row>
    <row r="53" customFormat="false" ht="11.25" hidden="false" customHeight="false" outlineLevel="0" collapsed="false">
      <c r="A53" s="319" t="n">
        <f aca="false">EOMONTH(A52,0)+1</f>
        <v>47300</v>
      </c>
      <c r="B53" s="261" t="n">
        <f aca="false">VLOOKUP(A53,$V$8:$Z$258,2)+PPadd</f>
        <v>73.5</v>
      </c>
      <c r="C53" s="65"/>
      <c r="D53" s="302" t="n">
        <f aca="false">VLOOKUP($A53,$V$8:$Z$258,4)*AE53</f>
        <v>55</v>
      </c>
      <c r="E53" s="247" t="n">
        <f aca="false">VLOOKUP($A53,$V$8:$Z$258,5)</f>
        <v>0.06650108280325</v>
      </c>
      <c r="H53" s="325"/>
      <c r="I53" s="326"/>
      <c r="J53" s="92" t="n">
        <f aca="false">X53</f>
        <v>0</v>
      </c>
      <c r="K53" s="306" t="n">
        <f aca="false">J53-C53</f>
        <v>0</v>
      </c>
      <c r="L53" s="258" t="n">
        <f aca="false">(A53-Calculation!$C$8)/365.25</f>
        <v>3.74811772758385</v>
      </c>
      <c r="M53" s="1" t="n">
        <v>4</v>
      </c>
      <c r="N53" s="307" t="n">
        <f aca="false">$A53</f>
        <v>47300</v>
      </c>
      <c r="O53" s="41" t="n">
        <f aca="false">VLOOKUP($N53,$AI$8:$AJ$258,2)+PvolMult</f>
        <v>0.135885587177045</v>
      </c>
      <c r="P53" s="308"/>
      <c r="Q53" s="109"/>
      <c r="V53" s="310" t="n">
        <f aca="false">$A53</f>
        <v>47300</v>
      </c>
      <c r="W53" s="261" t="n">
        <f aca="false">IF(Calculation!$Y$12=2,VLOOKUP(V53,OldCurves!$D53:$K306,3),(VLOOKUP(V53,OldCurves!$D53:$K306,3)*16*5+VLOOKUP(V53,OldCurves!$D53:$K306,7)*8*7+VLOOKUP(V53,OldCurves!M54:T277,3)*16+VLOOKUP(V53,OldCurves!M54:T277,7)*16)/168)</f>
        <v>73.5</v>
      </c>
      <c r="X53" s="92" t="n">
        <v>0</v>
      </c>
      <c r="Y53" s="311" t="n">
        <v>55</v>
      </c>
      <c r="Z53" s="294" t="n">
        <f aca="false">VLOOKUP(V53,OldCurves!A47:B306,2)</f>
        <v>0.06650108280325</v>
      </c>
      <c r="AA53" s="325"/>
      <c r="AB53" s="326"/>
      <c r="AC53" s="325"/>
      <c r="AD53" s="326"/>
      <c r="AE53" s="17" t="n">
        <v>1</v>
      </c>
      <c r="AF53" s="17"/>
      <c r="AG53" s="285" t="n">
        <v>3.75086</v>
      </c>
      <c r="AH53" s="106"/>
      <c r="AI53" s="313" t="n">
        <f aca="false">+V53</f>
        <v>47300</v>
      </c>
      <c r="AJ53" s="314" t="n">
        <f aca="false">IF(Calculation!$AB$24=1,OldData!AO53,OldData!AP53)</f>
        <v>0.135885587177045</v>
      </c>
      <c r="AK53" s="315"/>
      <c r="AM53" s="41"/>
      <c r="AN53" s="310" t="n">
        <f aca="false">AI53</f>
        <v>47300</v>
      </c>
      <c r="AO53" s="297" t="n">
        <f aca="false">IF(Calculation!$Y$12=2,SQRT((AR53^2*(AN53-olddate-1)+AU53^2*15)/(AN53-olddate+14)),SQRT((((AR53^2*16+AS53^2*8)/24)*(AN53-olddate-1)+((AU53^2*16+AV53^2*8)/24)*15)/(AN53-olddate+14)))</f>
        <v>0.135885587177045</v>
      </c>
      <c r="AP53" s="277" t="n">
        <f aca="false">IF(Calculation!$Y$12=2,AR53,SQRT((AR53^2*16+AS53^2*8)/24))</f>
        <v>0.08</v>
      </c>
      <c r="AQ53" s="261"/>
      <c r="AR53" s="298" t="n">
        <f aca="false">VLOOKUP(AN53,OldVolTable,15)</f>
        <v>0.08</v>
      </c>
      <c r="AS53" s="316" t="n">
        <f aca="false">VLOOKUP(AN53,OldVolTable,19)</f>
        <v>0.175</v>
      </c>
      <c r="AT53" s="291"/>
      <c r="AU53" s="291" t="n">
        <f aca="false">VLOOKUP(AN53,OldVolTable,23)</f>
        <v>2.9</v>
      </c>
      <c r="AV53" s="299" t="n">
        <f aca="false">VLOOKUP(AN53,OldVolTable,27)</f>
        <v>1.15</v>
      </c>
    </row>
    <row r="54" customFormat="false" ht="11.25" hidden="false" customHeight="false" outlineLevel="0" collapsed="false">
      <c r="A54" s="319" t="n">
        <f aca="false">EOMONTH(A53,0)+1</f>
        <v>47331</v>
      </c>
      <c r="B54" s="261" t="n">
        <f aca="false">VLOOKUP(A54,$V$8:$Z$258,2)+PPadd</f>
        <v>73.5</v>
      </c>
      <c r="C54" s="65"/>
      <c r="D54" s="302" t="n">
        <f aca="false">VLOOKUP($A54,$V$8:$Z$258,4)*AE54</f>
        <v>55</v>
      </c>
      <c r="E54" s="247" t="n">
        <f aca="false">VLOOKUP($A54,$V$8:$Z$258,5)</f>
        <v>0.06650108280325</v>
      </c>
      <c r="H54" s="325"/>
      <c r="I54" s="326"/>
      <c r="J54" s="92" t="n">
        <f aca="false">X54</f>
        <v>0</v>
      </c>
      <c r="K54" s="306" t="n">
        <f aca="false">J54-C54</f>
        <v>0</v>
      </c>
      <c r="L54" s="258" t="n">
        <f aca="false">(A54-Calculation!$C$8)/365.25</f>
        <v>3.83299110198494</v>
      </c>
      <c r="M54" s="1" t="n">
        <v>5</v>
      </c>
      <c r="N54" s="307" t="n">
        <f aca="false">$A54</f>
        <v>47331</v>
      </c>
      <c r="O54" s="41" t="n">
        <f aca="false">VLOOKUP($N54,$AI$8:$AJ$258,2)+PvolMult</f>
        <v>0.135754194261769</v>
      </c>
      <c r="P54" s="308"/>
      <c r="Q54" s="109"/>
      <c r="V54" s="310" t="n">
        <f aca="false">$A54</f>
        <v>47331</v>
      </c>
      <c r="W54" s="261" t="n">
        <f aca="false">IF(Calculation!$Y$12=2,VLOOKUP(V54,OldCurves!$D54:$K307,3),(VLOOKUP(V54,OldCurves!$D54:$K307,3)*16*5+VLOOKUP(V54,OldCurves!$D54:$K307,7)*8*7+VLOOKUP(V54,OldCurves!M55:T278,3)*16+VLOOKUP(V54,OldCurves!M55:T278,7)*16)/168)</f>
        <v>73.5</v>
      </c>
      <c r="X54" s="92" t="n">
        <v>0</v>
      </c>
      <c r="Y54" s="311" t="n">
        <v>55</v>
      </c>
      <c r="Z54" s="294" t="n">
        <f aca="false">VLOOKUP(V54,OldCurves!A48:B307,2)</f>
        <v>0.06650108280325</v>
      </c>
      <c r="AA54" s="325"/>
      <c r="AB54" s="326"/>
      <c r="AC54" s="325"/>
      <c r="AD54" s="326"/>
      <c r="AE54" s="17" t="n">
        <v>1</v>
      </c>
      <c r="AF54" s="17"/>
      <c r="AG54" s="285" t="n">
        <v>3.83573</v>
      </c>
      <c r="AH54" s="106"/>
      <c r="AI54" s="313" t="n">
        <f aca="false">+V54</f>
        <v>47331</v>
      </c>
      <c r="AJ54" s="314" t="n">
        <f aca="false">IF(Calculation!$AB$24=1,OldData!AO54,OldData!AP54)</f>
        <v>0.135754194261769</v>
      </c>
      <c r="AK54" s="315"/>
      <c r="AM54" s="41"/>
      <c r="AN54" s="310" t="n">
        <f aca="false">AI54</f>
        <v>47331</v>
      </c>
      <c r="AO54" s="297" t="n">
        <f aca="false">IF(Calculation!$Y$12=2,SQRT((AR54^2*(AN54-olddate-1)+AU54^2*15)/(AN54-olddate+14)),SQRT((((AR54^2*16+AS54^2*8)/24)*(AN54-olddate-1)+((AU54^2*16+AV54^2*8)/24)*15)/(AN54-olddate+14)))</f>
        <v>0.135754194261769</v>
      </c>
      <c r="AP54" s="277" t="n">
        <f aca="false">IF(Calculation!$Y$12=2,AR54,SQRT((AR54^2*16+AS54^2*8)/24))</f>
        <v>0.08</v>
      </c>
      <c r="AQ54" s="261"/>
      <c r="AR54" s="298" t="n">
        <f aca="false">VLOOKUP(AN54,OldVolTable,15)</f>
        <v>0.08</v>
      </c>
      <c r="AS54" s="316" t="n">
        <f aca="false">VLOOKUP(AN54,OldVolTable,19)</f>
        <v>0.175</v>
      </c>
      <c r="AT54" s="291"/>
      <c r="AU54" s="291" t="n">
        <f aca="false">VLOOKUP(AN54,OldVolTable,23)</f>
        <v>2.9</v>
      </c>
      <c r="AV54" s="299" t="n">
        <f aca="false">VLOOKUP(AN54,OldVolTable,27)</f>
        <v>1.15</v>
      </c>
    </row>
    <row r="55" customFormat="false" ht="11.25" hidden="false" customHeight="false" outlineLevel="0" collapsed="false">
      <c r="A55" s="319" t="n">
        <f aca="false">EOMONTH(A54,0)+1</f>
        <v>47362</v>
      </c>
      <c r="B55" s="261" t="n">
        <f aca="false">VLOOKUP(A55,$V$8:$Z$258,2)+PPadd</f>
        <v>73.5</v>
      </c>
      <c r="C55" s="65"/>
      <c r="D55" s="302" t="n">
        <f aca="false">VLOOKUP($A55,$V$8:$Z$258,4)*AE55</f>
        <v>55</v>
      </c>
      <c r="E55" s="247" t="n">
        <f aca="false">VLOOKUP($A55,$V$8:$Z$258,5)</f>
        <v>0.06650108280325</v>
      </c>
      <c r="H55" s="325"/>
      <c r="I55" s="326"/>
      <c r="J55" s="92" t="n">
        <f aca="false">X55</f>
        <v>0</v>
      </c>
      <c r="K55" s="306" t="n">
        <f aca="false">J55-C55</f>
        <v>0</v>
      </c>
      <c r="L55" s="258" t="n">
        <f aca="false">(A55-Calculation!$C$8)/365.25</f>
        <v>3.91786447638604</v>
      </c>
      <c r="M55" s="1" t="n">
        <v>6</v>
      </c>
      <c r="N55" s="307" t="n">
        <f aca="false">$A55</f>
        <v>47362</v>
      </c>
      <c r="O55" s="41" t="n">
        <f aca="false">VLOOKUP($N55,$AI$8:$AJ$258,2)+PvolMult</f>
        <v>0.135623450282069</v>
      </c>
      <c r="P55" s="308"/>
      <c r="Q55" s="109"/>
      <c r="V55" s="310" t="n">
        <f aca="false">$A55</f>
        <v>47362</v>
      </c>
      <c r="W55" s="261" t="n">
        <f aca="false">IF(Calculation!$Y$12=2,VLOOKUP(V55,OldCurves!$D55:$K308,3),(VLOOKUP(V55,OldCurves!$D55:$K308,3)*16*5+VLOOKUP(V55,OldCurves!$D55:$K308,7)*8*7+VLOOKUP(V55,OldCurves!M56:T279,3)*16+VLOOKUP(V55,OldCurves!M56:T279,7)*16)/168)</f>
        <v>73.5</v>
      </c>
      <c r="X55" s="92" t="n">
        <v>0</v>
      </c>
      <c r="Y55" s="311" t="n">
        <v>55</v>
      </c>
      <c r="Z55" s="294" t="n">
        <f aca="false">VLOOKUP(V55,OldCurves!A49:B308,2)</f>
        <v>0.06650108280325</v>
      </c>
      <c r="AA55" s="325"/>
      <c r="AB55" s="326"/>
      <c r="AC55" s="325"/>
      <c r="AD55" s="326"/>
      <c r="AE55" s="17" t="n">
        <v>1</v>
      </c>
      <c r="AF55" s="17"/>
      <c r="AG55" s="285" t="n">
        <v>3.91513</v>
      </c>
      <c r="AH55" s="106"/>
      <c r="AI55" s="313" t="n">
        <f aca="false">+V55</f>
        <v>47362</v>
      </c>
      <c r="AJ55" s="314" t="n">
        <f aca="false">IF(Calculation!$AB$24=1,OldData!AO55,OldData!AP55)</f>
        <v>0.135623450282069</v>
      </c>
      <c r="AK55" s="315"/>
      <c r="AM55" s="41"/>
      <c r="AN55" s="310" t="n">
        <f aca="false">AI55</f>
        <v>47362</v>
      </c>
      <c r="AO55" s="297" t="n">
        <f aca="false">IF(Calculation!$Y$12=2,SQRT((AR55^2*(AN55-olddate-1)+AU55^2*15)/(AN55-olddate+14)),SQRT((((AR55^2*16+AS55^2*8)/24)*(AN55-olddate-1)+((AU55^2*16+AV55^2*8)/24)*15)/(AN55-olddate+14)))</f>
        <v>0.135623450282069</v>
      </c>
      <c r="AP55" s="277" t="n">
        <f aca="false">IF(Calculation!$Y$12=2,AR55,SQRT((AR55^2*16+AS55^2*8)/24))</f>
        <v>0.08</v>
      </c>
      <c r="AQ55" s="261"/>
      <c r="AR55" s="298" t="n">
        <f aca="false">VLOOKUP(AN55,OldVolTable,15)</f>
        <v>0.08</v>
      </c>
      <c r="AS55" s="316" t="n">
        <f aca="false">VLOOKUP(AN55,OldVolTable,19)</f>
        <v>0.175</v>
      </c>
      <c r="AT55" s="291"/>
      <c r="AU55" s="291" t="n">
        <f aca="false">VLOOKUP(AN55,OldVolTable,23)</f>
        <v>2.9</v>
      </c>
      <c r="AV55" s="299" t="n">
        <f aca="false">VLOOKUP(AN55,OldVolTable,27)</f>
        <v>1.15</v>
      </c>
    </row>
    <row r="56" customFormat="false" ht="11.25" hidden="false" customHeight="false" outlineLevel="0" collapsed="false">
      <c r="A56" s="301" t="n">
        <f aca="false">EOMONTH(A55,0)+1</f>
        <v>47392</v>
      </c>
      <c r="B56" s="261" t="n">
        <f aca="false">VLOOKUP(A56,$V$8:$Z$258,2)+PPadd</f>
        <v>73.5</v>
      </c>
      <c r="C56" s="65"/>
      <c r="D56" s="302" t="n">
        <f aca="false">VLOOKUP($A56,$V$8:$Z$258,4)*AE56</f>
        <v>55</v>
      </c>
      <c r="E56" s="247" t="n">
        <f aca="false">VLOOKUP($A56,$V$8:$Z$258,5)</f>
        <v>0.06650108280325</v>
      </c>
      <c r="H56" s="325"/>
      <c r="I56" s="326"/>
      <c r="J56" s="92" t="n">
        <f aca="false">X56</f>
        <v>0</v>
      </c>
      <c r="K56" s="306" t="n">
        <f aca="false">J56-C56</f>
        <v>0</v>
      </c>
      <c r="L56" s="258" t="n">
        <f aca="false">(A56-Calculation!$C$8)/365.25</f>
        <v>4</v>
      </c>
      <c r="M56" s="1" t="n">
        <v>1</v>
      </c>
      <c r="N56" s="307" t="n">
        <f aca="false">$A56</f>
        <v>47392</v>
      </c>
      <c r="O56" s="41" t="n">
        <f aca="false">VLOOKUP($N56,$AI$8:$AJ$258,2)+PvolMult</f>
        <v>0.135497537035529</v>
      </c>
      <c r="P56" s="308"/>
      <c r="Q56" s="109"/>
      <c r="V56" s="310" t="n">
        <f aca="false">$A56</f>
        <v>47392</v>
      </c>
      <c r="W56" s="261" t="n">
        <f aca="false">IF(Calculation!$Y$12=2,VLOOKUP(V56,OldCurves!$D56:$K309,3),(VLOOKUP(V56,OldCurves!$D56:$K309,3)*16*5+VLOOKUP(V56,OldCurves!$D56:$K309,7)*8*7+VLOOKUP(V56,OldCurves!M57:T280,3)*16+VLOOKUP(V56,OldCurves!M57:T280,7)*16)/168)</f>
        <v>73.5</v>
      </c>
      <c r="X56" s="92" t="n">
        <v>0</v>
      </c>
      <c r="Y56" s="311" t="n">
        <v>55</v>
      </c>
      <c r="Z56" s="294" t="n">
        <f aca="false">VLOOKUP(V56,OldCurves!A50:B309,2)</f>
        <v>0.06650108280325</v>
      </c>
      <c r="AA56" s="325"/>
      <c r="AB56" s="326"/>
      <c r="AC56" s="325"/>
      <c r="AD56" s="326"/>
      <c r="AE56" s="17" t="n">
        <v>1</v>
      </c>
      <c r="AF56" s="17"/>
      <c r="AG56" s="285" t="n">
        <v>4</v>
      </c>
      <c r="AH56" s="106"/>
      <c r="AI56" s="313" t="n">
        <f aca="false">+V56</f>
        <v>47392</v>
      </c>
      <c r="AJ56" s="314" t="n">
        <f aca="false">IF(Calculation!$AB$24=1,OldData!AO56,OldData!AP56)</f>
        <v>0.135497537035529</v>
      </c>
      <c r="AK56" s="315"/>
      <c r="AM56" s="41"/>
      <c r="AN56" s="310" t="n">
        <f aca="false">AI56</f>
        <v>47392</v>
      </c>
      <c r="AO56" s="297" t="n">
        <f aca="false">IF(Calculation!$Y$12=2,SQRT((AR56^2*(AN56-olddate-1)+AU56^2*15)/(AN56-olddate+14)),SQRT((((AR56^2*16+AS56^2*8)/24)*(AN56-olddate-1)+((AU56^2*16+AV56^2*8)/24)*15)/(AN56-olddate+14)))</f>
        <v>0.135497537035529</v>
      </c>
      <c r="AP56" s="277" t="n">
        <f aca="false">IF(Calculation!$Y$12=2,AR56,SQRT((AR56^2*16+AS56^2*8)/24))</f>
        <v>0.08</v>
      </c>
      <c r="AQ56" s="261"/>
      <c r="AR56" s="298" t="n">
        <f aca="false">VLOOKUP(AN56,OldVolTable,15)</f>
        <v>0.08</v>
      </c>
      <c r="AS56" s="316" t="n">
        <f aca="false">VLOOKUP(AN56,OldVolTable,19)</f>
        <v>0.175</v>
      </c>
      <c r="AT56" s="291"/>
      <c r="AU56" s="291" t="n">
        <f aca="false">VLOOKUP(AN56,OldVolTable,23)</f>
        <v>2.9</v>
      </c>
      <c r="AV56" s="299" t="n">
        <f aca="false">VLOOKUP(AN56,OldVolTable,27)</f>
        <v>1.15</v>
      </c>
    </row>
    <row r="57" customFormat="false" ht="11.25" hidden="false" customHeight="false" outlineLevel="0" collapsed="false">
      <c r="A57" s="319" t="n">
        <f aca="false">EOMONTH(A56,0)+1</f>
        <v>47423</v>
      </c>
      <c r="B57" s="261" t="n">
        <f aca="false">VLOOKUP(A57,$V$8:$Z$258,2)+PPadd</f>
        <v>73.5</v>
      </c>
      <c r="C57" s="65"/>
      <c r="D57" s="302" t="n">
        <f aca="false">VLOOKUP($A57,$V$8:$Z$258,4)*AE57</f>
        <v>55</v>
      </c>
      <c r="E57" s="247" t="n">
        <f aca="false">VLOOKUP($A57,$V$8:$Z$258,5)</f>
        <v>0.06650108280325</v>
      </c>
      <c r="H57" s="325"/>
      <c r="I57" s="326"/>
      <c r="J57" s="92" t="n">
        <f aca="false">X57</f>
        <v>0</v>
      </c>
      <c r="K57" s="306" t="n">
        <f aca="false">J57-C57</f>
        <v>0</v>
      </c>
      <c r="L57" s="258" t="n">
        <f aca="false">(A57-Calculation!$C$8)/365.25</f>
        <v>4.0848733744011</v>
      </c>
      <c r="M57" s="1" t="n">
        <v>2</v>
      </c>
      <c r="N57" s="307" t="n">
        <f aca="false">$A57</f>
        <v>47423</v>
      </c>
      <c r="O57" s="41" t="n">
        <f aca="false">VLOOKUP($N57,$AI$8:$AJ$258,2)+PvolMult</f>
        <v>0.135368055512098</v>
      </c>
      <c r="P57" s="308"/>
      <c r="Q57" s="109"/>
      <c r="V57" s="310" t="n">
        <f aca="false">$A57</f>
        <v>47423</v>
      </c>
      <c r="W57" s="261" t="n">
        <f aca="false">IF(Calculation!$Y$12=2,VLOOKUP(V57,OldCurves!$D57:$K310,3),(VLOOKUP(V57,OldCurves!$D57:$K310,3)*16*5+VLOOKUP(V57,OldCurves!$D57:$K310,7)*8*7+VLOOKUP(V57,OldCurves!M58:T281,3)*16+VLOOKUP(V57,OldCurves!M58:T281,7)*16)/168)</f>
        <v>73.5</v>
      </c>
      <c r="X57" s="92" t="n">
        <v>0</v>
      </c>
      <c r="Y57" s="311" t="n">
        <v>55</v>
      </c>
      <c r="Z57" s="294" t="n">
        <f aca="false">VLOOKUP(V57,OldCurves!A51:B310,2)</f>
        <v>0.06650108280325</v>
      </c>
      <c r="AA57" s="325"/>
      <c r="AB57" s="326"/>
      <c r="AC57" s="325"/>
      <c r="AD57" s="326"/>
      <c r="AE57" s="17" t="n">
        <v>1</v>
      </c>
      <c r="AF57" s="17"/>
      <c r="AG57" s="285" t="n">
        <v>4.08214</v>
      </c>
      <c r="AH57" s="106"/>
      <c r="AI57" s="313" t="n">
        <f aca="false">+V57</f>
        <v>47423</v>
      </c>
      <c r="AJ57" s="314" t="n">
        <f aca="false">IF(Calculation!$AB$24=1,OldData!AO57,OldData!AP57)</f>
        <v>0.135368055512098</v>
      </c>
      <c r="AK57" s="315"/>
      <c r="AM57" s="41"/>
      <c r="AN57" s="310" t="n">
        <f aca="false">AI57</f>
        <v>47423</v>
      </c>
      <c r="AO57" s="297" t="n">
        <f aca="false">IF(Calculation!$Y$12=2,SQRT((AR57^2*(AN57-olddate-1)+AU57^2*15)/(AN57-olddate+14)),SQRT((((AR57^2*16+AS57^2*8)/24)*(AN57-olddate-1)+((AU57^2*16+AV57^2*8)/24)*15)/(AN57-olddate+14)))</f>
        <v>0.135368055512098</v>
      </c>
      <c r="AP57" s="277" t="n">
        <f aca="false">IF(Calculation!$Y$12=2,AR57,SQRT((AR57^2*16+AS57^2*8)/24))</f>
        <v>0.08</v>
      </c>
      <c r="AQ57" s="261"/>
      <c r="AR57" s="298" t="n">
        <f aca="false">VLOOKUP(AN57,OldVolTable,15)</f>
        <v>0.08</v>
      </c>
      <c r="AS57" s="316" t="n">
        <f aca="false">VLOOKUP(AN57,OldVolTable,19)</f>
        <v>0.175</v>
      </c>
      <c r="AT57" s="291"/>
      <c r="AU57" s="291" t="n">
        <f aca="false">VLOOKUP(AN57,OldVolTable,23)</f>
        <v>2.9</v>
      </c>
      <c r="AV57" s="299" t="n">
        <f aca="false">VLOOKUP(AN57,OldVolTable,27)</f>
        <v>1.15</v>
      </c>
    </row>
    <row r="58" customFormat="false" ht="11.25" hidden="false" customHeight="false" outlineLevel="0" collapsed="false">
      <c r="A58" s="319" t="n">
        <f aca="false">EOMONTH(A57,0)+1</f>
        <v>47453</v>
      </c>
      <c r="B58" s="261" t="n">
        <f aca="false">VLOOKUP(A58,$V$8:$Z$258,2)+PPadd</f>
        <v>73.5</v>
      </c>
      <c r="C58" s="65"/>
      <c r="D58" s="302" t="n">
        <f aca="false">VLOOKUP($A58,$V$8:$Z$258,4)*AE58</f>
        <v>55</v>
      </c>
      <c r="E58" s="247" t="n">
        <f aca="false">VLOOKUP($A58,$V$8:$Z$258,5)</f>
        <v>0.06650108280325</v>
      </c>
      <c r="H58" s="325"/>
      <c r="I58" s="326"/>
      <c r="J58" s="92" t="n">
        <f aca="false">X58</f>
        <v>0</v>
      </c>
      <c r="K58" s="306" t="n">
        <f aca="false">J58-C58</f>
        <v>0</v>
      </c>
      <c r="L58" s="258" t="n">
        <f aca="false">(A58-Calculation!$C$8)/365.25</f>
        <v>4.16700889801506</v>
      </c>
      <c r="M58" s="1" t="n">
        <v>3</v>
      </c>
      <c r="N58" s="307" t="n">
        <f aca="false">$A58</f>
        <v>47453</v>
      </c>
      <c r="O58" s="41" t="n">
        <f aca="false">VLOOKUP($N58,$AI$8:$AJ$258,2)+PvolMult</f>
        <v>0.13524335481704</v>
      </c>
      <c r="P58" s="308"/>
      <c r="Q58" s="109"/>
      <c r="V58" s="310" t="n">
        <f aca="false">$A58</f>
        <v>47453</v>
      </c>
      <c r="W58" s="261" t="n">
        <f aca="false">IF(Calculation!$Y$12=2,VLOOKUP(V58,OldCurves!$D58:$K311,3),(VLOOKUP(V58,OldCurves!$D58:$K311,3)*16*5+VLOOKUP(V58,OldCurves!$D58:$K311,7)*8*7+VLOOKUP(V58,OldCurves!M59:T282,3)*16+VLOOKUP(V58,OldCurves!M59:T282,7)*16)/168)</f>
        <v>73.5</v>
      </c>
      <c r="X58" s="92" t="n">
        <v>0</v>
      </c>
      <c r="Y58" s="311" t="n">
        <v>55</v>
      </c>
      <c r="Z58" s="294" t="n">
        <f aca="false">VLOOKUP(V58,OldCurves!A52:B311,2)</f>
        <v>0.06650108280325</v>
      </c>
      <c r="AA58" s="325"/>
      <c r="AB58" s="326"/>
      <c r="AC58" s="325"/>
      <c r="AD58" s="326"/>
      <c r="AE58" s="17" t="n">
        <v>1</v>
      </c>
      <c r="AF58" s="17"/>
      <c r="AG58" s="285" t="n">
        <v>4.16701</v>
      </c>
      <c r="AH58" s="106"/>
      <c r="AI58" s="313" t="n">
        <f aca="false">+V58</f>
        <v>47453</v>
      </c>
      <c r="AJ58" s="314" t="n">
        <f aca="false">IF(Calculation!$AB$24=1,OldData!AO58,OldData!AP58)</f>
        <v>0.13524335481704</v>
      </c>
      <c r="AK58" s="315"/>
      <c r="AM58" s="41"/>
      <c r="AN58" s="310" t="n">
        <f aca="false">AI58</f>
        <v>47453</v>
      </c>
      <c r="AO58" s="297" t="n">
        <f aca="false">IF(Calculation!$Y$12=2,SQRT((AR58^2*(AN58-olddate-1)+AU58^2*15)/(AN58-olddate+14)),SQRT((((AR58^2*16+AS58^2*8)/24)*(AN58-olddate-1)+((AU58^2*16+AV58^2*8)/24)*15)/(AN58-olddate+14)))</f>
        <v>0.13524335481704</v>
      </c>
      <c r="AP58" s="277" t="n">
        <f aca="false">IF(Calculation!$Y$12=2,AR58,SQRT((AR58^2*16+AS58^2*8)/24))</f>
        <v>0.08</v>
      </c>
      <c r="AQ58" s="261"/>
      <c r="AR58" s="298" t="n">
        <f aca="false">VLOOKUP(AN58,OldVolTable,15)</f>
        <v>0.08</v>
      </c>
      <c r="AS58" s="316" t="n">
        <f aca="false">VLOOKUP(AN58,OldVolTable,19)</f>
        <v>0.175</v>
      </c>
      <c r="AT58" s="291"/>
      <c r="AU58" s="291" t="n">
        <f aca="false">VLOOKUP(AN58,OldVolTable,23)</f>
        <v>2.9</v>
      </c>
      <c r="AV58" s="299" t="n">
        <f aca="false">VLOOKUP(AN58,OldVolTable,27)</f>
        <v>1.15</v>
      </c>
    </row>
    <row r="59" customFormat="false" ht="11.25" hidden="false" customHeight="false" outlineLevel="0" collapsed="false">
      <c r="A59" s="319" t="n">
        <f aca="false">EOMONTH(A58,0)+1</f>
        <v>47484</v>
      </c>
      <c r="B59" s="261" t="n">
        <f aca="false">VLOOKUP(A59,$V$8:$Z$258,2)+PPadd</f>
        <v>73.5</v>
      </c>
      <c r="C59" s="65"/>
      <c r="D59" s="302" t="n">
        <f aca="false">VLOOKUP($A59,$V$8:$Z$258,4)*AE59</f>
        <v>55</v>
      </c>
      <c r="E59" s="247" t="n">
        <f aca="false">VLOOKUP($A59,$V$8:$Z$258,5)</f>
        <v>0.06650108280325</v>
      </c>
      <c r="F59" s="325"/>
      <c r="G59" s="326"/>
      <c r="H59" s="325"/>
      <c r="I59" s="326"/>
      <c r="J59" s="92" t="n">
        <f aca="false">X59</f>
        <v>0</v>
      </c>
      <c r="K59" s="306" t="n">
        <f aca="false">J59-C59</f>
        <v>0</v>
      </c>
      <c r="L59" s="258" t="n">
        <f aca="false">(A59-Calculation!$C$8)/365.25</f>
        <v>4.25188227241615</v>
      </c>
      <c r="M59" s="1" t="n">
        <v>4</v>
      </c>
      <c r="N59" s="307" t="n">
        <f aca="false">$A59</f>
        <v>47484</v>
      </c>
      <c r="O59" s="41" t="n">
        <f aca="false">VLOOKUP($N59,$AI$8:$AJ$258,2)+PvolMult</f>
        <v>0.135115116874932</v>
      </c>
      <c r="P59" s="308"/>
      <c r="Q59" s="109"/>
      <c r="V59" s="310" t="n">
        <f aca="false">$A59</f>
        <v>47484</v>
      </c>
      <c r="W59" s="261" t="n">
        <f aca="false">IF(Calculation!$Y$12=2,VLOOKUP(V59,OldCurves!$D59:$K312,3),(VLOOKUP(V59,OldCurves!$D59:$K312,3)*16*5+VLOOKUP(V59,OldCurves!$D59:$K312,7)*8*7+VLOOKUP(V59,OldCurves!M60:T283,3)*16+VLOOKUP(V59,OldCurves!M60:T283,7)*16)/168)</f>
        <v>73.5</v>
      </c>
      <c r="X59" s="92" t="n">
        <v>0</v>
      </c>
      <c r="Y59" s="311" t="n">
        <v>55</v>
      </c>
      <c r="Z59" s="294" t="n">
        <f aca="false">VLOOKUP(V59,OldCurves!A53:B312,2)</f>
        <v>0.06650108280325</v>
      </c>
      <c r="AA59" s="325"/>
      <c r="AB59" s="326"/>
      <c r="AC59" s="325"/>
      <c r="AD59" s="326"/>
      <c r="AE59" s="17" t="n">
        <v>1</v>
      </c>
      <c r="AF59" s="17"/>
      <c r="AG59" s="285" t="n">
        <v>4.24914</v>
      </c>
      <c r="AH59" s="106"/>
      <c r="AI59" s="313" t="n">
        <f aca="false">+V59</f>
        <v>47484</v>
      </c>
      <c r="AJ59" s="314" t="n">
        <f aca="false">IF(Calculation!$AB$24=1,OldData!AO59,OldData!AP59)</f>
        <v>0.135115116874932</v>
      </c>
      <c r="AK59" s="315"/>
      <c r="AM59" s="41"/>
      <c r="AN59" s="310" t="n">
        <f aca="false">AI59</f>
        <v>47484</v>
      </c>
      <c r="AO59" s="297" t="n">
        <f aca="false">IF(Calculation!$Y$12=2,SQRT((AR59^2*(AN59-olddate-1)+AU59^2*15)/(AN59-olddate+14)),SQRT((((AR59^2*16+AS59^2*8)/24)*(AN59-olddate-1)+((AU59^2*16+AV59^2*8)/24)*15)/(AN59-olddate+14)))</f>
        <v>0.135115116874932</v>
      </c>
      <c r="AP59" s="277" t="n">
        <f aca="false">IF(Calculation!$Y$12=2,AR59,SQRT((AR59^2*16+AS59^2*8)/24))</f>
        <v>0.08</v>
      </c>
      <c r="AQ59" s="261"/>
      <c r="AR59" s="298" t="n">
        <f aca="false">VLOOKUP(AN59,OldVolTable,15)</f>
        <v>0.08</v>
      </c>
      <c r="AS59" s="316" t="n">
        <f aca="false">VLOOKUP(AN59,OldVolTable,19)</f>
        <v>0.175</v>
      </c>
      <c r="AT59" s="291"/>
      <c r="AU59" s="291" t="n">
        <f aca="false">VLOOKUP(AN59,OldVolTable,23)</f>
        <v>2.9</v>
      </c>
      <c r="AV59" s="299" t="n">
        <f aca="false">VLOOKUP(AN59,OldVolTable,27)</f>
        <v>1.15</v>
      </c>
    </row>
    <row r="60" customFormat="false" ht="11.25" hidden="false" customHeight="false" outlineLevel="0" collapsed="false">
      <c r="A60" s="319" t="n">
        <f aca="false">EOMONTH(A59,0)+1</f>
        <v>47515</v>
      </c>
      <c r="B60" s="261" t="n">
        <f aca="false">VLOOKUP(A60,$V$8:$Z$258,2)+PPadd</f>
        <v>73.5</v>
      </c>
      <c r="C60" s="65"/>
      <c r="D60" s="302" t="n">
        <f aca="false">VLOOKUP($A60,$V$8:$Z$258,4)*AE60</f>
        <v>55</v>
      </c>
      <c r="E60" s="247" t="n">
        <f aca="false">VLOOKUP($A60,$V$8:$Z$258,5)</f>
        <v>0.06650108280325</v>
      </c>
      <c r="F60" s="325"/>
      <c r="G60" s="326"/>
      <c r="H60" s="325"/>
      <c r="I60" s="326"/>
      <c r="J60" s="92" t="n">
        <f aca="false">X60</f>
        <v>0</v>
      </c>
      <c r="K60" s="306" t="n">
        <f aca="false">J60-C60</f>
        <v>0</v>
      </c>
      <c r="L60" s="258" t="n">
        <f aca="false">(A60-Calculation!$C$8)/365.25</f>
        <v>4.33675564681725</v>
      </c>
      <c r="M60" s="1" t="n">
        <v>5</v>
      </c>
      <c r="N60" s="307" t="n">
        <f aca="false">$A60</f>
        <v>47515</v>
      </c>
      <c r="O60" s="41" t="n">
        <f aca="false">VLOOKUP($N60,$AI$8:$AJ$258,2)+PvolMult</f>
        <v>0.134987503806837</v>
      </c>
      <c r="P60" s="308"/>
      <c r="Q60" s="109"/>
      <c r="V60" s="310" t="n">
        <f aca="false">$A60</f>
        <v>47515</v>
      </c>
      <c r="W60" s="261" t="n">
        <f aca="false">IF(Calculation!$Y$12=2,VLOOKUP(V60,OldCurves!$D60:$K313,3),(VLOOKUP(V60,OldCurves!$D60:$K313,3)*16*5+VLOOKUP(V60,OldCurves!$D60:$K313,7)*8*7+VLOOKUP(V60,OldCurves!M61:T284,3)*16+VLOOKUP(V60,OldCurves!M61:T284,7)*16)/168)</f>
        <v>73.5</v>
      </c>
      <c r="X60" s="92" t="n">
        <v>0</v>
      </c>
      <c r="Y60" s="311" t="n">
        <v>55</v>
      </c>
      <c r="Z60" s="294" t="n">
        <f aca="false">VLOOKUP(V60,OldCurves!A54:B313,2)</f>
        <v>0.06650108280325</v>
      </c>
      <c r="AA60" s="325"/>
      <c r="AB60" s="326"/>
      <c r="AC60" s="325"/>
      <c r="AD60" s="326"/>
      <c r="AE60" s="17" t="n">
        <v>1</v>
      </c>
      <c r="AF60" s="17"/>
      <c r="AG60" s="285" t="n">
        <v>4.33402</v>
      </c>
      <c r="AH60" s="106"/>
      <c r="AI60" s="313" t="n">
        <f aca="false">+V60</f>
        <v>47515</v>
      </c>
      <c r="AJ60" s="314" t="n">
        <f aca="false">IF(Calculation!$AB$24=1,OldData!AO60,OldData!AP60)</f>
        <v>0.134987503806837</v>
      </c>
      <c r="AK60" s="315"/>
      <c r="AM60" s="41"/>
      <c r="AN60" s="310" t="n">
        <f aca="false">AI60</f>
        <v>47515</v>
      </c>
      <c r="AO60" s="297" t="n">
        <f aca="false">IF(Calculation!$Y$12=2,SQRT((AR60^2*(AN60-olddate-1)+AU60^2*15)/(AN60-olddate+14)),SQRT((((AR60^2*16+AS60^2*8)/24)*(AN60-olddate-1)+((AU60^2*16+AV60^2*8)/24)*15)/(AN60-olddate+14)))</f>
        <v>0.134987503806837</v>
      </c>
      <c r="AP60" s="277" t="n">
        <f aca="false">IF(Calculation!$Y$12=2,AR60,SQRT((AR60^2*16+AS60^2*8)/24))</f>
        <v>0.08</v>
      </c>
      <c r="AQ60" s="261"/>
      <c r="AR60" s="298" t="n">
        <f aca="false">VLOOKUP(AN60,OldVolTable,15)</f>
        <v>0.08</v>
      </c>
      <c r="AS60" s="316" t="n">
        <f aca="false">VLOOKUP(AN60,OldVolTable,19)</f>
        <v>0.175</v>
      </c>
      <c r="AT60" s="291"/>
      <c r="AU60" s="291" t="n">
        <f aca="false">VLOOKUP(AN60,OldVolTable,23)</f>
        <v>2.9</v>
      </c>
      <c r="AV60" s="299" t="n">
        <f aca="false">VLOOKUP(AN60,OldVolTable,27)</f>
        <v>1.15</v>
      </c>
    </row>
    <row r="61" customFormat="false" ht="11.25" hidden="false" customHeight="false" outlineLevel="0" collapsed="false">
      <c r="A61" s="319" t="n">
        <f aca="false">EOMONTH(A60,0)+1</f>
        <v>47543</v>
      </c>
      <c r="B61" s="261" t="n">
        <f aca="false">VLOOKUP(A61,$V$8:$Z$258,2)+PPadd</f>
        <v>73.5</v>
      </c>
      <c r="C61" s="65"/>
      <c r="D61" s="302" t="n">
        <f aca="false">VLOOKUP($A61,$V$8:$Z$258,4)*AE61</f>
        <v>55</v>
      </c>
      <c r="E61" s="247" t="n">
        <f aca="false">VLOOKUP($A61,$V$8:$Z$258,5)</f>
        <v>0.06650108280325</v>
      </c>
      <c r="F61" s="325"/>
      <c r="G61" s="326"/>
      <c r="H61" s="325"/>
      <c r="I61" s="326"/>
      <c r="J61" s="92" t="n">
        <f aca="false">X61</f>
        <v>0</v>
      </c>
      <c r="K61" s="306" t="n">
        <f aca="false">J61-C61</f>
        <v>0</v>
      </c>
      <c r="L61" s="258" t="n">
        <f aca="false">(A61-Calculation!$C$8)/365.25</f>
        <v>4.41341546885695</v>
      </c>
      <c r="M61" s="1" t="n">
        <v>6</v>
      </c>
      <c r="N61" s="307" t="n">
        <f aca="false">$A61</f>
        <v>47543</v>
      </c>
      <c r="O61" s="41" t="n">
        <f aca="false">VLOOKUP($N61,$AI$8:$AJ$258,2)+PvolMult</f>
        <v>0.134872773551096</v>
      </c>
      <c r="P61" s="308"/>
      <c r="Q61" s="109"/>
      <c r="V61" s="310" t="n">
        <f aca="false">$A61</f>
        <v>47543</v>
      </c>
      <c r="W61" s="261" t="n">
        <f aca="false">IF(Calculation!$Y$12=2,VLOOKUP(V61,OldCurves!$D61:$K314,3),(VLOOKUP(V61,OldCurves!$D61:$K314,3)*16*5+VLOOKUP(V61,OldCurves!$D61:$K314,7)*8*7+VLOOKUP(V61,OldCurves!M62:T285,3)*16+VLOOKUP(V61,OldCurves!M62:T285,7)*16)/168)</f>
        <v>73.5</v>
      </c>
      <c r="X61" s="92" t="n">
        <v>0</v>
      </c>
      <c r="Y61" s="311" t="n">
        <v>55</v>
      </c>
      <c r="Z61" s="294" t="n">
        <f aca="false">VLOOKUP(V61,OldCurves!A55:B314,2)</f>
        <v>0.06650108280325</v>
      </c>
      <c r="AA61" s="325"/>
      <c r="AB61" s="326"/>
      <c r="AC61" s="325"/>
      <c r="AD61" s="326"/>
      <c r="AE61" s="17" t="n">
        <v>1</v>
      </c>
      <c r="AF61" s="17"/>
      <c r="AG61" s="285" t="n">
        <v>4.41889</v>
      </c>
      <c r="AH61" s="106"/>
      <c r="AI61" s="313" t="n">
        <f aca="false">+V61</f>
        <v>47543</v>
      </c>
      <c r="AJ61" s="314" t="n">
        <f aca="false">IF(Calculation!$AB$24=1,OldData!AO61,OldData!AP61)</f>
        <v>0.134872773551096</v>
      </c>
      <c r="AK61" s="315"/>
      <c r="AM61" s="41"/>
      <c r="AN61" s="310" t="n">
        <f aca="false">AI61</f>
        <v>47543</v>
      </c>
      <c r="AO61" s="297" t="n">
        <f aca="false">IF(Calculation!$Y$12=2,SQRT((AR61^2*(AN61-olddate-1)+AU61^2*15)/(AN61-olddate+14)),SQRT((((AR61^2*16+AS61^2*8)/24)*(AN61-olddate-1)+((AU61^2*16+AV61^2*8)/24)*15)/(AN61-olddate+14)))</f>
        <v>0.134872773551096</v>
      </c>
      <c r="AP61" s="277" t="n">
        <f aca="false">IF(Calculation!$Y$12=2,AR61,SQRT((AR61^2*16+AS61^2*8)/24))</f>
        <v>0.08</v>
      </c>
      <c r="AQ61" s="261"/>
      <c r="AR61" s="298" t="n">
        <f aca="false">VLOOKUP(AN61,OldVolTable,15)</f>
        <v>0.08</v>
      </c>
      <c r="AS61" s="316" t="n">
        <f aca="false">VLOOKUP(AN61,OldVolTable,19)</f>
        <v>0.175</v>
      </c>
      <c r="AT61" s="291"/>
      <c r="AU61" s="291" t="n">
        <f aca="false">VLOOKUP(AN61,OldVolTable,23)</f>
        <v>2.9</v>
      </c>
      <c r="AV61" s="299" t="n">
        <f aca="false">VLOOKUP(AN61,OldVolTable,27)</f>
        <v>1.15</v>
      </c>
    </row>
    <row r="62" customFormat="false" ht="11.25" hidden="false" customHeight="false" outlineLevel="0" collapsed="false">
      <c r="A62" s="319" t="n">
        <f aca="false">EOMONTH(A61,0)+1</f>
        <v>47574</v>
      </c>
      <c r="B62" s="261" t="n">
        <f aca="false">VLOOKUP(A62,$V$8:$Z$258,2)+PPadd</f>
        <v>73.5</v>
      </c>
      <c r="C62" s="65"/>
      <c r="D62" s="302" t="n">
        <f aca="false">VLOOKUP($A62,$V$8:$Z$258,4)*AE62</f>
        <v>55</v>
      </c>
      <c r="E62" s="247" t="n">
        <f aca="false">VLOOKUP($A62,$V$8:$Z$258,5)</f>
        <v>0.06650108280325</v>
      </c>
      <c r="F62" s="325"/>
      <c r="G62" s="326"/>
      <c r="H62" s="325"/>
      <c r="I62" s="326"/>
      <c r="J62" s="92" t="n">
        <f aca="false">X62</f>
        <v>0</v>
      </c>
      <c r="K62" s="306" t="n">
        <f aca="false">J62-C62</f>
        <v>0</v>
      </c>
      <c r="L62" s="258" t="n">
        <f aca="false">(A62-Calculation!$C$8)/365.25</f>
        <v>4.49828884325804</v>
      </c>
      <c r="M62" s="1" t="n">
        <v>1</v>
      </c>
      <c r="N62" s="307" t="n">
        <f aca="false">$A62</f>
        <v>47574</v>
      </c>
      <c r="O62" s="41" t="n">
        <f aca="false">VLOOKUP($N62,$AI$8:$AJ$258,2)+PvolMult</f>
        <v>0.134746336743559</v>
      </c>
      <c r="P62" s="308"/>
      <c r="Q62" s="109"/>
      <c r="V62" s="310" t="n">
        <f aca="false">$A62</f>
        <v>47574</v>
      </c>
      <c r="W62" s="261" t="n">
        <f aca="false">IF(Calculation!$Y$12=2,VLOOKUP(V62,OldCurves!$D62:$K315,3),(VLOOKUP(V62,OldCurves!$D62:$K315,3)*16*5+VLOOKUP(V62,OldCurves!$D62:$K315,7)*8*7+VLOOKUP(V62,OldCurves!M63:T286,3)*16+VLOOKUP(V62,OldCurves!M63:T286,7)*16)/168)</f>
        <v>73.5</v>
      </c>
      <c r="X62" s="92" t="n">
        <v>0</v>
      </c>
      <c r="Y62" s="311" t="n">
        <v>55</v>
      </c>
      <c r="Z62" s="294" t="n">
        <f aca="false">VLOOKUP(V62,OldCurves!A56:B315,2)</f>
        <v>0.06650108280325</v>
      </c>
      <c r="AA62" s="325"/>
      <c r="AB62" s="326"/>
      <c r="AC62" s="325"/>
      <c r="AD62" s="326"/>
      <c r="AE62" s="17" t="n">
        <v>1</v>
      </c>
      <c r="AF62" s="17"/>
      <c r="AG62" s="285" t="n">
        <v>4.50103</v>
      </c>
      <c r="AH62" s="106"/>
      <c r="AI62" s="313" t="n">
        <f aca="false">+V62</f>
        <v>47574</v>
      </c>
      <c r="AJ62" s="314" t="n">
        <f aca="false">IF(Calculation!$AB$24=1,OldData!AO62,OldData!AP62)</f>
        <v>0.134746336743559</v>
      </c>
      <c r="AK62" s="315"/>
      <c r="AM62" s="41"/>
      <c r="AN62" s="310" t="n">
        <f aca="false">AI62</f>
        <v>47574</v>
      </c>
      <c r="AO62" s="297" t="n">
        <f aca="false">IF(Calculation!$Y$12=2,SQRT((AR62^2*(AN62-olddate-1)+AU62^2*15)/(AN62-olddate+14)),SQRT((((AR62^2*16+AS62^2*8)/24)*(AN62-olddate-1)+((AU62^2*16+AV62^2*8)/24)*15)/(AN62-olddate+14)))</f>
        <v>0.134746336743559</v>
      </c>
      <c r="AP62" s="277" t="n">
        <f aca="false">IF(Calculation!$Y$12=2,AR62,SQRT((AR62^2*16+AS62^2*8)/24))</f>
        <v>0.08</v>
      </c>
      <c r="AQ62" s="261"/>
      <c r="AR62" s="298" t="n">
        <f aca="false">VLOOKUP(AN62,OldVolTable,15)</f>
        <v>0.08</v>
      </c>
      <c r="AS62" s="316" t="n">
        <f aca="false">VLOOKUP(AN62,OldVolTable,19)</f>
        <v>0.175</v>
      </c>
      <c r="AT62" s="291"/>
      <c r="AU62" s="291" t="n">
        <f aca="false">VLOOKUP(AN62,OldVolTable,23)</f>
        <v>2.9</v>
      </c>
      <c r="AV62" s="299" t="n">
        <f aca="false">VLOOKUP(AN62,OldVolTable,27)</f>
        <v>1.15</v>
      </c>
    </row>
    <row r="63" customFormat="false" ht="11.25" hidden="false" customHeight="false" outlineLevel="0" collapsed="false">
      <c r="A63" s="319" t="n">
        <f aca="false">EOMONTH(A62,0)+1</f>
        <v>47604</v>
      </c>
      <c r="B63" s="261" t="n">
        <f aca="false">VLOOKUP(A63,$V$8:$Z$258,2)+PPadd</f>
        <v>73.5</v>
      </c>
      <c r="C63" s="65"/>
      <c r="D63" s="302" t="n">
        <f aca="false">VLOOKUP($A63,$V$8:$Z$258,4)*AE63</f>
        <v>55</v>
      </c>
      <c r="E63" s="247" t="n">
        <f aca="false">VLOOKUP($A63,$V$8:$Z$258,5)</f>
        <v>0.06650108280325</v>
      </c>
      <c r="F63" s="325"/>
      <c r="G63" s="326"/>
      <c r="H63" s="325"/>
      <c r="I63" s="326"/>
      <c r="J63" s="92" t="n">
        <f aca="false">X63</f>
        <v>0</v>
      </c>
      <c r="K63" s="306" t="n">
        <f aca="false">J63-C63</f>
        <v>0</v>
      </c>
      <c r="L63" s="258" t="n">
        <f aca="false">(A63-Calculation!$C$8)/365.25</f>
        <v>4.58042436687201</v>
      </c>
      <c r="M63" s="1" t="n">
        <v>2</v>
      </c>
      <c r="N63" s="307" t="n">
        <f aca="false">$A63</f>
        <v>47604</v>
      </c>
      <c r="O63" s="41" t="n">
        <f aca="false">VLOOKUP($N63,$AI$8:$AJ$258,2)+PvolMult</f>
        <v>0.134624560617402</v>
      </c>
      <c r="P63" s="308"/>
      <c r="Q63" s="109"/>
      <c r="V63" s="310" t="n">
        <f aca="false">$A63</f>
        <v>47604</v>
      </c>
      <c r="W63" s="261" t="n">
        <f aca="false">IF(Calculation!$Y$12=2,VLOOKUP(V63,OldCurves!$D63:$K316,3),(VLOOKUP(V63,OldCurves!$D63:$K316,3)*16*5+VLOOKUP(V63,OldCurves!$D63:$K316,7)*8*7+VLOOKUP(V63,OldCurves!M64:T287,3)*16+VLOOKUP(V63,OldCurves!M64:T287,7)*16)/168)</f>
        <v>73.5</v>
      </c>
      <c r="X63" s="92" t="n">
        <v>0</v>
      </c>
      <c r="Y63" s="311" t="n">
        <v>55</v>
      </c>
      <c r="Z63" s="294" t="n">
        <f aca="false">VLOOKUP(V63,OldCurves!A57:B316,2)</f>
        <v>0.06650108280325</v>
      </c>
      <c r="AA63" s="325"/>
      <c r="AB63" s="326"/>
      <c r="AC63" s="325"/>
      <c r="AD63" s="326"/>
      <c r="AE63" s="17" t="n">
        <v>1</v>
      </c>
      <c r="AF63" s="17"/>
      <c r="AG63" s="285" t="n">
        <v>4.5859</v>
      </c>
      <c r="AH63" s="106"/>
      <c r="AI63" s="313" t="n">
        <f aca="false">+V63</f>
        <v>47604</v>
      </c>
      <c r="AJ63" s="314" t="n">
        <f aca="false">IF(Calculation!$AB$24=1,OldData!AO63,OldData!AP63)</f>
        <v>0.134624560617402</v>
      </c>
      <c r="AK63" s="315"/>
      <c r="AM63" s="41"/>
      <c r="AN63" s="310" t="n">
        <f aca="false">AI63</f>
        <v>47604</v>
      </c>
      <c r="AO63" s="297" t="n">
        <f aca="false">IF(Calculation!$Y$12=2,SQRT((AR63^2*(AN63-olddate-1)+AU63^2*15)/(AN63-olddate+14)),SQRT((((AR63^2*16+AS63^2*8)/24)*(AN63-olddate-1)+((AU63^2*16+AV63^2*8)/24)*15)/(AN63-olddate+14)))</f>
        <v>0.134624560617402</v>
      </c>
      <c r="AP63" s="277" t="n">
        <f aca="false">IF(Calculation!$Y$12=2,AR63,SQRT((AR63^2*16+AS63^2*8)/24))</f>
        <v>0.08</v>
      </c>
      <c r="AQ63" s="261"/>
      <c r="AR63" s="298" t="n">
        <f aca="false">VLOOKUP(AN63,OldVolTable,15)</f>
        <v>0.08</v>
      </c>
      <c r="AS63" s="316" t="n">
        <f aca="false">VLOOKUP(AN63,OldVolTable,19)</f>
        <v>0.175</v>
      </c>
      <c r="AT63" s="291"/>
      <c r="AU63" s="291" t="n">
        <f aca="false">VLOOKUP(AN63,OldVolTable,23)</f>
        <v>2.9</v>
      </c>
      <c r="AV63" s="299" t="n">
        <f aca="false">VLOOKUP(AN63,OldVolTable,27)</f>
        <v>1.15</v>
      </c>
    </row>
    <row r="64" customFormat="false" ht="11.25" hidden="false" customHeight="false" outlineLevel="0" collapsed="false">
      <c r="A64" s="319" t="n">
        <f aca="false">EOMONTH(A63,0)+1</f>
        <v>47635</v>
      </c>
      <c r="B64" s="261" t="n">
        <f aca="false">VLOOKUP(A64,$V$8:$Z$258,2)+PPadd</f>
        <v>73.5</v>
      </c>
      <c r="C64" s="65"/>
      <c r="D64" s="302" t="n">
        <f aca="false">VLOOKUP($A64,$V$8:$Z$258,4)*AE64</f>
        <v>55</v>
      </c>
      <c r="E64" s="247" t="n">
        <f aca="false">VLOOKUP($A64,$V$8:$Z$258,5)</f>
        <v>0.06650108280325</v>
      </c>
      <c r="F64" s="325"/>
      <c r="G64" s="326"/>
      <c r="H64" s="325"/>
      <c r="I64" s="326"/>
      <c r="J64" s="92" t="n">
        <f aca="false">X64</f>
        <v>0</v>
      </c>
      <c r="K64" s="306" t="n">
        <f aca="false">J64-C64</f>
        <v>0</v>
      </c>
      <c r="L64" s="258" t="n">
        <f aca="false">(A64-Calculation!$C$8)/365.25</f>
        <v>4.6652977412731</v>
      </c>
      <c r="M64" s="1" t="n">
        <v>3</v>
      </c>
      <c r="N64" s="307" t="n">
        <f aca="false">$A64</f>
        <v>47635</v>
      </c>
      <c r="O64" s="41" t="n">
        <f aca="false">VLOOKUP($N64,$AI$8:$AJ$258,2)+PvolMult</f>
        <v>0.134499322299988</v>
      </c>
      <c r="P64" s="308"/>
      <c r="Q64" s="109"/>
      <c r="V64" s="310" t="n">
        <f aca="false">$A64</f>
        <v>47635</v>
      </c>
      <c r="W64" s="261" t="n">
        <f aca="false">IF(Calculation!$Y$12=2,VLOOKUP(V64,OldCurves!$D64:$K317,3),(VLOOKUP(V64,OldCurves!$D64:$K317,3)*16*5+VLOOKUP(V64,OldCurves!$D64:$K317,7)*8*7+VLOOKUP(V64,OldCurves!M65:T288,3)*16+VLOOKUP(V64,OldCurves!M65:T288,7)*16)/168)</f>
        <v>73.5</v>
      </c>
      <c r="X64" s="92" t="n">
        <v>0</v>
      </c>
      <c r="Y64" s="311" t="n">
        <v>55</v>
      </c>
      <c r="Z64" s="294" t="n">
        <f aca="false">VLOOKUP(V64,OldCurves!A58:B317,2)</f>
        <v>0.06650108280325</v>
      </c>
      <c r="AA64" s="325"/>
      <c r="AB64" s="326"/>
      <c r="AC64" s="325"/>
      <c r="AD64" s="326"/>
      <c r="AE64" s="17" t="n">
        <v>1</v>
      </c>
      <c r="AF64" s="17"/>
      <c r="AG64" s="285" t="n">
        <v>4.66804</v>
      </c>
      <c r="AH64" s="106"/>
      <c r="AI64" s="313" t="n">
        <f aca="false">+V64</f>
        <v>47635</v>
      </c>
      <c r="AJ64" s="314" t="n">
        <f aca="false">IF(Calculation!$AB$24=1,OldData!AO64,OldData!AP64)</f>
        <v>0.134499322299988</v>
      </c>
      <c r="AK64" s="315"/>
      <c r="AM64" s="41"/>
      <c r="AN64" s="310" t="n">
        <f aca="false">AI64</f>
        <v>47635</v>
      </c>
      <c r="AO64" s="297" t="n">
        <f aca="false">IF(Calculation!$Y$12=2,SQRT((AR64^2*(AN64-olddate-1)+AU64^2*15)/(AN64-olddate+14)),SQRT((((AR64^2*16+AS64^2*8)/24)*(AN64-olddate-1)+((AU64^2*16+AV64^2*8)/24)*15)/(AN64-olddate+14)))</f>
        <v>0.134499322299988</v>
      </c>
      <c r="AP64" s="277" t="n">
        <f aca="false">IF(Calculation!$Y$12=2,AR64,SQRT((AR64^2*16+AS64^2*8)/24))</f>
        <v>0.08</v>
      </c>
      <c r="AQ64" s="261"/>
      <c r="AR64" s="298" t="n">
        <f aca="false">VLOOKUP(AN64,OldVolTable,15)</f>
        <v>0.08</v>
      </c>
      <c r="AS64" s="316" t="n">
        <f aca="false">VLOOKUP(AN64,OldVolTable,19)</f>
        <v>0.175</v>
      </c>
      <c r="AT64" s="291"/>
      <c r="AU64" s="291" t="n">
        <f aca="false">VLOOKUP(AN64,OldVolTable,23)</f>
        <v>2.9</v>
      </c>
      <c r="AV64" s="299" t="n">
        <f aca="false">VLOOKUP(AN64,OldVolTable,27)</f>
        <v>1.15</v>
      </c>
    </row>
    <row r="65" customFormat="false" ht="11.25" hidden="false" customHeight="false" outlineLevel="0" collapsed="false">
      <c r="A65" s="319" t="n">
        <f aca="false">EOMONTH(A64,0)+1</f>
        <v>47665</v>
      </c>
      <c r="B65" s="261" t="n">
        <f aca="false">VLOOKUP(A65,$V$8:$Z$258,2)+PPadd</f>
        <v>73.5</v>
      </c>
      <c r="C65" s="65"/>
      <c r="D65" s="302" t="n">
        <f aca="false">VLOOKUP($A65,$V$8:$Z$258,4)*AE65</f>
        <v>55</v>
      </c>
      <c r="E65" s="247" t="n">
        <f aca="false">VLOOKUP($A65,$V$8:$Z$258,5)</f>
        <v>0.06650108280325</v>
      </c>
      <c r="F65" s="325"/>
      <c r="G65" s="326"/>
      <c r="H65" s="325"/>
      <c r="I65" s="326"/>
      <c r="J65" s="92" t="n">
        <f aca="false">X65</f>
        <v>0</v>
      </c>
      <c r="K65" s="306" t="n">
        <f aca="false">J65-C65</f>
        <v>0</v>
      </c>
      <c r="L65" s="258" t="n">
        <f aca="false">(A65-Calculation!$C$8)/365.25</f>
        <v>4.74743326488706</v>
      </c>
      <c r="M65" s="1" t="n">
        <v>4</v>
      </c>
      <c r="N65" s="307" t="n">
        <f aca="false">$A65</f>
        <v>47665</v>
      </c>
      <c r="O65" s="41" t="n">
        <f aca="false">VLOOKUP($N65,$AI$8:$AJ$258,2)+PvolMult</f>
        <v>0.134378697452566</v>
      </c>
      <c r="P65" s="308"/>
      <c r="Q65" s="109"/>
      <c r="V65" s="310" t="n">
        <f aca="false">$A65</f>
        <v>47665</v>
      </c>
      <c r="W65" s="261" t="n">
        <f aca="false">IF(Calculation!$Y$12=2,VLOOKUP(V65,OldCurves!$D65:$K318,3),(VLOOKUP(V65,OldCurves!$D65:$K318,3)*16*5+VLOOKUP(V65,OldCurves!$D65:$K318,7)*8*7+VLOOKUP(V65,OldCurves!M66:T289,3)*16+VLOOKUP(V65,OldCurves!M66:T289,7)*16)/168)</f>
        <v>73.5</v>
      </c>
      <c r="X65" s="92" t="n">
        <v>0</v>
      </c>
      <c r="Y65" s="311" t="n">
        <v>55</v>
      </c>
      <c r="Z65" s="294" t="n">
        <f aca="false">VLOOKUP(V65,OldCurves!A59:B318,2)</f>
        <v>0.06650108280325</v>
      </c>
      <c r="AA65" s="325"/>
      <c r="AB65" s="326"/>
      <c r="AC65" s="325"/>
      <c r="AD65" s="326"/>
      <c r="AE65" s="17" t="n">
        <v>1</v>
      </c>
      <c r="AF65" s="17"/>
      <c r="AG65" s="285" t="n">
        <v>4.75291</v>
      </c>
      <c r="AH65" s="106"/>
      <c r="AI65" s="313" t="n">
        <f aca="false">+V65</f>
        <v>47665</v>
      </c>
      <c r="AJ65" s="314" t="n">
        <f aca="false">IF(Calculation!$AB$24=1,OldData!AO65,OldData!AP65)</f>
        <v>0.134378697452566</v>
      </c>
      <c r="AK65" s="315"/>
      <c r="AM65" s="41"/>
      <c r="AN65" s="310" t="n">
        <f aca="false">AI65</f>
        <v>47665</v>
      </c>
      <c r="AO65" s="297" t="n">
        <f aca="false">IF(Calculation!$Y$12=2,SQRT((AR65^2*(AN65-olddate-1)+AU65^2*15)/(AN65-olddate+14)),SQRT((((AR65^2*16+AS65^2*8)/24)*(AN65-olddate-1)+((AU65^2*16+AV65^2*8)/24)*15)/(AN65-olddate+14)))</f>
        <v>0.134378697452566</v>
      </c>
      <c r="AP65" s="277" t="n">
        <f aca="false">IF(Calculation!$Y$12=2,AR65,SQRT((AR65^2*16+AS65^2*8)/24))</f>
        <v>0.08</v>
      </c>
      <c r="AQ65" s="261"/>
      <c r="AR65" s="298" t="n">
        <f aca="false">VLOOKUP(AN65,OldVolTable,15)</f>
        <v>0.08</v>
      </c>
      <c r="AS65" s="316" t="n">
        <f aca="false">VLOOKUP(AN65,OldVolTable,19)</f>
        <v>0.175</v>
      </c>
      <c r="AT65" s="291"/>
      <c r="AU65" s="291" t="n">
        <f aca="false">VLOOKUP(AN65,OldVolTable,23)</f>
        <v>2.9</v>
      </c>
      <c r="AV65" s="299" t="n">
        <f aca="false">VLOOKUP(AN65,OldVolTable,27)</f>
        <v>1.15</v>
      </c>
    </row>
    <row r="66" customFormat="false" ht="11.25" hidden="false" customHeight="false" outlineLevel="0" collapsed="false">
      <c r="A66" s="319" t="n">
        <f aca="false">EOMONTH(A65,0)+1</f>
        <v>47696</v>
      </c>
      <c r="B66" s="261" t="n">
        <f aca="false">VLOOKUP(A66,$V$8:$Z$258,2)+PPadd</f>
        <v>73.5</v>
      </c>
      <c r="C66" s="65"/>
      <c r="D66" s="302" t="n">
        <f aca="false">VLOOKUP($A66,$V$8:$Z$258,4)*AE66</f>
        <v>55</v>
      </c>
      <c r="E66" s="247" t="n">
        <f aca="false">VLOOKUP($A66,$V$8:$Z$258,5)</f>
        <v>0.06650108280325</v>
      </c>
      <c r="F66" s="325"/>
      <c r="G66" s="326"/>
      <c r="H66" s="325"/>
      <c r="I66" s="326"/>
      <c r="J66" s="92" t="n">
        <f aca="false">X66</f>
        <v>0</v>
      </c>
      <c r="K66" s="306" t="n">
        <f aca="false">J66-C66</f>
        <v>0</v>
      </c>
      <c r="L66" s="258" t="n">
        <f aca="false">(A66-Calculation!$C$8)/365.25</f>
        <v>4.83230663928816</v>
      </c>
      <c r="M66" s="1" t="n">
        <v>5</v>
      </c>
      <c r="N66" s="307" t="n">
        <f aca="false">$A66</f>
        <v>47696</v>
      </c>
      <c r="O66" s="41" t="n">
        <f aca="false">VLOOKUP($N66,$AI$8:$AJ$258,2)+PvolMult</f>
        <v>0.134254640043814</v>
      </c>
      <c r="P66" s="308"/>
      <c r="Q66" s="109"/>
      <c r="V66" s="310" t="n">
        <f aca="false">$A66</f>
        <v>47696</v>
      </c>
      <c r="W66" s="261" t="n">
        <f aca="false">IF(Calculation!$Y$12=2,VLOOKUP(V66,OldCurves!$D66:$K319,3),(VLOOKUP(V66,OldCurves!$D66:$K319,3)*16*5+VLOOKUP(V66,OldCurves!$D66:$K319,7)*8*7+VLOOKUP(V66,OldCurves!M67:T290,3)*16+VLOOKUP(V66,OldCurves!M67:T290,7)*16)/168)</f>
        <v>73.5</v>
      </c>
      <c r="X66" s="92" t="n">
        <v>0</v>
      </c>
      <c r="Y66" s="311" t="n">
        <v>55</v>
      </c>
      <c r="Z66" s="294" t="n">
        <f aca="false">VLOOKUP(V66,OldCurves!A60:B319,2)</f>
        <v>0.06650108280325</v>
      </c>
      <c r="AA66" s="325"/>
      <c r="AB66" s="326"/>
      <c r="AC66" s="325"/>
      <c r="AD66" s="326"/>
      <c r="AE66" s="17" t="n">
        <v>1</v>
      </c>
      <c r="AF66" s="17"/>
      <c r="AG66" s="285" t="n">
        <v>4.83778</v>
      </c>
      <c r="AH66" s="106"/>
      <c r="AI66" s="313" t="n">
        <f aca="false">+V66</f>
        <v>47696</v>
      </c>
      <c r="AJ66" s="314" t="n">
        <f aca="false">IF(Calculation!$AB$24=1,OldData!AO66,OldData!AP66)</f>
        <v>0.134254640043814</v>
      </c>
      <c r="AK66" s="315"/>
      <c r="AM66" s="41"/>
      <c r="AN66" s="310" t="n">
        <f aca="false">AI66</f>
        <v>47696</v>
      </c>
      <c r="AO66" s="297" t="n">
        <f aca="false">IF(Calculation!$Y$12=2,SQRT((AR66^2*(AN66-olddate-1)+AU66^2*15)/(AN66-olddate+14)),SQRT((((AR66^2*16+AS66^2*8)/24)*(AN66-olddate-1)+((AU66^2*16+AV66^2*8)/24)*15)/(AN66-olddate+14)))</f>
        <v>0.134254640043814</v>
      </c>
      <c r="AP66" s="277" t="n">
        <f aca="false">IF(Calculation!$Y$12=2,AR66,SQRT((AR66^2*16+AS66^2*8)/24))</f>
        <v>0.08</v>
      </c>
      <c r="AQ66" s="261"/>
      <c r="AR66" s="298" t="n">
        <f aca="false">VLOOKUP(AN66,OldVolTable,15)</f>
        <v>0.08</v>
      </c>
      <c r="AS66" s="316" t="n">
        <f aca="false">VLOOKUP(AN66,OldVolTable,19)</f>
        <v>0.175</v>
      </c>
      <c r="AT66" s="291"/>
      <c r="AU66" s="291" t="n">
        <f aca="false">VLOOKUP(AN66,OldVolTable,23)</f>
        <v>2.9</v>
      </c>
      <c r="AV66" s="299" t="n">
        <f aca="false">VLOOKUP(AN66,OldVolTable,27)</f>
        <v>1.15</v>
      </c>
    </row>
    <row r="67" customFormat="false" ht="11.25" hidden="false" customHeight="false" outlineLevel="0" collapsed="false">
      <c r="A67" s="319" t="n">
        <f aca="false">EOMONTH(A66,0)+1</f>
        <v>47727</v>
      </c>
      <c r="B67" s="261" t="n">
        <f aca="false">VLOOKUP(A67,$V$8:$Z$258,2)+PPadd</f>
        <v>73.5</v>
      </c>
      <c r="C67" s="65"/>
      <c r="D67" s="302" t="n">
        <f aca="false">VLOOKUP($A67,$V$8:$Z$258,4)*AE67</f>
        <v>55</v>
      </c>
      <c r="E67" s="247" t="n">
        <f aca="false">VLOOKUP($A67,$V$8:$Z$258,5)</f>
        <v>0.06650108280325</v>
      </c>
      <c r="F67" s="325"/>
      <c r="G67" s="326"/>
      <c r="H67" s="325"/>
      <c r="I67" s="326"/>
      <c r="J67" s="92" t="n">
        <f aca="false">X67</f>
        <v>0</v>
      </c>
      <c r="K67" s="306" t="n">
        <f aca="false">J67-C67</f>
        <v>0</v>
      </c>
      <c r="L67" s="258" t="n">
        <f aca="false">(A67-Calculation!$C$8)/365.25</f>
        <v>4.91718001368925</v>
      </c>
      <c r="M67" s="1" t="n">
        <v>6</v>
      </c>
      <c r="N67" s="307" t="n">
        <f aca="false">$A67</f>
        <v>47727</v>
      </c>
      <c r="O67" s="41" t="n">
        <f aca="false">VLOOKUP($N67,$AI$8:$AJ$258,2)+PvolMult</f>
        <v>0.134131176144076</v>
      </c>
      <c r="P67" s="308"/>
      <c r="Q67" s="109"/>
      <c r="V67" s="310" t="n">
        <f aca="false">$A67</f>
        <v>47727</v>
      </c>
      <c r="W67" s="261" t="n">
        <f aca="false">IF(Calculation!$Y$12=2,VLOOKUP(V67,OldCurves!$D67:$K320,3),(VLOOKUP(V67,OldCurves!$D67:$K320,3)*16*5+VLOOKUP(V67,OldCurves!$D67:$K320,7)*8*7+VLOOKUP(V67,OldCurves!M68:T291,3)*16+VLOOKUP(V67,OldCurves!M68:T291,7)*16)/168)</f>
        <v>73.5</v>
      </c>
      <c r="X67" s="92" t="n">
        <v>0</v>
      </c>
      <c r="Y67" s="311" t="n">
        <v>55</v>
      </c>
      <c r="Z67" s="294" t="n">
        <f aca="false">VLOOKUP(V67,OldCurves!A61:B320,2)</f>
        <v>0.06650108280325</v>
      </c>
      <c r="AA67" s="325"/>
      <c r="AB67" s="326"/>
      <c r="AC67" s="325"/>
      <c r="AD67" s="326"/>
      <c r="AE67" s="17" t="n">
        <v>1</v>
      </c>
      <c r="AF67" s="17"/>
      <c r="AG67" s="285" t="n">
        <v>4.91444</v>
      </c>
      <c r="AH67" s="106"/>
      <c r="AI67" s="313" t="n">
        <f aca="false">+V67</f>
        <v>47727</v>
      </c>
      <c r="AJ67" s="314" t="n">
        <f aca="false">IF(Calculation!$AB$24=1,OldData!AO67,OldData!AP67)</f>
        <v>0.134131176144076</v>
      </c>
      <c r="AK67" s="315"/>
      <c r="AM67" s="41"/>
      <c r="AN67" s="310" t="n">
        <f aca="false">AI67</f>
        <v>47727</v>
      </c>
      <c r="AO67" s="297" t="n">
        <f aca="false">IF(Calculation!$Y$12=2,SQRT((AR67^2*(AN67-olddate-1)+AU67^2*15)/(AN67-olddate+14)),SQRT((((AR67^2*16+AS67^2*8)/24)*(AN67-olddate-1)+((AU67^2*16+AV67^2*8)/24)*15)/(AN67-olddate+14)))</f>
        <v>0.134131176144076</v>
      </c>
      <c r="AP67" s="277" t="n">
        <f aca="false">IF(Calculation!$Y$12=2,AR67,SQRT((AR67^2*16+AS67^2*8)/24))</f>
        <v>0.08</v>
      </c>
      <c r="AQ67" s="261"/>
      <c r="AR67" s="298" t="n">
        <f aca="false">VLOOKUP(AN67,OldVolTable,15)</f>
        <v>0.08</v>
      </c>
      <c r="AS67" s="316" t="n">
        <f aca="false">VLOOKUP(AN67,OldVolTable,19)</f>
        <v>0.175</v>
      </c>
      <c r="AT67" s="291"/>
      <c r="AU67" s="291" t="n">
        <f aca="false">VLOOKUP(AN67,OldVolTable,23)</f>
        <v>2.9</v>
      </c>
      <c r="AV67" s="299" t="n">
        <f aca="false">VLOOKUP(AN67,OldVolTable,27)</f>
        <v>1.15</v>
      </c>
    </row>
    <row r="68" customFormat="false" ht="11.25" hidden="false" customHeight="false" outlineLevel="0" collapsed="false">
      <c r="A68" s="301" t="n">
        <f aca="false">EOMONTH(A67,0)+1</f>
        <v>47757</v>
      </c>
      <c r="B68" s="261" t="n">
        <f aca="false">VLOOKUP(A68,$V$8:$Z$258,2)+PPadd</f>
        <v>73.5</v>
      </c>
      <c r="C68" s="65"/>
      <c r="D68" s="302" t="n">
        <f aca="false">VLOOKUP($A68,$V$8:$Z$258,4)*AE68</f>
        <v>55</v>
      </c>
      <c r="E68" s="247" t="n">
        <f aca="false">VLOOKUP($A68,$V$8:$Z$258,5)</f>
        <v>0.06650108280325</v>
      </c>
      <c r="F68" s="325"/>
      <c r="G68" s="326"/>
      <c r="H68" s="325"/>
      <c r="I68" s="326"/>
      <c r="J68" s="92" t="n">
        <f aca="false">X68</f>
        <v>0</v>
      </c>
      <c r="K68" s="306" t="n">
        <f aca="false">J68-C68</f>
        <v>0</v>
      </c>
      <c r="L68" s="258" t="n">
        <f aca="false">(A68-Calculation!$C$8)/365.25</f>
        <v>4.99931553730322</v>
      </c>
      <c r="M68" s="1" t="n">
        <v>1</v>
      </c>
      <c r="N68" s="307" t="n">
        <f aca="false">$A68</f>
        <v>47757</v>
      </c>
      <c r="O68" s="41" t="n">
        <f aca="false">VLOOKUP($N68,$AI$8:$AJ$258,2)+PvolMult</f>
        <v>0.134012255901371</v>
      </c>
      <c r="P68" s="308"/>
      <c r="Q68" s="109"/>
      <c r="V68" s="310" t="n">
        <f aca="false">$A68</f>
        <v>47757</v>
      </c>
      <c r="W68" s="261" t="n">
        <f aca="false">IF(Calculation!$Y$12=2,VLOOKUP(V68,OldCurves!$D68:$K321,3),(VLOOKUP(V68,OldCurves!$D68:$K321,3)*16*5+VLOOKUP(V68,OldCurves!$D68:$K321,7)*8*7+VLOOKUP(V68,OldCurves!M69:T292,3)*16+VLOOKUP(V68,OldCurves!M69:T292,7)*16)/168)</f>
        <v>73.5</v>
      </c>
      <c r="X68" s="92" t="n">
        <v>0</v>
      </c>
      <c r="Y68" s="311" t="n">
        <v>55</v>
      </c>
      <c r="Z68" s="294" t="n">
        <f aca="false">VLOOKUP(V68,OldCurves!A62:B321,2)</f>
        <v>0.06650108280325</v>
      </c>
      <c r="AA68" s="325"/>
      <c r="AB68" s="326"/>
      <c r="AC68" s="325"/>
      <c r="AD68" s="326"/>
      <c r="AE68" s="17" t="n">
        <v>1</v>
      </c>
      <c r="AF68" s="17"/>
      <c r="AG68" s="285" t="n">
        <v>4.99932</v>
      </c>
      <c r="AH68" s="106"/>
      <c r="AI68" s="313" t="n">
        <f aca="false">+V68</f>
        <v>47757</v>
      </c>
      <c r="AJ68" s="314" t="n">
        <f aca="false">IF(Calculation!$AB$24=1,OldData!AO68,OldData!AP68)</f>
        <v>0.134012255901371</v>
      </c>
      <c r="AK68" s="315"/>
      <c r="AM68" s="41"/>
      <c r="AN68" s="310" t="n">
        <f aca="false">AI68</f>
        <v>47757</v>
      </c>
      <c r="AO68" s="297" t="n">
        <f aca="false">IF(Calculation!$Y$12=2,SQRT((AR68^2*(AN68-olddate-1)+AU68^2*15)/(AN68-olddate+14)),SQRT((((AR68^2*16+AS68^2*8)/24)*(AN68-olddate-1)+((AU68^2*16+AV68^2*8)/24)*15)/(AN68-olddate+14)))</f>
        <v>0.134012255901371</v>
      </c>
      <c r="AP68" s="277" t="n">
        <f aca="false">IF(Calculation!$Y$12=2,AR68,SQRT((AR68^2*16+AS68^2*8)/24))</f>
        <v>0.08</v>
      </c>
      <c r="AQ68" s="261"/>
      <c r="AR68" s="298" t="n">
        <f aca="false">VLOOKUP(AN68,OldVolTable,15)</f>
        <v>0.08</v>
      </c>
      <c r="AS68" s="316" t="n">
        <f aca="false">VLOOKUP(AN68,OldVolTable,19)</f>
        <v>0.175</v>
      </c>
      <c r="AT68" s="291"/>
      <c r="AU68" s="291" t="n">
        <f aca="false">VLOOKUP(AN68,OldVolTable,23)</f>
        <v>2.9</v>
      </c>
      <c r="AV68" s="299" t="n">
        <f aca="false">VLOOKUP(AN68,OldVolTable,27)</f>
        <v>1.15</v>
      </c>
    </row>
    <row r="69" customFormat="false" ht="11.25" hidden="false" customHeight="false" outlineLevel="0" collapsed="false">
      <c r="A69" s="319" t="n">
        <f aca="false">EOMONTH(A68,0)+1</f>
        <v>47788</v>
      </c>
      <c r="B69" s="261" t="n">
        <f aca="false">VLOOKUP(A69,$V$8:$Z$258,2)+PPadd</f>
        <v>73.5</v>
      </c>
      <c r="C69" s="65"/>
      <c r="D69" s="302" t="n">
        <f aca="false">VLOOKUP($A69,$V$8:$Z$258,4)*AE69</f>
        <v>55</v>
      </c>
      <c r="E69" s="247" t="n">
        <f aca="false">VLOOKUP($A69,$V$8:$Z$258,5)</f>
        <v>0.06650108280325</v>
      </c>
      <c r="F69" s="325"/>
      <c r="G69" s="326"/>
      <c r="H69" s="325"/>
      <c r="I69" s="326"/>
      <c r="J69" s="92" t="n">
        <f aca="false">X69</f>
        <v>0</v>
      </c>
      <c r="K69" s="306" t="n">
        <f aca="false">J69-C69</f>
        <v>0</v>
      </c>
      <c r="L69" s="258" t="n">
        <f aca="false">(A69-Calculation!$C$8)/365.25</f>
        <v>5.08418891170431</v>
      </c>
      <c r="M69" s="1" t="n">
        <v>2</v>
      </c>
      <c r="N69" s="307" t="n">
        <f aca="false">$A69</f>
        <v>47788</v>
      </c>
      <c r="O69" s="41" t="n">
        <f aca="false">VLOOKUP($N69,$AI$8:$AJ$258,2)+PvolMult</f>
        <v>0.133889947055251</v>
      </c>
      <c r="P69" s="308"/>
      <c r="Q69" s="109"/>
      <c r="V69" s="310" t="n">
        <f aca="false">$A69</f>
        <v>47788</v>
      </c>
      <c r="W69" s="261" t="n">
        <f aca="false">IF(Calculation!$Y$12=2,VLOOKUP(V69,OldCurves!$D69:$K322,3),(VLOOKUP(V69,OldCurves!$D69:$K322,3)*16*5+VLOOKUP(V69,OldCurves!$D69:$K322,7)*8*7+VLOOKUP(V69,OldCurves!M70:T293,3)*16+VLOOKUP(V69,OldCurves!M70:T293,7)*16)/168)</f>
        <v>73.5</v>
      </c>
      <c r="X69" s="92" t="n">
        <v>0</v>
      </c>
      <c r="Y69" s="311" t="n">
        <v>55</v>
      </c>
      <c r="Z69" s="294" t="n">
        <f aca="false">VLOOKUP(V69,OldCurves!A63:B322,2)</f>
        <v>0.06650108280325</v>
      </c>
      <c r="AA69" s="325"/>
      <c r="AB69" s="326"/>
      <c r="AC69" s="325"/>
      <c r="AD69" s="326"/>
      <c r="AE69" s="17" t="n">
        <v>1</v>
      </c>
      <c r="AF69" s="17"/>
      <c r="AG69" s="285" t="n">
        <v>5.08145</v>
      </c>
      <c r="AH69" s="106"/>
      <c r="AI69" s="313" t="n">
        <f aca="false">+V69</f>
        <v>47788</v>
      </c>
      <c r="AJ69" s="314" t="n">
        <f aca="false">IF(Calculation!$AB$24=1,OldData!AO69,OldData!AP69)</f>
        <v>0.133889947055251</v>
      </c>
      <c r="AK69" s="315"/>
      <c r="AM69" s="41"/>
      <c r="AN69" s="310" t="n">
        <f aca="false">AI69</f>
        <v>47788</v>
      </c>
      <c r="AO69" s="297" t="n">
        <f aca="false">IF(Calculation!$Y$12=2,SQRT((AR69^2*(AN69-olddate-1)+AU69^2*15)/(AN69-olddate+14)),SQRT((((AR69^2*16+AS69^2*8)/24)*(AN69-olddate-1)+((AU69^2*16+AV69^2*8)/24)*15)/(AN69-olddate+14)))</f>
        <v>0.133889947055251</v>
      </c>
      <c r="AP69" s="277" t="n">
        <f aca="false">IF(Calculation!$Y$12=2,AR69,SQRT((AR69^2*16+AS69^2*8)/24))</f>
        <v>0.08</v>
      </c>
      <c r="AQ69" s="261"/>
      <c r="AR69" s="298" t="n">
        <f aca="false">VLOOKUP(AN69,OldVolTable,15)</f>
        <v>0.08</v>
      </c>
      <c r="AS69" s="316" t="n">
        <f aca="false">VLOOKUP(AN69,OldVolTable,19)</f>
        <v>0.175</v>
      </c>
      <c r="AT69" s="291"/>
      <c r="AU69" s="291" t="n">
        <f aca="false">VLOOKUP(AN69,OldVolTable,23)</f>
        <v>2.9</v>
      </c>
      <c r="AV69" s="299" t="n">
        <f aca="false">VLOOKUP(AN69,OldVolTable,27)</f>
        <v>1.15</v>
      </c>
    </row>
    <row r="70" customFormat="false" ht="11.25" hidden="false" customHeight="false" outlineLevel="0" collapsed="false">
      <c r="A70" s="319" t="n">
        <f aca="false">EOMONTH(A69,0)+1</f>
        <v>47818</v>
      </c>
      <c r="B70" s="261" t="n">
        <f aca="false">VLOOKUP(A70,$V$8:$Z$258,2)+PPadd</f>
        <v>73.5</v>
      </c>
      <c r="C70" s="65"/>
      <c r="D70" s="302" t="n">
        <f aca="false">VLOOKUP($A70,$V$8:$Z$258,4)*AE70</f>
        <v>55</v>
      </c>
      <c r="E70" s="247" t="n">
        <f aca="false">VLOOKUP($A70,$V$8:$Z$258,5)</f>
        <v>0.06650108280325</v>
      </c>
      <c r="F70" s="325"/>
      <c r="G70" s="326"/>
      <c r="H70" s="325"/>
      <c r="I70" s="326"/>
      <c r="J70" s="92" t="n">
        <f aca="false">X70</f>
        <v>0</v>
      </c>
      <c r="K70" s="306" t="n">
        <f aca="false">J70-C70</f>
        <v>0</v>
      </c>
      <c r="L70" s="258" t="n">
        <f aca="false">(A70-Calculation!$C$8)/365.25</f>
        <v>5.16632443531828</v>
      </c>
      <c r="M70" s="1" t="n">
        <v>3</v>
      </c>
      <c r="N70" s="307" t="n">
        <f aca="false">$A70</f>
        <v>47818</v>
      </c>
      <c r="O70" s="41" t="n">
        <f aca="false">VLOOKUP($N70,$AI$8:$AJ$258,2)+PvolMult</f>
        <v>0.133772136476689</v>
      </c>
      <c r="P70" s="308"/>
      <c r="Q70" s="109"/>
      <c r="V70" s="310" t="n">
        <f aca="false">$A70</f>
        <v>47818</v>
      </c>
      <c r="W70" s="261" t="n">
        <f aca="false">IF(Calculation!$Y$12=2,VLOOKUP(V70,OldCurves!$D70:$K323,3),(VLOOKUP(V70,OldCurves!$D70:$K323,3)*16*5+VLOOKUP(V70,OldCurves!$D70:$K323,7)*8*7+VLOOKUP(V70,OldCurves!M71:T294,3)*16+VLOOKUP(V70,OldCurves!M71:T294,7)*16)/168)</f>
        <v>73.5</v>
      </c>
      <c r="X70" s="92" t="n">
        <v>0</v>
      </c>
      <c r="Y70" s="311" t="n">
        <v>55</v>
      </c>
      <c r="Z70" s="294" t="n">
        <f aca="false">VLOOKUP(V70,OldCurves!A64:B323,2)</f>
        <v>0.06650108280325</v>
      </c>
      <c r="AA70" s="325"/>
      <c r="AB70" s="326"/>
      <c r="AC70" s="325"/>
      <c r="AD70" s="326"/>
      <c r="AE70" s="17" t="n">
        <v>1</v>
      </c>
      <c r="AF70" s="17"/>
      <c r="AG70" s="285" t="n">
        <v>5.16632</v>
      </c>
      <c r="AH70" s="106"/>
      <c r="AI70" s="313" t="n">
        <f aca="false">+V70</f>
        <v>47818</v>
      </c>
      <c r="AJ70" s="314" t="n">
        <f aca="false">IF(Calculation!$AB$24=1,OldData!AO70,OldData!AP70)</f>
        <v>0.133772136476689</v>
      </c>
      <c r="AK70" s="315"/>
      <c r="AM70" s="41"/>
      <c r="AN70" s="310" t="n">
        <f aca="false">AI70</f>
        <v>47818</v>
      </c>
      <c r="AO70" s="297" t="n">
        <f aca="false">IF(Calculation!$Y$12=2,SQRT((AR70^2*(AN70-olddate-1)+AU70^2*15)/(AN70-olddate+14)),SQRT((((AR70^2*16+AS70^2*8)/24)*(AN70-olddate-1)+((AU70^2*16+AV70^2*8)/24)*15)/(AN70-olddate+14)))</f>
        <v>0.133772136476689</v>
      </c>
      <c r="AP70" s="277" t="n">
        <f aca="false">IF(Calculation!$Y$12=2,AR70,SQRT((AR70^2*16+AS70^2*8)/24))</f>
        <v>0.08</v>
      </c>
      <c r="AQ70" s="261"/>
      <c r="AR70" s="298" t="n">
        <f aca="false">VLOOKUP(AN70,OldVolTable,15)</f>
        <v>0.08</v>
      </c>
      <c r="AS70" s="316" t="n">
        <f aca="false">VLOOKUP(AN70,OldVolTable,19)</f>
        <v>0.175</v>
      </c>
      <c r="AT70" s="291"/>
      <c r="AU70" s="291" t="n">
        <f aca="false">VLOOKUP(AN70,OldVolTable,23)</f>
        <v>2.9</v>
      </c>
      <c r="AV70" s="299" t="n">
        <f aca="false">VLOOKUP(AN70,OldVolTable,27)</f>
        <v>1.15</v>
      </c>
    </row>
    <row r="71" customFormat="false" ht="11.25" hidden="false" customHeight="false" outlineLevel="0" collapsed="false">
      <c r="A71" s="319" t="n">
        <f aca="false">EOMONTH(A70,0)+1</f>
        <v>47849</v>
      </c>
      <c r="B71" s="261" t="n">
        <f aca="false">VLOOKUP(A71,$V$8:$Z$258,2)+PPadd</f>
        <v>73.5</v>
      </c>
      <c r="C71" s="65"/>
      <c r="D71" s="302" t="n">
        <f aca="false">VLOOKUP($A71,$V$8:$Z$258,4)*AE71</f>
        <v>55</v>
      </c>
      <c r="E71" s="247" t="n">
        <f aca="false">VLOOKUP($A71,$V$8:$Z$258,5)</f>
        <v>0.06650108280325</v>
      </c>
      <c r="F71" s="325"/>
      <c r="G71" s="326"/>
      <c r="H71" s="325"/>
      <c r="I71" s="326"/>
      <c r="J71" s="92" t="n">
        <f aca="false">X71</f>
        <v>0</v>
      </c>
      <c r="K71" s="306" t="n">
        <f aca="false">J71-C71</f>
        <v>0</v>
      </c>
      <c r="L71" s="258" t="n">
        <f aca="false">(A71-Calculation!$C$8)/365.25</f>
        <v>5.25119780971937</v>
      </c>
      <c r="M71" s="1" t="n">
        <v>4</v>
      </c>
      <c r="N71" s="307" t="n">
        <f aca="false">$A71</f>
        <v>47849</v>
      </c>
      <c r="O71" s="41" t="n">
        <f aca="false">VLOOKUP($N71,$AI$8:$AJ$258,2)+PvolMult</f>
        <v>0.133650965966686</v>
      </c>
      <c r="P71" s="308"/>
      <c r="Q71" s="109"/>
      <c r="V71" s="310" t="n">
        <f aca="false">$A71</f>
        <v>47849</v>
      </c>
      <c r="W71" s="261" t="n">
        <f aca="false">IF(Calculation!$Y$12=2,VLOOKUP(V71,OldCurves!$D71:$K324,3),(VLOOKUP(V71,OldCurves!$D71:$K324,3)*16*5+VLOOKUP(V71,OldCurves!$D71:$K324,7)*8*7+VLOOKUP(V71,OldCurves!M72:T295,3)*16+VLOOKUP(V71,OldCurves!M72:T295,7)*16)/168)</f>
        <v>73.5</v>
      </c>
      <c r="X71" s="92" t="n">
        <v>0</v>
      </c>
      <c r="Y71" s="311" t="n">
        <v>55</v>
      </c>
      <c r="Z71" s="294" t="n">
        <f aca="false">VLOOKUP(V71,OldCurves!A65:B324,2)</f>
        <v>0.06650108280325</v>
      </c>
      <c r="AA71" s="325"/>
      <c r="AB71" s="326"/>
      <c r="AC71" s="325"/>
      <c r="AD71" s="326"/>
      <c r="AE71" s="17" t="n">
        <v>1</v>
      </c>
      <c r="AF71" s="17"/>
      <c r="AG71" s="285" t="n">
        <v>5.24846</v>
      </c>
      <c r="AH71" s="106"/>
      <c r="AI71" s="313" t="n">
        <f aca="false">+V71</f>
        <v>47849</v>
      </c>
      <c r="AJ71" s="314" t="n">
        <f aca="false">IF(Calculation!$AB$24=1,OldData!AO71,OldData!AP71)</f>
        <v>0.133650965966686</v>
      </c>
      <c r="AK71" s="315"/>
      <c r="AM71" s="41"/>
      <c r="AN71" s="310" t="n">
        <f aca="false">AI71</f>
        <v>47849</v>
      </c>
      <c r="AO71" s="297" t="n">
        <f aca="false">IF(Calculation!$Y$12=2,SQRT((AR71^2*(AN71-olddate-1)+AU71^2*15)/(AN71-olddate+14)),SQRT((((AR71^2*16+AS71^2*8)/24)*(AN71-olddate-1)+((AU71^2*16+AV71^2*8)/24)*15)/(AN71-olddate+14)))</f>
        <v>0.133650965966686</v>
      </c>
      <c r="AP71" s="277" t="n">
        <f aca="false">IF(Calculation!$Y$12=2,AR71,SQRT((AR71^2*16+AS71^2*8)/24))</f>
        <v>0.08</v>
      </c>
      <c r="AQ71" s="261"/>
      <c r="AR71" s="298" t="n">
        <f aca="false">VLOOKUP(AN71,OldVolTable,15)</f>
        <v>0.08</v>
      </c>
      <c r="AS71" s="316" t="n">
        <f aca="false">VLOOKUP(AN71,OldVolTable,19)</f>
        <v>0.175</v>
      </c>
      <c r="AT71" s="291"/>
      <c r="AU71" s="291" t="n">
        <f aca="false">VLOOKUP(AN71,OldVolTable,23)</f>
        <v>2.9</v>
      </c>
      <c r="AV71" s="299" t="n">
        <f aca="false">VLOOKUP(AN71,OldVolTable,27)</f>
        <v>1.15</v>
      </c>
    </row>
    <row r="72" customFormat="false" ht="11.25" hidden="false" customHeight="false" outlineLevel="0" collapsed="false">
      <c r="A72" s="319" t="n">
        <f aca="false">EOMONTH(A71,0)+1</f>
        <v>47880</v>
      </c>
      <c r="B72" s="261" t="n">
        <f aca="false">VLOOKUP(A72,$V$8:$Z$258,2)+PPadd</f>
        <v>73.5</v>
      </c>
      <c r="C72" s="65"/>
      <c r="D72" s="302" t="n">
        <f aca="false">VLOOKUP($A72,$V$8:$Z$258,4)*AE72</f>
        <v>55</v>
      </c>
      <c r="E72" s="247" t="n">
        <f aca="false">VLOOKUP($A72,$V$8:$Z$258,5)</f>
        <v>0.06650108280325</v>
      </c>
      <c r="F72" s="325"/>
      <c r="G72" s="326"/>
      <c r="H72" s="325"/>
      <c r="I72" s="326"/>
      <c r="J72" s="92" t="n">
        <f aca="false">X72</f>
        <v>0</v>
      </c>
      <c r="K72" s="306" t="n">
        <f aca="false">J72-C72</f>
        <v>0</v>
      </c>
      <c r="L72" s="258" t="n">
        <f aca="false">(A72-Calculation!$C$8)/365.25</f>
        <v>5.33607118412047</v>
      </c>
      <c r="M72" s="1" t="n">
        <v>5</v>
      </c>
      <c r="N72" s="307" t="n">
        <f aca="false">$A72</f>
        <v>47880</v>
      </c>
      <c r="O72" s="41" t="n">
        <f aca="false">VLOOKUP($N72,$AI$8:$AJ$258,2)+PvolMult</f>
        <v>0.133530367654564</v>
      </c>
      <c r="P72" s="308"/>
      <c r="Q72" s="109"/>
      <c r="V72" s="310" t="n">
        <f aca="false">$A72</f>
        <v>47880</v>
      </c>
      <c r="W72" s="261" t="n">
        <f aca="false">IF(Calculation!$Y$12=2,VLOOKUP(V72,OldCurves!$D72:$K325,3),(VLOOKUP(V72,OldCurves!$D72:$K325,3)*16*5+VLOOKUP(V72,OldCurves!$D72:$K325,7)*8*7+VLOOKUP(V72,OldCurves!M73:T296,3)*16+VLOOKUP(V72,OldCurves!M73:T296,7)*16)/168)</f>
        <v>73.5</v>
      </c>
      <c r="X72" s="92" t="n">
        <v>0</v>
      </c>
      <c r="Y72" s="311" t="n">
        <v>55</v>
      </c>
      <c r="Z72" s="294" t="n">
        <f aca="false">VLOOKUP(V72,OldCurves!A66:B325,2)</f>
        <v>0.06650108280325</v>
      </c>
      <c r="AA72" s="325"/>
      <c r="AB72" s="326"/>
      <c r="AC72" s="325"/>
      <c r="AD72" s="326"/>
      <c r="AE72" s="17" t="n">
        <v>1</v>
      </c>
      <c r="AF72" s="17"/>
      <c r="AG72" s="285" t="n">
        <v>5.33333</v>
      </c>
      <c r="AH72" s="106"/>
      <c r="AI72" s="313" t="n">
        <f aca="false">+V72</f>
        <v>47880</v>
      </c>
      <c r="AJ72" s="314" t="n">
        <f aca="false">IF(Calculation!$AB$24=1,OldData!AO72,OldData!AP72)</f>
        <v>0.133530367654564</v>
      </c>
      <c r="AK72" s="315"/>
      <c r="AM72" s="41"/>
      <c r="AN72" s="310" t="n">
        <f aca="false">AI72</f>
        <v>47880</v>
      </c>
      <c r="AO72" s="297" t="n">
        <f aca="false">IF(Calculation!$Y$12=2,SQRT((AR72^2*(AN72-olddate-1)+AU72^2*15)/(AN72-olddate+14)),SQRT((((AR72^2*16+AS72^2*8)/24)*(AN72-olddate-1)+((AU72^2*16+AV72^2*8)/24)*15)/(AN72-olddate+14)))</f>
        <v>0.133530367654564</v>
      </c>
      <c r="AP72" s="277" t="n">
        <f aca="false">IF(Calculation!$Y$12=2,AR72,SQRT((AR72^2*16+AS72^2*8)/24))</f>
        <v>0.08</v>
      </c>
      <c r="AQ72" s="261"/>
      <c r="AR72" s="298" t="n">
        <f aca="false">VLOOKUP(AN72,OldVolTable,15)</f>
        <v>0.08</v>
      </c>
      <c r="AS72" s="316" t="n">
        <f aca="false">VLOOKUP(AN72,OldVolTable,19)</f>
        <v>0.175</v>
      </c>
      <c r="AT72" s="291"/>
      <c r="AU72" s="291" t="n">
        <f aca="false">VLOOKUP(AN72,OldVolTable,23)</f>
        <v>2.9</v>
      </c>
      <c r="AV72" s="299" t="n">
        <f aca="false">VLOOKUP(AN72,OldVolTable,27)</f>
        <v>1.15</v>
      </c>
    </row>
    <row r="73" customFormat="false" ht="11.25" hidden="false" customHeight="false" outlineLevel="0" collapsed="false">
      <c r="A73" s="319" t="n">
        <f aca="false">EOMONTH(A72,0)+1</f>
        <v>47908</v>
      </c>
      <c r="B73" s="261" t="n">
        <f aca="false">VLOOKUP(A73,$V$8:$Z$258,2)+PPadd</f>
        <v>73.5</v>
      </c>
      <c r="C73" s="65"/>
      <c r="D73" s="302" t="n">
        <f aca="false">VLOOKUP($A73,$V$8:$Z$258,4)*AE73</f>
        <v>55</v>
      </c>
      <c r="E73" s="247" t="n">
        <f aca="false">VLOOKUP($A73,$V$8:$Z$258,5)</f>
        <v>0.06650108280325</v>
      </c>
      <c r="F73" s="325"/>
      <c r="G73" s="326"/>
      <c r="H73" s="325"/>
      <c r="I73" s="326"/>
      <c r="J73" s="92" t="n">
        <f aca="false">X73</f>
        <v>0</v>
      </c>
      <c r="K73" s="306" t="n">
        <f aca="false">J73-C73</f>
        <v>0</v>
      </c>
      <c r="L73" s="258" t="n">
        <f aca="false">(A73-Calculation!$C$8)/365.25</f>
        <v>5.41273100616016</v>
      </c>
      <c r="M73" s="1" t="n">
        <v>6</v>
      </c>
      <c r="N73" s="307" t="n">
        <f aca="false">$A73</f>
        <v>47908</v>
      </c>
      <c r="O73" s="41" t="n">
        <f aca="false">VLOOKUP($N73,$AI$8:$AJ$258,2)+PvolMult</f>
        <v>0.133421928477117</v>
      </c>
      <c r="P73" s="308"/>
      <c r="Q73" s="109"/>
      <c r="V73" s="310" t="n">
        <f aca="false">$A73</f>
        <v>47908</v>
      </c>
      <c r="W73" s="261" t="n">
        <f aca="false">IF(Calculation!$Y$12=2,VLOOKUP(V73,OldCurves!$D73:$K326,3),(VLOOKUP(V73,OldCurves!$D73:$K326,3)*16*5+VLOOKUP(V73,OldCurves!$D73:$K326,7)*8*7+VLOOKUP(V73,OldCurves!M74:T297,3)*16+VLOOKUP(V73,OldCurves!M74:T297,7)*16)/168)</f>
        <v>73.5</v>
      </c>
      <c r="X73" s="92" t="n">
        <v>0</v>
      </c>
      <c r="Y73" s="311" t="n">
        <v>55</v>
      </c>
      <c r="Z73" s="294" t="n">
        <f aca="false">VLOOKUP(V73,OldCurves!A67:B326,2)</f>
        <v>0.06650108280325</v>
      </c>
      <c r="AA73" s="325"/>
      <c r="AB73" s="326"/>
      <c r="AC73" s="325"/>
      <c r="AD73" s="326"/>
      <c r="AE73" s="17" t="n">
        <v>1</v>
      </c>
      <c r="AF73" s="17"/>
      <c r="AG73" s="285" t="n">
        <v>5.41821</v>
      </c>
      <c r="AH73" s="106"/>
      <c r="AI73" s="313" t="n">
        <f aca="false">+V73</f>
        <v>47908</v>
      </c>
      <c r="AJ73" s="314" t="n">
        <f aca="false">IF(Calculation!$AB$24=1,OldData!AO73,OldData!AP73)</f>
        <v>0.133421928477117</v>
      </c>
      <c r="AK73" s="315"/>
      <c r="AM73" s="41"/>
      <c r="AN73" s="310" t="n">
        <f aca="false">AI73</f>
        <v>47908</v>
      </c>
      <c r="AO73" s="297" t="n">
        <f aca="false">IF(Calculation!$Y$12=2,SQRT((AR73^2*(AN73-olddate-1)+AU73^2*15)/(AN73-olddate+14)),SQRT((((AR73^2*16+AS73^2*8)/24)*(AN73-olddate-1)+((AU73^2*16+AV73^2*8)/24)*15)/(AN73-olddate+14)))</f>
        <v>0.133421928477117</v>
      </c>
      <c r="AP73" s="277" t="n">
        <f aca="false">IF(Calculation!$Y$12=2,AR73,SQRT((AR73^2*16+AS73^2*8)/24))</f>
        <v>0.08</v>
      </c>
      <c r="AQ73" s="261"/>
      <c r="AR73" s="298" t="n">
        <f aca="false">VLOOKUP(AN73,OldVolTable,15)</f>
        <v>0.08</v>
      </c>
      <c r="AS73" s="316" t="n">
        <f aca="false">VLOOKUP(AN73,OldVolTable,19)</f>
        <v>0.175</v>
      </c>
      <c r="AT73" s="291"/>
      <c r="AU73" s="291" t="n">
        <f aca="false">VLOOKUP(AN73,OldVolTable,23)</f>
        <v>2.9</v>
      </c>
      <c r="AV73" s="299" t="n">
        <f aca="false">VLOOKUP(AN73,OldVolTable,27)</f>
        <v>1.15</v>
      </c>
    </row>
    <row r="74" customFormat="false" ht="11.25" hidden="false" customHeight="false" outlineLevel="0" collapsed="false">
      <c r="A74" s="319" t="n">
        <f aca="false">EOMONTH(A73,0)+1</f>
        <v>47939</v>
      </c>
      <c r="B74" s="261" t="n">
        <f aca="false">VLOOKUP(A74,$V$8:$Z$258,2)+PPadd</f>
        <v>73.5</v>
      </c>
      <c r="C74" s="65"/>
      <c r="D74" s="302" t="n">
        <f aca="false">VLOOKUP($A74,$V$8:$Z$258,4)*AE74</f>
        <v>55</v>
      </c>
      <c r="E74" s="247" t="n">
        <f aca="false">VLOOKUP($A74,$V$8:$Z$258,5)</f>
        <v>0.06650108280325</v>
      </c>
      <c r="F74" s="325"/>
      <c r="G74" s="326"/>
      <c r="H74" s="325"/>
      <c r="I74" s="326"/>
      <c r="J74" s="92" t="n">
        <f aca="false">X74</f>
        <v>0</v>
      </c>
      <c r="K74" s="306" t="n">
        <f aca="false">J74-C74</f>
        <v>0</v>
      </c>
      <c r="L74" s="258" t="n">
        <f aca="false">(A74-Calculation!$C$8)/365.25</f>
        <v>5.49760438056126</v>
      </c>
      <c r="M74" s="1" t="n">
        <v>1</v>
      </c>
      <c r="N74" s="307" t="n">
        <f aca="false">$A74</f>
        <v>47939</v>
      </c>
      <c r="O74" s="41" t="n">
        <f aca="false">VLOOKUP($N74,$AI$8:$AJ$258,2)+PvolMult</f>
        <v>0.133302407645881</v>
      </c>
      <c r="P74" s="308"/>
      <c r="Q74" s="109"/>
      <c r="V74" s="310" t="n">
        <f aca="false">$A74</f>
        <v>47939</v>
      </c>
      <c r="W74" s="261" t="n">
        <f aca="false">IF(Calculation!$Y$12=2,VLOOKUP(V74,OldCurves!$D74:$K327,3),(VLOOKUP(V74,OldCurves!$D74:$K327,3)*16*5+VLOOKUP(V74,OldCurves!$D74:$K327,7)*8*7+VLOOKUP(V74,OldCurves!M75:T298,3)*16+VLOOKUP(V74,OldCurves!M75:T298,7)*16)/168)</f>
        <v>73.5</v>
      </c>
      <c r="X74" s="92" t="n">
        <v>0</v>
      </c>
      <c r="Y74" s="311" t="n">
        <v>55</v>
      </c>
      <c r="Z74" s="294" t="n">
        <f aca="false">VLOOKUP(V74,OldCurves!A68:B327,2)</f>
        <v>0.06650108280325</v>
      </c>
      <c r="AA74" s="325"/>
      <c r="AB74" s="326"/>
      <c r="AC74" s="325"/>
      <c r="AD74" s="326"/>
      <c r="AE74" s="17" t="n">
        <v>1</v>
      </c>
      <c r="AF74" s="17"/>
      <c r="AG74" s="285" t="n">
        <v>5.50034</v>
      </c>
      <c r="AH74" s="106"/>
      <c r="AI74" s="313" t="n">
        <f aca="false">+V74</f>
        <v>47939</v>
      </c>
      <c r="AJ74" s="314" t="n">
        <f aca="false">IF(Calculation!$AB$24=1,OldData!AO74,OldData!AP74)</f>
        <v>0.133302407645881</v>
      </c>
      <c r="AK74" s="315"/>
      <c r="AM74" s="41"/>
      <c r="AN74" s="310" t="n">
        <f aca="false">AI74</f>
        <v>47939</v>
      </c>
      <c r="AO74" s="297" t="n">
        <f aca="false">IF(Calculation!$Y$12=2,SQRT((AR74^2*(AN74-olddate-1)+AU74^2*15)/(AN74-olddate+14)),SQRT((((AR74^2*16+AS74^2*8)/24)*(AN74-olddate-1)+((AU74^2*16+AV74^2*8)/24)*15)/(AN74-olddate+14)))</f>
        <v>0.133302407645881</v>
      </c>
      <c r="AP74" s="277" t="n">
        <f aca="false">IF(Calculation!$Y$12=2,AR74,SQRT((AR74^2*16+AS74^2*8)/24))</f>
        <v>0.08</v>
      </c>
      <c r="AQ74" s="261"/>
      <c r="AR74" s="298" t="n">
        <f aca="false">VLOOKUP(AN74,OldVolTable,15)</f>
        <v>0.08</v>
      </c>
      <c r="AS74" s="316" t="n">
        <f aca="false">VLOOKUP(AN74,OldVolTable,19)</f>
        <v>0.175</v>
      </c>
      <c r="AT74" s="291"/>
      <c r="AU74" s="291" t="n">
        <f aca="false">VLOOKUP(AN74,OldVolTable,23)</f>
        <v>2.9</v>
      </c>
      <c r="AV74" s="299" t="n">
        <f aca="false">VLOOKUP(AN74,OldVolTable,27)</f>
        <v>1.15</v>
      </c>
    </row>
    <row r="75" customFormat="false" ht="11.25" hidden="false" customHeight="false" outlineLevel="0" collapsed="false">
      <c r="A75" s="319" t="n">
        <f aca="false">EOMONTH(A74,0)+1</f>
        <v>47969</v>
      </c>
      <c r="B75" s="261" t="n">
        <f aca="false">VLOOKUP(A75,$V$8:$Z$258,2)+PPadd</f>
        <v>73.5</v>
      </c>
      <c r="C75" s="65"/>
      <c r="D75" s="302" t="n">
        <f aca="false">VLOOKUP($A75,$V$8:$Z$258,4)*AE75</f>
        <v>55</v>
      </c>
      <c r="E75" s="247" t="n">
        <f aca="false">VLOOKUP($A75,$V$8:$Z$258,5)</f>
        <v>0.06650108280325</v>
      </c>
      <c r="F75" s="325"/>
      <c r="G75" s="326"/>
      <c r="H75" s="325"/>
      <c r="I75" s="326"/>
      <c r="J75" s="92" t="n">
        <f aca="false">X75</f>
        <v>0</v>
      </c>
      <c r="K75" s="306" t="n">
        <f aca="false">J75-C75</f>
        <v>0</v>
      </c>
      <c r="L75" s="258" t="n">
        <f aca="false">(A75-Calculation!$C$8)/365.25</f>
        <v>5.57973990417522</v>
      </c>
      <c r="M75" s="1" t="n">
        <v>2</v>
      </c>
      <c r="N75" s="307" t="n">
        <f aca="false">$A75</f>
        <v>47969</v>
      </c>
      <c r="O75" s="41" t="n">
        <f aca="false">VLOOKUP($N75,$AI$8:$AJ$258,2)+PvolMult</f>
        <v>0.133187275703361</v>
      </c>
      <c r="P75" s="308"/>
      <c r="Q75" s="109"/>
      <c r="V75" s="310" t="n">
        <f aca="false">$A75</f>
        <v>47969</v>
      </c>
      <c r="W75" s="261" t="n">
        <f aca="false">IF(Calculation!$Y$12=2,VLOOKUP(V75,OldCurves!$D75:$K328,3),(VLOOKUP(V75,OldCurves!$D75:$K328,3)*16*5+VLOOKUP(V75,OldCurves!$D75:$K328,7)*8*7+VLOOKUP(V75,OldCurves!M76:T299,3)*16+VLOOKUP(V75,OldCurves!M76:T299,7)*16)/168)</f>
        <v>73.5</v>
      </c>
      <c r="X75" s="92" t="n">
        <v>0</v>
      </c>
      <c r="Y75" s="311" t="n">
        <v>55</v>
      </c>
      <c r="Z75" s="294" t="n">
        <f aca="false">VLOOKUP(V75,OldCurves!A69:B328,2)</f>
        <v>0.06650108280325</v>
      </c>
      <c r="AA75" s="325"/>
      <c r="AB75" s="326"/>
      <c r="AC75" s="325"/>
      <c r="AD75" s="326"/>
      <c r="AE75" s="17" t="n">
        <v>1</v>
      </c>
      <c r="AF75" s="17"/>
      <c r="AG75" s="285" t="n">
        <v>5.58522</v>
      </c>
      <c r="AH75" s="106"/>
      <c r="AI75" s="313" t="n">
        <f aca="false">+V75</f>
        <v>47969</v>
      </c>
      <c r="AJ75" s="314" t="n">
        <f aca="false">IF(Calculation!$AB$24=1,OldData!AO75,OldData!AP75)</f>
        <v>0.133187275703361</v>
      </c>
      <c r="AK75" s="315"/>
      <c r="AM75" s="41"/>
      <c r="AN75" s="310" t="n">
        <f aca="false">AI75</f>
        <v>47969</v>
      </c>
      <c r="AO75" s="297" t="n">
        <f aca="false">IF(Calculation!$Y$12=2,SQRT((AR75^2*(AN75-olddate-1)+AU75^2*15)/(AN75-olddate+14)),SQRT((((AR75^2*16+AS75^2*8)/24)*(AN75-olddate-1)+((AU75^2*16+AV75^2*8)/24)*15)/(AN75-olddate+14)))</f>
        <v>0.133187275703361</v>
      </c>
      <c r="AP75" s="277" t="n">
        <f aca="false">IF(Calculation!$Y$12=2,AR75,SQRT((AR75^2*16+AS75^2*8)/24))</f>
        <v>0.08</v>
      </c>
      <c r="AQ75" s="261"/>
      <c r="AR75" s="298" t="n">
        <f aca="false">VLOOKUP(AN75,OldVolTable,15)</f>
        <v>0.08</v>
      </c>
      <c r="AS75" s="316" t="n">
        <f aca="false">VLOOKUP(AN75,OldVolTable,19)</f>
        <v>0.175</v>
      </c>
      <c r="AT75" s="291"/>
      <c r="AU75" s="291" t="n">
        <f aca="false">VLOOKUP(AN75,OldVolTable,23)</f>
        <v>2.9</v>
      </c>
      <c r="AV75" s="299" t="n">
        <f aca="false">VLOOKUP(AN75,OldVolTable,27)</f>
        <v>1.15</v>
      </c>
    </row>
    <row r="76" customFormat="false" ht="11.25" hidden="false" customHeight="false" outlineLevel="0" collapsed="false">
      <c r="A76" s="319" t="n">
        <f aca="false">EOMONTH(A75,0)+1</f>
        <v>48000</v>
      </c>
      <c r="B76" s="261" t="n">
        <f aca="false">VLOOKUP(A76,$V$8:$Z$258,2)+PPadd</f>
        <v>73.5</v>
      </c>
      <c r="C76" s="65"/>
      <c r="D76" s="302" t="n">
        <f aca="false">VLOOKUP($A76,$V$8:$Z$258,4)*AE76</f>
        <v>55</v>
      </c>
      <c r="E76" s="247" t="n">
        <f aca="false">VLOOKUP($A76,$V$8:$Z$258,5)</f>
        <v>0.06650108280325</v>
      </c>
      <c r="F76" s="325"/>
      <c r="G76" s="326"/>
      <c r="H76" s="325"/>
      <c r="I76" s="326"/>
      <c r="J76" s="92" t="n">
        <f aca="false">X76</f>
        <v>0</v>
      </c>
      <c r="K76" s="306" t="n">
        <f aca="false">J76-C76</f>
        <v>0</v>
      </c>
      <c r="L76" s="258" t="n">
        <f aca="false">(A76-Calculation!$C$8)/365.25</f>
        <v>5.66461327857632</v>
      </c>
      <c r="M76" s="1" t="n">
        <v>3</v>
      </c>
      <c r="N76" s="307" t="n">
        <f aca="false">$A76</f>
        <v>48000</v>
      </c>
      <c r="O76" s="41" t="n">
        <f aca="false">VLOOKUP($N76,$AI$8:$AJ$258,2)+PvolMult</f>
        <v>0.13306885322494</v>
      </c>
      <c r="P76" s="308"/>
      <c r="Q76" s="109"/>
      <c r="V76" s="310" t="n">
        <f aca="false">$A76</f>
        <v>48000</v>
      </c>
      <c r="W76" s="261" t="n">
        <f aca="false">IF(Calculation!$Y$12=2,VLOOKUP(V76,OldCurves!$D76:$K329,3),(VLOOKUP(V76,OldCurves!$D76:$K329,3)*16*5+VLOOKUP(V76,OldCurves!$D76:$K329,7)*8*7+VLOOKUP(V76,OldCurves!M77:T300,3)*16+VLOOKUP(V76,OldCurves!M77:T300,7)*16)/168)</f>
        <v>73.5</v>
      </c>
      <c r="X76" s="92" t="n">
        <v>0</v>
      </c>
      <c r="Y76" s="311" t="n">
        <v>55</v>
      </c>
      <c r="Z76" s="294" t="n">
        <f aca="false">VLOOKUP(V76,OldCurves!A70:B329,2)</f>
        <v>0.06650108280325</v>
      </c>
      <c r="AA76" s="325"/>
      <c r="AB76" s="326"/>
      <c r="AC76" s="325"/>
      <c r="AD76" s="326"/>
      <c r="AE76" s="17" t="n">
        <v>1</v>
      </c>
      <c r="AF76" s="17"/>
      <c r="AG76" s="285" t="n">
        <v>5.66735</v>
      </c>
      <c r="AH76" s="106"/>
      <c r="AI76" s="313" t="n">
        <f aca="false">+V76</f>
        <v>48000</v>
      </c>
      <c r="AJ76" s="314" t="n">
        <f aca="false">IF(Calculation!$AB$24=1,OldData!AO76,OldData!AP76)</f>
        <v>0.13306885322494</v>
      </c>
      <c r="AK76" s="315"/>
      <c r="AM76" s="41"/>
      <c r="AN76" s="310" t="n">
        <f aca="false">AI76</f>
        <v>48000</v>
      </c>
      <c r="AO76" s="297" t="n">
        <f aca="false">IF(Calculation!$Y$12=2,SQRT((AR76^2*(AN76-olddate-1)+AU76^2*15)/(AN76-olddate+14)),SQRT((((AR76^2*16+AS76^2*8)/24)*(AN76-olddate-1)+((AU76^2*16+AV76^2*8)/24)*15)/(AN76-olddate+14)))</f>
        <v>0.13306885322494</v>
      </c>
      <c r="AP76" s="277" t="n">
        <f aca="false">IF(Calculation!$Y$12=2,AR76,SQRT((AR76^2*16+AS76^2*8)/24))</f>
        <v>0.08</v>
      </c>
      <c r="AQ76" s="261"/>
      <c r="AR76" s="298" t="n">
        <f aca="false">VLOOKUP(AN76,OldVolTable,15)</f>
        <v>0.08</v>
      </c>
      <c r="AS76" s="316" t="n">
        <f aca="false">VLOOKUP(AN76,OldVolTable,19)</f>
        <v>0.175</v>
      </c>
      <c r="AT76" s="291"/>
      <c r="AU76" s="291" t="n">
        <f aca="false">VLOOKUP(AN76,OldVolTable,23)</f>
        <v>2.9</v>
      </c>
      <c r="AV76" s="299" t="n">
        <f aca="false">VLOOKUP(AN76,OldVolTable,27)</f>
        <v>1.15</v>
      </c>
    </row>
    <row r="77" customFormat="false" ht="11.25" hidden="false" customHeight="false" outlineLevel="0" collapsed="false">
      <c r="A77" s="319" t="n">
        <f aca="false">EOMONTH(A76,0)+1</f>
        <v>48030</v>
      </c>
      <c r="B77" s="261" t="n">
        <f aca="false">VLOOKUP(A77,$V$8:$Z$258,2)+PPadd</f>
        <v>73.5</v>
      </c>
      <c r="C77" s="65"/>
      <c r="D77" s="302" t="n">
        <f aca="false">VLOOKUP($A77,$V$8:$Z$258,4)*AE77</f>
        <v>55</v>
      </c>
      <c r="E77" s="247" t="n">
        <f aca="false">VLOOKUP($A77,$V$8:$Z$258,5)</f>
        <v>0.06650108280325</v>
      </c>
      <c r="F77" s="325"/>
      <c r="G77" s="326"/>
      <c r="H77" s="325"/>
      <c r="I77" s="326"/>
      <c r="J77" s="92" t="n">
        <f aca="false">X77</f>
        <v>0</v>
      </c>
      <c r="K77" s="306" t="n">
        <f aca="false">J77-C77</f>
        <v>0</v>
      </c>
      <c r="L77" s="258" t="n">
        <f aca="false">(A77-Calculation!$C$8)/365.25</f>
        <v>5.74674880219028</v>
      </c>
      <c r="M77" s="1" t="n">
        <v>4</v>
      </c>
      <c r="N77" s="307" t="n">
        <f aca="false">$A77</f>
        <v>48030</v>
      </c>
      <c r="O77" s="41" t="n">
        <f aca="false">VLOOKUP($N77,$AI$8:$AJ$258,2)+PvolMult</f>
        <v>0.132954776615204</v>
      </c>
      <c r="P77" s="308"/>
      <c r="Q77" s="109"/>
      <c r="V77" s="310" t="n">
        <f aca="false">$A77</f>
        <v>48030</v>
      </c>
      <c r="W77" s="261" t="n">
        <f aca="false">IF(Calculation!$Y$12=2,VLOOKUP(V77,OldCurves!$D77:$K330,3),(VLOOKUP(V77,OldCurves!$D77:$K330,3)*16*5+VLOOKUP(V77,OldCurves!$D77:$K330,7)*8*7+VLOOKUP(V77,OldCurves!M78:T301,3)*16+VLOOKUP(V77,OldCurves!M78:T301,7)*16)/168)</f>
        <v>73.5</v>
      </c>
      <c r="X77" s="92" t="n">
        <v>0</v>
      </c>
      <c r="Y77" s="311" t="n">
        <v>55</v>
      </c>
      <c r="Z77" s="294" t="n">
        <f aca="false">VLOOKUP(V77,OldCurves!A71:B330,2)</f>
        <v>0.06650108280325</v>
      </c>
      <c r="AA77" s="325"/>
      <c r="AB77" s="326"/>
      <c r="AC77" s="325"/>
      <c r="AD77" s="326"/>
      <c r="AE77" s="17" t="n">
        <v>1</v>
      </c>
      <c r="AF77" s="17"/>
      <c r="AG77" s="285" t="n">
        <v>5.75222</v>
      </c>
      <c r="AH77" s="106"/>
      <c r="AI77" s="313" t="n">
        <f aca="false">+V77</f>
        <v>48030</v>
      </c>
      <c r="AJ77" s="314" t="n">
        <f aca="false">IF(Calculation!$AB$24=1,OldData!AO77,OldData!AP77)</f>
        <v>0.132954776615204</v>
      </c>
      <c r="AK77" s="315"/>
      <c r="AM77" s="41"/>
      <c r="AN77" s="310" t="n">
        <f aca="false">AI77</f>
        <v>48030</v>
      </c>
      <c r="AO77" s="297" t="n">
        <f aca="false">IF(Calculation!$Y$12=2,SQRT((AR77^2*(AN77-olddate-1)+AU77^2*15)/(AN77-olddate+14)),SQRT((((AR77^2*16+AS77^2*8)/24)*(AN77-olddate-1)+((AU77^2*16+AV77^2*8)/24)*15)/(AN77-olddate+14)))</f>
        <v>0.132954776615204</v>
      </c>
      <c r="AP77" s="277" t="n">
        <f aca="false">IF(Calculation!$Y$12=2,AR77,SQRT((AR77^2*16+AS77^2*8)/24))</f>
        <v>0.08</v>
      </c>
      <c r="AQ77" s="261"/>
      <c r="AR77" s="298" t="n">
        <f aca="false">VLOOKUP(AN77,OldVolTable,15)</f>
        <v>0.08</v>
      </c>
      <c r="AS77" s="316" t="n">
        <f aca="false">VLOOKUP(AN77,OldVolTable,19)</f>
        <v>0.175</v>
      </c>
      <c r="AT77" s="291"/>
      <c r="AU77" s="291" t="n">
        <f aca="false">VLOOKUP(AN77,OldVolTable,23)</f>
        <v>2.9</v>
      </c>
      <c r="AV77" s="299" t="n">
        <f aca="false">VLOOKUP(AN77,OldVolTable,27)</f>
        <v>1.15</v>
      </c>
    </row>
    <row r="78" customFormat="false" ht="11.25" hidden="false" customHeight="false" outlineLevel="0" collapsed="false">
      <c r="A78" s="319" t="n">
        <f aca="false">EOMONTH(A77,0)+1</f>
        <v>48061</v>
      </c>
      <c r="B78" s="261" t="n">
        <f aca="false">VLOOKUP(A78,$V$8:$Z$258,2)+PPadd</f>
        <v>73.5</v>
      </c>
      <c r="C78" s="65"/>
      <c r="D78" s="302" t="n">
        <f aca="false">VLOOKUP($A78,$V$8:$Z$258,4)*AE78</f>
        <v>55</v>
      </c>
      <c r="E78" s="247" t="n">
        <f aca="false">VLOOKUP($A78,$V$8:$Z$258,5)</f>
        <v>0.06650108280325</v>
      </c>
      <c r="F78" s="325"/>
      <c r="G78" s="326"/>
      <c r="H78" s="325"/>
      <c r="I78" s="326"/>
      <c r="J78" s="92" t="n">
        <f aca="false">X78</f>
        <v>0</v>
      </c>
      <c r="K78" s="306" t="n">
        <f aca="false">J78-C78</f>
        <v>0</v>
      </c>
      <c r="L78" s="258" t="n">
        <f aca="false">(A78-Calculation!$C$8)/365.25</f>
        <v>5.83162217659138</v>
      </c>
      <c r="M78" s="1" t="n">
        <v>5</v>
      </c>
      <c r="N78" s="307" t="n">
        <f aca="false">$A78</f>
        <v>48061</v>
      </c>
      <c r="O78" s="41" t="n">
        <f aca="false">VLOOKUP($N78,$AI$8:$AJ$258,2)+PvolMult</f>
        <v>0.132837436881871</v>
      </c>
      <c r="P78" s="308"/>
      <c r="Q78" s="109"/>
      <c r="V78" s="310" t="n">
        <f aca="false">$A78</f>
        <v>48061</v>
      </c>
      <c r="W78" s="261" t="n">
        <f aca="false">IF(Calculation!$Y$12=2,VLOOKUP(V78,OldCurves!$D78:$K331,3),(VLOOKUP(V78,OldCurves!$D78:$K331,3)*16*5+VLOOKUP(V78,OldCurves!$D78:$K331,7)*8*7+VLOOKUP(V78,OldCurves!M79:T302,3)*16+VLOOKUP(V78,OldCurves!M79:T302,7)*16)/168)</f>
        <v>73.5</v>
      </c>
      <c r="X78" s="92" t="n">
        <v>0</v>
      </c>
      <c r="Y78" s="311" t="n">
        <v>55</v>
      </c>
      <c r="Z78" s="294" t="n">
        <f aca="false">VLOOKUP(V78,OldCurves!A72:B331,2)</f>
        <v>0.06650108280325</v>
      </c>
      <c r="AA78" s="325"/>
      <c r="AB78" s="326"/>
      <c r="AC78" s="325"/>
      <c r="AD78" s="326"/>
      <c r="AE78" s="17" t="n">
        <v>1</v>
      </c>
      <c r="AF78" s="17"/>
      <c r="AG78" s="285" t="n">
        <v>5.8371</v>
      </c>
      <c r="AH78" s="106"/>
      <c r="AI78" s="313" t="n">
        <f aca="false">+V78</f>
        <v>48061</v>
      </c>
      <c r="AJ78" s="314" t="n">
        <f aca="false">IF(Calculation!$AB$24=1,OldData!AO78,OldData!AP78)</f>
        <v>0.132837436881871</v>
      </c>
      <c r="AK78" s="315"/>
      <c r="AM78" s="41"/>
      <c r="AN78" s="310" t="n">
        <f aca="false">AI78</f>
        <v>48061</v>
      </c>
      <c r="AO78" s="297" t="n">
        <f aca="false">IF(Calculation!$Y$12=2,SQRT((AR78^2*(AN78-olddate-1)+AU78^2*15)/(AN78-olddate+14)),SQRT((((AR78^2*16+AS78^2*8)/24)*(AN78-olddate-1)+((AU78^2*16+AV78^2*8)/24)*15)/(AN78-olddate+14)))</f>
        <v>0.132837436881871</v>
      </c>
      <c r="AP78" s="277" t="n">
        <f aca="false">IF(Calculation!$Y$12=2,AR78,SQRT((AR78^2*16+AS78^2*8)/24))</f>
        <v>0.08</v>
      </c>
      <c r="AQ78" s="261"/>
      <c r="AR78" s="298" t="n">
        <f aca="false">VLOOKUP(AN78,OldVolTable,15)</f>
        <v>0.08</v>
      </c>
      <c r="AS78" s="316" t="n">
        <f aca="false">VLOOKUP(AN78,OldVolTable,19)</f>
        <v>0.175</v>
      </c>
      <c r="AT78" s="291"/>
      <c r="AU78" s="291" t="n">
        <f aca="false">VLOOKUP(AN78,OldVolTable,23)</f>
        <v>2.9</v>
      </c>
      <c r="AV78" s="299" t="n">
        <f aca="false">VLOOKUP(AN78,OldVolTable,27)</f>
        <v>1.15</v>
      </c>
    </row>
    <row r="79" customFormat="false" ht="11.25" hidden="false" customHeight="false" outlineLevel="0" collapsed="false">
      <c r="A79" s="319" t="n">
        <f aca="false">EOMONTH(A78,0)+1</f>
        <v>48092</v>
      </c>
      <c r="B79" s="261" t="n">
        <f aca="false">VLOOKUP(A79,$V$8:$Z$258,2)+PPadd</f>
        <v>73.5</v>
      </c>
      <c r="C79" s="65"/>
      <c r="D79" s="302" t="n">
        <f aca="false">VLOOKUP($A79,$V$8:$Z$258,4)*AE79</f>
        <v>55</v>
      </c>
      <c r="E79" s="247" t="n">
        <f aca="false">VLOOKUP($A79,$V$8:$Z$258,5)</f>
        <v>0.06650108280325</v>
      </c>
      <c r="F79" s="325"/>
      <c r="G79" s="326"/>
      <c r="H79" s="325"/>
      <c r="I79" s="326"/>
      <c r="J79" s="92" t="n">
        <f aca="false">X79</f>
        <v>0</v>
      </c>
      <c r="K79" s="306" t="n">
        <f aca="false">J79-C79</f>
        <v>0</v>
      </c>
      <c r="L79" s="258" t="n">
        <f aca="false">(A79-Calculation!$C$8)/365.25</f>
        <v>5.91649555099247</v>
      </c>
      <c r="M79" s="1" t="n">
        <v>6</v>
      </c>
      <c r="N79" s="307" t="n">
        <f aca="false">$A79</f>
        <v>48092</v>
      </c>
      <c r="O79" s="41" t="n">
        <f aca="false">VLOOKUP($N79,$AI$8:$AJ$258,2)+PvolMult</f>
        <v>0.132720641511688</v>
      </c>
      <c r="P79" s="308"/>
      <c r="Q79" s="109"/>
      <c r="V79" s="310" t="n">
        <f aca="false">$A79</f>
        <v>48092</v>
      </c>
      <c r="W79" s="261" t="n">
        <f aca="false">IF(Calculation!$Y$12=2,VLOOKUP(V79,OldCurves!$D79:$K332,3),(VLOOKUP(V79,OldCurves!$D79:$K332,3)*16*5+VLOOKUP(V79,OldCurves!$D79:$K332,7)*8*7+VLOOKUP(V79,OldCurves!M80:T303,3)*16+VLOOKUP(V79,OldCurves!M80:T303,7)*16)/168)</f>
        <v>73.5</v>
      </c>
      <c r="X79" s="92" t="n">
        <v>0</v>
      </c>
      <c r="Y79" s="311" t="n">
        <v>55</v>
      </c>
      <c r="Z79" s="294" t="n">
        <f aca="false">VLOOKUP(V79,OldCurves!A73:B332,2)</f>
        <v>0.06650108280325</v>
      </c>
      <c r="AA79" s="325"/>
      <c r="AB79" s="326"/>
      <c r="AC79" s="325"/>
      <c r="AD79" s="326"/>
      <c r="AE79" s="17" t="n">
        <v>1</v>
      </c>
      <c r="AF79" s="17"/>
      <c r="AG79" s="285" t="n">
        <v>5.91376</v>
      </c>
      <c r="AH79" s="106"/>
      <c r="AI79" s="313" t="n">
        <f aca="false">+V79</f>
        <v>48092</v>
      </c>
      <c r="AJ79" s="314" t="n">
        <f aca="false">IF(Calculation!$AB$24=1,OldData!AO79,OldData!AP79)</f>
        <v>0.132720641511688</v>
      </c>
      <c r="AK79" s="315"/>
      <c r="AM79" s="41"/>
      <c r="AN79" s="310" t="n">
        <f aca="false">AI79</f>
        <v>48092</v>
      </c>
      <c r="AO79" s="297" t="n">
        <f aca="false">IF(Calculation!$Y$12=2,SQRT((AR79^2*(AN79-olddate-1)+AU79^2*15)/(AN79-olddate+14)),SQRT((((AR79^2*16+AS79^2*8)/24)*(AN79-olddate-1)+((AU79^2*16+AV79^2*8)/24)*15)/(AN79-olddate+14)))</f>
        <v>0.132720641511688</v>
      </c>
      <c r="AP79" s="277" t="n">
        <f aca="false">IF(Calculation!$Y$12=2,AR79,SQRT((AR79^2*16+AS79^2*8)/24))</f>
        <v>0.08</v>
      </c>
      <c r="AQ79" s="261"/>
      <c r="AR79" s="298" t="n">
        <f aca="false">VLOOKUP(AN79,OldVolTable,15)</f>
        <v>0.08</v>
      </c>
      <c r="AS79" s="316" t="n">
        <f aca="false">VLOOKUP(AN79,OldVolTable,19)</f>
        <v>0.175</v>
      </c>
      <c r="AT79" s="291"/>
      <c r="AU79" s="291" t="n">
        <f aca="false">VLOOKUP(AN79,OldVolTable,23)</f>
        <v>2.9</v>
      </c>
      <c r="AV79" s="299" t="n">
        <f aca="false">VLOOKUP(AN79,OldVolTable,27)</f>
        <v>1.15</v>
      </c>
    </row>
    <row r="80" customFormat="false" ht="11.25" hidden="false" customHeight="false" outlineLevel="0" collapsed="false">
      <c r="A80" s="301" t="n">
        <f aca="false">EOMONTH(A79,0)+1</f>
        <v>48122</v>
      </c>
      <c r="B80" s="261" t="n">
        <f aca="false">VLOOKUP(A80,$V$8:$Z$258,2)+PPadd</f>
        <v>73.5</v>
      </c>
      <c r="C80" s="65"/>
      <c r="D80" s="302" t="n">
        <f aca="false">VLOOKUP($A80,$V$8:$Z$258,4)*AE80</f>
        <v>55</v>
      </c>
      <c r="E80" s="247" t="n">
        <f aca="false">VLOOKUP($A80,$V$8:$Z$258,5)</f>
        <v>0.06650108280325</v>
      </c>
      <c r="F80" s="325"/>
      <c r="G80" s="326"/>
      <c r="H80" s="325"/>
      <c r="I80" s="326"/>
      <c r="J80" s="92" t="n">
        <f aca="false">X80</f>
        <v>0</v>
      </c>
      <c r="K80" s="306" t="n">
        <f aca="false">J80-C80</f>
        <v>0</v>
      </c>
      <c r="L80" s="258" t="n">
        <f aca="false">(A80-Calculation!$C$8)/365.25</f>
        <v>5.99863107460643</v>
      </c>
      <c r="M80" s="1" t="n">
        <v>1</v>
      </c>
      <c r="N80" s="307" t="n">
        <f aca="false">$A80</f>
        <v>48122</v>
      </c>
      <c r="O80" s="41" t="n">
        <f aca="false">VLOOKUP($N80,$AI$8:$AJ$258,2)+PvolMult</f>
        <v>0.132608128353478</v>
      </c>
      <c r="P80" s="308"/>
      <c r="Q80" s="109"/>
      <c r="V80" s="310" t="n">
        <f aca="false">$A80</f>
        <v>48122</v>
      </c>
      <c r="W80" s="261" t="n">
        <f aca="false">IF(Calculation!$Y$12=2,VLOOKUP(V80,OldCurves!$D80:$K333,3),(VLOOKUP(V80,OldCurves!$D80:$K333,3)*16*5+VLOOKUP(V80,OldCurves!$D80:$K333,7)*8*7+VLOOKUP(V80,OldCurves!M81:T304,3)*16+VLOOKUP(V80,OldCurves!M81:T304,7)*16)/168)</f>
        <v>73.5</v>
      </c>
      <c r="X80" s="92" t="n">
        <v>0</v>
      </c>
      <c r="Y80" s="311" t="n">
        <v>55</v>
      </c>
      <c r="Z80" s="294" t="n">
        <f aca="false">VLOOKUP(V80,OldCurves!A74:B333,2)</f>
        <v>0.06650108280325</v>
      </c>
      <c r="AA80" s="325"/>
      <c r="AB80" s="326"/>
      <c r="AC80" s="325"/>
      <c r="AD80" s="326"/>
      <c r="AE80" s="17" t="n">
        <v>1</v>
      </c>
      <c r="AF80" s="17"/>
      <c r="AG80" s="285" t="n">
        <v>5.99863</v>
      </c>
      <c r="AH80" s="106"/>
      <c r="AI80" s="313" t="n">
        <f aca="false">+V80</f>
        <v>48122</v>
      </c>
      <c r="AJ80" s="314" t="n">
        <f aca="false">IF(Calculation!$AB$24=1,OldData!AO80,OldData!AP80)</f>
        <v>0.132608128353478</v>
      </c>
      <c r="AK80" s="315"/>
      <c r="AM80" s="41"/>
      <c r="AN80" s="310" t="n">
        <f aca="false">AI80</f>
        <v>48122</v>
      </c>
      <c r="AO80" s="297" t="n">
        <f aca="false">IF(Calculation!$Y$12=2,SQRT((AR80^2*(AN80-olddate-1)+AU80^2*15)/(AN80-olddate+14)),SQRT((((AR80^2*16+AS80^2*8)/24)*(AN80-olddate-1)+((AU80^2*16+AV80^2*8)/24)*15)/(AN80-olddate+14)))</f>
        <v>0.132608128353478</v>
      </c>
      <c r="AP80" s="277" t="n">
        <f aca="false">IF(Calculation!$Y$12=2,AR80,SQRT((AR80^2*16+AS80^2*8)/24))</f>
        <v>0.08</v>
      </c>
      <c r="AQ80" s="261"/>
      <c r="AR80" s="298" t="n">
        <f aca="false">VLOOKUP(AN80,OldVolTable,15)</f>
        <v>0.08</v>
      </c>
      <c r="AS80" s="316" t="n">
        <f aca="false">VLOOKUP(AN80,OldVolTable,19)</f>
        <v>0.175</v>
      </c>
      <c r="AT80" s="291"/>
      <c r="AU80" s="291" t="n">
        <f aca="false">VLOOKUP(AN80,OldVolTable,23)</f>
        <v>2.9</v>
      </c>
      <c r="AV80" s="299" t="n">
        <f aca="false">VLOOKUP(AN80,OldVolTable,27)</f>
        <v>1.15</v>
      </c>
    </row>
    <row r="81" customFormat="false" ht="11.25" hidden="false" customHeight="false" outlineLevel="0" collapsed="false">
      <c r="A81" s="319" t="n">
        <f aca="false">EOMONTH(A80,0)+1</f>
        <v>48153</v>
      </c>
      <c r="B81" s="261" t="n">
        <f aca="false">VLOOKUP(A81,$V$8:$Z$258,2)+PPadd</f>
        <v>73.5</v>
      </c>
      <c r="C81" s="65"/>
      <c r="D81" s="302" t="n">
        <f aca="false">VLOOKUP($A81,$V$8:$Z$258,4)*AE81</f>
        <v>55</v>
      </c>
      <c r="E81" s="247" t="n">
        <f aca="false">VLOOKUP($A81,$V$8:$Z$258,5)</f>
        <v>0.06650108280325</v>
      </c>
      <c r="F81" s="325"/>
      <c r="G81" s="326"/>
      <c r="H81" s="325"/>
      <c r="I81" s="326"/>
      <c r="J81" s="92" t="n">
        <f aca="false">X81</f>
        <v>0</v>
      </c>
      <c r="K81" s="306" t="n">
        <f aca="false">J81-C81</f>
        <v>0</v>
      </c>
      <c r="L81" s="258" t="n">
        <f aca="false">(A81-Calculation!$C$8)/365.25</f>
        <v>6.08350444900753</v>
      </c>
      <c r="M81" s="1" t="n">
        <v>2</v>
      </c>
      <c r="N81" s="307" t="n">
        <f aca="false">$A81</f>
        <v>48153</v>
      </c>
      <c r="O81" s="41" t="n">
        <f aca="false">VLOOKUP($N81,$AI$8:$AJ$258,2)+PvolMult</f>
        <v>0.132492392757365</v>
      </c>
      <c r="P81" s="308"/>
      <c r="Q81" s="109"/>
      <c r="V81" s="310" t="n">
        <f aca="false">$A81</f>
        <v>48153</v>
      </c>
      <c r="W81" s="261" t="n">
        <f aca="false">IF(Calculation!$Y$12=2,VLOOKUP(V81,OldCurves!$D81:$K334,3),(VLOOKUP(V81,OldCurves!$D81:$K334,3)*16*5+VLOOKUP(V81,OldCurves!$D81:$K334,7)*8*7+VLOOKUP(V81,OldCurves!M82:T305,3)*16+VLOOKUP(V81,OldCurves!M82:T305,7)*16)/168)</f>
        <v>73.5</v>
      </c>
      <c r="X81" s="92" t="n">
        <v>0</v>
      </c>
      <c r="Y81" s="311" t="n">
        <v>55</v>
      </c>
      <c r="Z81" s="294" t="n">
        <f aca="false">VLOOKUP(V81,OldCurves!A75:B334,2)</f>
        <v>0.06650108280325</v>
      </c>
      <c r="AA81" s="325"/>
      <c r="AB81" s="326"/>
      <c r="AC81" s="325"/>
      <c r="AD81" s="326"/>
      <c r="AE81" s="17" t="n">
        <v>1</v>
      </c>
      <c r="AF81" s="17"/>
      <c r="AG81" s="285" t="n">
        <v>6.08077</v>
      </c>
      <c r="AH81" s="106"/>
      <c r="AI81" s="313" t="n">
        <f aca="false">+V81</f>
        <v>48153</v>
      </c>
      <c r="AJ81" s="314" t="n">
        <f aca="false">IF(Calculation!$AB$24=1,OldData!AO81,OldData!AP81)</f>
        <v>0.132492392757365</v>
      </c>
      <c r="AK81" s="315"/>
      <c r="AM81" s="41"/>
      <c r="AN81" s="310" t="n">
        <f aca="false">AI81</f>
        <v>48153</v>
      </c>
      <c r="AO81" s="297" t="n">
        <f aca="false">IF(Calculation!$Y$12=2,SQRT((AR81^2*(AN81-olddate-1)+AU81^2*15)/(AN81-olddate+14)),SQRT((((AR81^2*16+AS81^2*8)/24)*(AN81-olddate-1)+((AU81^2*16+AV81^2*8)/24)*15)/(AN81-olddate+14)))</f>
        <v>0.132492392757365</v>
      </c>
      <c r="AP81" s="277" t="n">
        <f aca="false">IF(Calculation!$Y$12=2,AR81,SQRT((AR81^2*16+AS81^2*8)/24))</f>
        <v>0.08</v>
      </c>
      <c r="AQ81" s="261"/>
      <c r="AR81" s="298" t="n">
        <f aca="false">VLOOKUP(AN81,OldVolTable,15)</f>
        <v>0.08</v>
      </c>
      <c r="AS81" s="316" t="n">
        <f aca="false">VLOOKUP(AN81,OldVolTable,19)</f>
        <v>0.175</v>
      </c>
      <c r="AT81" s="291"/>
      <c r="AU81" s="291" t="n">
        <f aca="false">VLOOKUP(AN81,OldVolTable,23)</f>
        <v>2.9</v>
      </c>
      <c r="AV81" s="299" t="n">
        <f aca="false">VLOOKUP(AN81,OldVolTable,27)</f>
        <v>1.15</v>
      </c>
    </row>
    <row r="82" customFormat="false" ht="11.25" hidden="false" customHeight="false" outlineLevel="0" collapsed="false">
      <c r="A82" s="319" t="n">
        <f aca="false">EOMONTH(A81,0)+1</f>
        <v>48183</v>
      </c>
      <c r="B82" s="261" t="n">
        <f aca="false">VLOOKUP(A82,$V$8:$Z$258,2)+PPadd</f>
        <v>73.5</v>
      </c>
      <c r="C82" s="65"/>
      <c r="D82" s="302" t="n">
        <f aca="false">VLOOKUP($A82,$V$8:$Z$258,4)*AE82</f>
        <v>55</v>
      </c>
      <c r="E82" s="247" t="n">
        <f aca="false">VLOOKUP($A82,$V$8:$Z$258,5)</f>
        <v>0.06650108280325</v>
      </c>
      <c r="F82" s="325"/>
      <c r="G82" s="326"/>
      <c r="H82" s="325"/>
      <c r="I82" s="326"/>
      <c r="J82" s="92" t="n">
        <f aca="false">X82</f>
        <v>0</v>
      </c>
      <c r="K82" s="306" t="n">
        <f aca="false">J82-C82</f>
        <v>0</v>
      </c>
      <c r="L82" s="258" t="n">
        <f aca="false">(A82-Calculation!$C$8)/365.25</f>
        <v>6.16563997262149</v>
      </c>
      <c r="M82" s="1" t="n">
        <v>3</v>
      </c>
      <c r="N82" s="307" t="n">
        <f aca="false">$A82</f>
        <v>48183</v>
      </c>
      <c r="O82" s="41" t="n">
        <f aca="false">VLOOKUP($N82,$AI$8:$AJ$258,2)+PvolMult</f>
        <v>0.132380897959484</v>
      </c>
      <c r="P82" s="308"/>
      <c r="Q82" s="109"/>
      <c r="V82" s="310" t="n">
        <f aca="false">$A82</f>
        <v>48183</v>
      </c>
      <c r="W82" s="261" t="n">
        <f aca="false">IF(Calculation!$Y$12=2,VLOOKUP(V82,OldCurves!$D82:$K335,3),(VLOOKUP(V82,OldCurves!$D82:$K335,3)*16*5+VLOOKUP(V82,OldCurves!$D82:$K335,7)*8*7+VLOOKUP(V82,OldCurves!M83:T306,3)*16+VLOOKUP(V82,OldCurves!M83:T306,7)*16)/168)</f>
        <v>73.5</v>
      </c>
      <c r="X82" s="92" t="n">
        <v>0</v>
      </c>
      <c r="Y82" s="311" t="n">
        <v>55</v>
      </c>
      <c r="Z82" s="294" t="n">
        <f aca="false">VLOOKUP(V82,OldCurves!A76:B335,2)</f>
        <v>0.06650108280325</v>
      </c>
      <c r="AA82" s="325"/>
      <c r="AB82" s="326"/>
      <c r="AC82" s="325"/>
      <c r="AD82" s="326"/>
      <c r="AE82" s="17" t="n">
        <v>1</v>
      </c>
      <c r="AF82" s="17"/>
      <c r="AG82" s="285" t="n">
        <v>6.16564</v>
      </c>
      <c r="AH82" s="106"/>
      <c r="AI82" s="313" t="n">
        <f aca="false">+V82</f>
        <v>48183</v>
      </c>
      <c r="AJ82" s="314" t="n">
        <f aca="false">IF(Calculation!$AB$24=1,OldData!AO82,OldData!AP82)</f>
        <v>0.132380897959484</v>
      </c>
      <c r="AK82" s="315"/>
      <c r="AM82" s="41"/>
      <c r="AN82" s="310" t="n">
        <f aca="false">AI82</f>
        <v>48183</v>
      </c>
      <c r="AO82" s="297" t="n">
        <f aca="false">IF(Calculation!$Y$12=2,SQRT((AR82^2*(AN82-olddate-1)+AU82^2*15)/(AN82-olddate+14)),SQRT((((AR82^2*16+AS82^2*8)/24)*(AN82-olddate-1)+((AU82^2*16+AV82^2*8)/24)*15)/(AN82-olddate+14)))</f>
        <v>0.132380897959484</v>
      </c>
      <c r="AP82" s="277" t="n">
        <f aca="false">IF(Calculation!$Y$12=2,AR82,SQRT((AR82^2*16+AS82^2*8)/24))</f>
        <v>0.08</v>
      </c>
      <c r="AQ82" s="261"/>
      <c r="AR82" s="298" t="n">
        <f aca="false">VLOOKUP(AN82,OldVolTable,15)</f>
        <v>0.08</v>
      </c>
      <c r="AS82" s="316" t="n">
        <f aca="false">VLOOKUP(AN82,OldVolTable,19)</f>
        <v>0.175</v>
      </c>
      <c r="AT82" s="291"/>
      <c r="AU82" s="291" t="n">
        <f aca="false">VLOOKUP(AN82,OldVolTable,23)</f>
        <v>2.9</v>
      </c>
      <c r="AV82" s="299" t="n">
        <f aca="false">VLOOKUP(AN82,OldVolTable,27)</f>
        <v>1.15</v>
      </c>
    </row>
    <row r="83" customFormat="false" ht="11.25" hidden="false" customHeight="false" outlineLevel="0" collapsed="false">
      <c r="A83" s="319" t="n">
        <f aca="false">EOMONTH(A82,0)+1</f>
        <v>48214</v>
      </c>
      <c r="B83" s="261" t="n">
        <f aca="false">VLOOKUP(A83,$V$8:$Z$258,2)+PPadd</f>
        <v>73.5</v>
      </c>
      <c r="C83" s="65"/>
      <c r="D83" s="302" t="n">
        <f aca="false">VLOOKUP($A83,$V$8:$Z$258,4)*AE83</f>
        <v>55</v>
      </c>
      <c r="E83" s="247" t="n">
        <f aca="false">VLOOKUP($A83,$V$8:$Z$258,5)</f>
        <v>0.06650108280325</v>
      </c>
      <c r="F83" s="325"/>
      <c r="G83" s="326"/>
      <c r="H83" s="325"/>
      <c r="I83" s="326"/>
      <c r="J83" s="92" t="n">
        <f aca="false">X83</f>
        <v>0</v>
      </c>
      <c r="K83" s="306" t="n">
        <f aca="false">J83-C83</f>
        <v>0</v>
      </c>
      <c r="L83" s="258" t="n">
        <f aca="false">(A83-Calculation!$C$8)/365.25</f>
        <v>6.25051334702259</v>
      </c>
      <c r="M83" s="1" t="n">
        <v>4</v>
      </c>
      <c r="N83" s="307" t="n">
        <f aca="false">$A83</f>
        <v>48214</v>
      </c>
      <c r="O83" s="41" t="n">
        <f aca="false">VLOOKUP($N83,$AI$8:$AJ$258,2)+PvolMult</f>
        <v>0.132266207272835</v>
      </c>
      <c r="P83" s="308"/>
      <c r="Q83" s="109"/>
      <c r="V83" s="310" t="n">
        <f aca="false">$A83</f>
        <v>48214</v>
      </c>
      <c r="W83" s="261" t="n">
        <f aca="false">IF(Calculation!$Y$12=2,VLOOKUP(V83,OldCurves!$D83:$K336,3),(VLOOKUP(V83,OldCurves!$D83:$K336,3)*16*5+VLOOKUP(V83,OldCurves!$D83:$K336,7)*8*7+VLOOKUP(V83,OldCurves!M84:T307,3)*16+VLOOKUP(V83,OldCurves!M84:T307,7)*16)/168)</f>
        <v>73.5</v>
      </c>
      <c r="X83" s="92" t="n">
        <v>0</v>
      </c>
      <c r="Y83" s="311" t="n">
        <v>55</v>
      </c>
      <c r="Z83" s="294" t="n">
        <f aca="false">VLOOKUP(V83,OldCurves!A77:B336,2)</f>
        <v>0.06650108280325</v>
      </c>
      <c r="AA83" s="325"/>
      <c r="AB83" s="326"/>
      <c r="AC83" s="325"/>
      <c r="AD83" s="326"/>
      <c r="AE83" s="17" t="n">
        <v>1</v>
      </c>
      <c r="AF83" s="17"/>
      <c r="AG83" s="285" t="n">
        <v>6.24778</v>
      </c>
      <c r="AH83" s="106"/>
      <c r="AI83" s="313" t="n">
        <f aca="false">+V83</f>
        <v>48214</v>
      </c>
      <c r="AJ83" s="314" t="n">
        <f aca="false">IF(Calculation!$AB$24=1,OldData!AO83,OldData!AP83)</f>
        <v>0.132266207272835</v>
      </c>
      <c r="AK83" s="315"/>
      <c r="AM83" s="41"/>
      <c r="AN83" s="310" t="n">
        <f aca="false">AI83</f>
        <v>48214</v>
      </c>
      <c r="AO83" s="297" t="n">
        <f aca="false">IF(Calculation!$Y$12=2,SQRT((AR83^2*(AN83-olddate-1)+AU83^2*15)/(AN83-olddate+14)),SQRT((((AR83^2*16+AS83^2*8)/24)*(AN83-olddate-1)+((AU83^2*16+AV83^2*8)/24)*15)/(AN83-olddate+14)))</f>
        <v>0.132266207272835</v>
      </c>
      <c r="AP83" s="277" t="n">
        <f aca="false">IF(Calculation!$Y$12=2,AR83,SQRT((AR83^2*16+AS83^2*8)/24))</f>
        <v>0.08</v>
      </c>
      <c r="AQ83" s="261"/>
      <c r="AR83" s="298" t="n">
        <f aca="false">VLOOKUP(AN83,OldVolTable,15)</f>
        <v>0.08</v>
      </c>
      <c r="AS83" s="316" t="n">
        <f aca="false">VLOOKUP(AN83,OldVolTable,19)</f>
        <v>0.175</v>
      </c>
      <c r="AT83" s="291"/>
      <c r="AU83" s="291" t="n">
        <f aca="false">VLOOKUP(AN83,OldVolTable,23)</f>
        <v>2.9</v>
      </c>
      <c r="AV83" s="299" t="n">
        <f aca="false">VLOOKUP(AN83,OldVolTable,27)</f>
        <v>1.15</v>
      </c>
    </row>
    <row r="84" customFormat="false" ht="11.25" hidden="false" customHeight="false" outlineLevel="0" collapsed="false">
      <c r="A84" s="319" t="n">
        <f aca="false">EOMONTH(A83,0)+1</f>
        <v>48245</v>
      </c>
      <c r="B84" s="261" t="n">
        <f aca="false">VLOOKUP(A84,$V$8:$Z$258,2)+PPadd</f>
        <v>73.5</v>
      </c>
      <c r="C84" s="65"/>
      <c r="D84" s="302" t="n">
        <f aca="false">VLOOKUP($A84,$V$8:$Z$258,4)*AE84</f>
        <v>55</v>
      </c>
      <c r="E84" s="247" t="n">
        <f aca="false">VLOOKUP($A84,$V$8:$Z$258,5)</f>
        <v>0.06650108280325</v>
      </c>
      <c r="F84" s="325"/>
      <c r="G84" s="326"/>
      <c r="H84" s="325"/>
      <c r="I84" s="326"/>
      <c r="J84" s="92" t="n">
        <f aca="false">X84</f>
        <v>0</v>
      </c>
      <c r="K84" s="306" t="n">
        <f aca="false">J84-C84</f>
        <v>0</v>
      </c>
      <c r="L84" s="258" t="n">
        <f aca="false">(A84-Calculation!$C$8)/365.25</f>
        <v>6.33538672142368</v>
      </c>
      <c r="M84" s="1" t="n">
        <v>5</v>
      </c>
      <c r="N84" s="307" t="n">
        <f aca="false">$A84</f>
        <v>48245</v>
      </c>
      <c r="O84" s="41" t="n">
        <f aca="false">VLOOKUP($N84,$AI$8:$AJ$258,2)+PvolMult</f>
        <v>0.132152042000351</v>
      </c>
      <c r="P84" s="308"/>
      <c r="Q84" s="109"/>
      <c r="V84" s="310" t="n">
        <f aca="false">$A84</f>
        <v>48245</v>
      </c>
      <c r="W84" s="261" t="n">
        <f aca="false">IF(Calculation!$Y$12=2,VLOOKUP(V84,OldCurves!$D84:$K337,3),(VLOOKUP(V84,OldCurves!$D84:$K337,3)*16*5+VLOOKUP(V84,OldCurves!$D84:$K337,7)*8*7+VLOOKUP(V84,OldCurves!M85:T308,3)*16+VLOOKUP(V84,OldCurves!M85:T308,7)*16)/168)</f>
        <v>73.5</v>
      </c>
      <c r="X84" s="92" t="n">
        <v>0</v>
      </c>
      <c r="Y84" s="311" t="n">
        <v>55</v>
      </c>
      <c r="Z84" s="294" t="n">
        <f aca="false">VLOOKUP(V84,OldCurves!A78:B337,2)</f>
        <v>0.06650108280325</v>
      </c>
      <c r="AA84" s="325"/>
      <c r="AB84" s="326"/>
      <c r="AC84" s="325"/>
      <c r="AD84" s="326"/>
      <c r="AE84" s="17" t="n">
        <v>1</v>
      </c>
      <c r="AF84" s="17"/>
      <c r="AG84" s="285" t="n">
        <v>6.33265</v>
      </c>
      <c r="AH84" s="106"/>
      <c r="AI84" s="313" t="n">
        <f aca="false">+V84</f>
        <v>48245</v>
      </c>
      <c r="AJ84" s="314" t="n">
        <f aca="false">IF(Calculation!$AB$24=1,OldData!AO84,OldData!AP84)</f>
        <v>0.132152042000351</v>
      </c>
      <c r="AK84" s="315"/>
      <c r="AM84" s="41"/>
      <c r="AN84" s="310" t="n">
        <f aca="false">AI84</f>
        <v>48245</v>
      </c>
      <c r="AO84" s="297" t="n">
        <f aca="false">IF(Calculation!$Y$12=2,SQRT((AR84^2*(AN84-olddate-1)+AU84^2*15)/(AN84-olddate+14)),SQRT((((AR84^2*16+AS84^2*8)/24)*(AN84-olddate-1)+((AU84^2*16+AV84^2*8)/24)*15)/(AN84-olddate+14)))</f>
        <v>0.132152042000351</v>
      </c>
      <c r="AP84" s="277" t="n">
        <f aca="false">IF(Calculation!$Y$12=2,AR84,SQRT((AR84^2*16+AS84^2*8)/24))</f>
        <v>0.08</v>
      </c>
      <c r="AQ84" s="261"/>
      <c r="AR84" s="298" t="n">
        <f aca="false">VLOOKUP(AN84,OldVolTable,15)</f>
        <v>0.08</v>
      </c>
      <c r="AS84" s="316" t="n">
        <f aca="false">VLOOKUP(AN84,OldVolTable,19)</f>
        <v>0.175</v>
      </c>
      <c r="AT84" s="291"/>
      <c r="AU84" s="291" t="n">
        <f aca="false">VLOOKUP(AN84,OldVolTable,23)</f>
        <v>2.9</v>
      </c>
      <c r="AV84" s="299" t="n">
        <f aca="false">VLOOKUP(AN84,OldVolTable,27)</f>
        <v>1.15</v>
      </c>
    </row>
    <row r="85" customFormat="false" ht="11.25" hidden="false" customHeight="false" outlineLevel="0" collapsed="false">
      <c r="A85" s="319" t="n">
        <f aca="false">EOMONTH(A84,0)+1</f>
        <v>48274</v>
      </c>
      <c r="B85" s="261" t="n">
        <f aca="false">VLOOKUP(A85,$V$8:$Z$258,2)+PPadd</f>
        <v>73.5</v>
      </c>
      <c r="C85" s="65"/>
      <c r="D85" s="302" t="n">
        <f aca="false">VLOOKUP($A85,$V$8:$Z$258,4)*AE85</f>
        <v>55</v>
      </c>
      <c r="E85" s="247" t="n">
        <f aca="false">VLOOKUP($A85,$V$8:$Z$258,5)</f>
        <v>0.06650108280325</v>
      </c>
      <c r="F85" s="325"/>
      <c r="G85" s="326"/>
      <c r="H85" s="325"/>
      <c r="I85" s="326"/>
      <c r="J85" s="92" t="n">
        <f aca="false">X85</f>
        <v>0</v>
      </c>
      <c r="K85" s="306" t="n">
        <f aca="false">J85-C85</f>
        <v>0</v>
      </c>
      <c r="L85" s="258" t="n">
        <f aca="false">(A85-Calculation!$C$8)/365.25</f>
        <v>6.41478439425051</v>
      </c>
      <c r="M85" s="1" t="n">
        <v>6</v>
      </c>
      <c r="N85" s="307" t="n">
        <f aca="false">$A85</f>
        <v>48274</v>
      </c>
      <c r="O85" s="41" t="n">
        <f aca="false">VLOOKUP($N85,$AI$8:$AJ$258,2)+PvolMult</f>
        <v>0.132045714586562</v>
      </c>
      <c r="P85" s="308"/>
      <c r="Q85" s="109"/>
      <c r="V85" s="310" t="n">
        <f aca="false">$A85</f>
        <v>48274</v>
      </c>
      <c r="W85" s="261" t="n">
        <f aca="false">IF(Calculation!$Y$12=2,VLOOKUP(V85,OldCurves!$D85:$K338,3),(VLOOKUP(V85,OldCurves!$D85:$K338,3)*16*5+VLOOKUP(V85,OldCurves!$D85:$K338,7)*8*7+VLOOKUP(V85,OldCurves!M86:T309,3)*16+VLOOKUP(V85,OldCurves!M86:T309,7)*16)/168)</f>
        <v>73.5</v>
      </c>
      <c r="X85" s="92" t="n">
        <v>0</v>
      </c>
      <c r="Y85" s="311" t="n">
        <v>55</v>
      </c>
      <c r="Z85" s="294" t="n">
        <f aca="false">VLOOKUP(V85,OldCurves!A79:B338,2)</f>
        <v>0.06650108280325</v>
      </c>
      <c r="AA85" s="325"/>
      <c r="AB85" s="326"/>
      <c r="AC85" s="325"/>
      <c r="AD85" s="326"/>
      <c r="AE85" s="17" t="n">
        <v>1</v>
      </c>
      <c r="AF85" s="17"/>
      <c r="AG85" s="285" t="n">
        <v>6.41752</v>
      </c>
      <c r="AH85" s="106"/>
      <c r="AI85" s="313" t="n">
        <f aca="false">+V85</f>
        <v>48274</v>
      </c>
      <c r="AJ85" s="314" t="n">
        <f aca="false">IF(Calculation!$AB$24=1,OldData!AO85,OldData!AP85)</f>
        <v>0.132045714586562</v>
      </c>
      <c r="AK85" s="315"/>
      <c r="AM85" s="41"/>
      <c r="AN85" s="310" t="n">
        <f aca="false">AI85</f>
        <v>48274</v>
      </c>
      <c r="AO85" s="297" t="n">
        <f aca="false">IF(Calculation!$Y$12=2,SQRT((AR85^2*(AN85-olddate-1)+AU85^2*15)/(AN85-olddate+14)),SQRT((((AR85^2*16+AS85^2*8)/24)*(AN85-olddate-1)+((AU85^2*16+AV85^2*8)/24)*15)/(AN85-olddate+14)))</f>
        <v>0.132045714586562</v>
      </c>
      <c r="AP85" s="277" t="n">
        <f aca="false">IF(Calculation!$Y$12=2,AR85,SQRT((AR85^2*16+AS85^2*8)/24))</f>
        <v>0.08</v>
      </c>
      <c r="AQ85" s="261"/>
      <c r="AR85" s="298" t="n">
        <f aca="false">VLOOKUP(AN85,OldVolTable,15)</f>
        <v>0.08</v>
      </c>
      <c r="AS85" s="316" t="n">
        <f aca="false">VLOOKUP(AN85,OldVolTable,19)</f>
        <v>0.175</v>
      </c>
      <c r="AT85" s="291"/>
      <c r="AU85" s="291" t="n">
        <f aca="false">VLOOKUP(AN85,OldVolTable,23)</f>
        <v>2.9</v>
      </c>
      <c r="AV85" s="299" t="n">
        <f aca="false">VLOOKUP(AN85,OldVolTable,27)</f>
        <v>1.15</v>
      </c>
    </row>
    <row r="86" customFormat="false" ht="11.25" hidden="false" customHeight="false" outlineLevel="0" collapsed="false">
      <c r="A86" s="319" t="n">
        <f aca="false">EOMONTH(A85,0)+1</f>
        <v>48305</v>
      </c>
      <c r="B86" s="261" t="n">
        <f aca="false">VLOOKUP(A86,$V$8:$Z$258,2)+PPadd</f>
        <v>73.5</v>
      </c>
      <c r="C86" s="65"/>
      <c r="D86" s="302" t="n">
        <f aca="false">VLOOKUP($A86,$V$8:$Z$258,4)*AE86</f>
        <v>55</v>
      </c>
      <c r="E86" s="247" t="n">
        <f aca="false">VLOOKUP($A86,$V$8:$Z$258,5)</f>
        <v>0.06650108280325</v>
      </c>
      <c r="F86" s="325"/>
      <c r="G86" s="326"/>
      <c r="H86" s="325"/>
      <c r="I86" s="326"/>
      <c r="J86" s="92" t="n">
        <f aca="false">X86</f>
        <v>0</v>
      </c>
      <c r="K86" s="306" t="n">
        <f aca="false">J86-C86</f>
        <v>0</v>
      </c>
      <c r="L86" s="258" t="n">
        <f aca="false">(A86-Calculation!$C$8)/365.25</f>
        <v>6.49965776865161</v>
      </c>
      <c r="M86" s="1" t="n">
        <v>1</v>
      </c>
      <c r="N86" s="307" t="n">
        <f aca="false">$A86</f>
        <v>48305</v>
      </c>
      <c r="O86" s="41" t="n">
        <f aca="false">VLOOKUP($N86,$AI$8:$AJ$258,2)+PvolMult</f>
        <v>0.131932555683217</v>
      </c>
      <c r="P86" s="308"/>
      <c r="Q86" s="109"/>
      <c r="V86" s="310" t="n">
        <f aca="false">$A86</f>
        <v>48305</v>
      </c>
      <c r="W86" s="261" t="n">
        <f aca="false">IF(Calculation!$Y$12=2,VLOOKUP(V86,OldCurves!$D86:$K339,3),(VLOOKUP(V86,OldCurves!$D86:$K339,3)*16*5+VLOOKUP(V86,OldCurves!$D86:$K339,7)*8*7+VLOOKUP(V86,OldCurves!M87:T310,3)*16+VLOOKUP(V86,OldCurves!M87:T310,7)*16)/168)</f>
        <v>73.5</v>
      </c>
      <c r="X86" s="92" t="n">
        <v>0</v>
      </c>
      <c r="Y86" s="311" t="n">
        <v>55</v>
      </c>
      <c r="Z86" s="294" t="n">
        <f aca="false">VLOOKUP(V86,OldCurves!A80:B339,2)</f>
        <v>0.06650108280325</v>
      </c>
      <c r="AA86" s="325"/>
      <c r="AB86" s="326"/>
      <c r="AC86" s="325"/>
      <c r="AD86" s="326"/>
      <c r="AE86" s="17" t="n">
        <v>1</v>
      </c>
      <c r="AF86" s="17"/>
      <c r="AG86" s="285" t="n">
        <v>6.49966</v>
      </c>
      <c r="AH86" s="106"/>
      <c r="AI86" s="313" t="n">
        <f aca="false">+V86</f>
        <v>48305</v>
      </c>
      <c r="AJ86" s="314" t="n">
        <f aca="false">IF(Calculation!$AB$24=1,OldData!AO86,OldData!AP86)</f>
        <v>0.131932555683217</v>
      </c>
      <c r="AK86" s="315"/>
      <c r="AM86" s="41"/>
      <c r="AN86" s="310" t="n">
        <f aca="false">AI86</f>
        <v>48305</v>
      </c>
      <c r="AO86" s="297" t="n">
        <f aca="false">IF(Calculation!$Y$12=2,SQRT((AR86^2*(AN86-olddate-1)+AU86^2*15)/(AN86-olddate+14)),SQRT((((AR86^2*16+AS86^2*8)/24)*(AN86-olddate-1)+((AU86^2*16+AV86^2*8)/24)*15)/(AN86-olddate+14)))</f>
        <v>0.131932555683217</v>
      </c>
      <c r="AP86" s="277" t="n">
        <f aca="false">IF(Calculation!$Y$12=2,AR86,SQRT((AR86^2*16+AS86^2*8)/24))</f>
        <v>0.08</v>
      </c>
      <c r="AQ86" s="261"/>
      <c r="AR86" s="298" t="n">
        <f aca="false">VLOOKUP(AN86,OldVolTable,15)</f>
        <v>0.08</v>
      </c>
      <c r="AS86" s="316" t="n">
        <f aca="false">VLOOKUP(AN86,OldVolTable,19)</f>
        <v>0.175</v>
      </c>
      <c r="AT86" s="291"/>
      <c r="AU86" s="291" t="n">
        <f aca="false">VLOOKUP(AN86,OldVolTable,23)</f>
        <v>2.9</v>
      </c>
      <c r="AV86" s="299" t="n">
        <f aca="false">VLOOKUP(AN86,OldVolTable,27)</f>
        <v>1.15</v>
      </c>
    </row>
    <row r="87" customFormat="false" ht="11.25" hidden="false" customHeight="false" outlineLevel="0" collapsed="false">
      <c r="A87" s="319" t="n">
        <f aca="false">EOMONTH(A86,0)+1</f>
        <v>48335</v>
      </c>
      <c r="B87" s="261" t="n">
        <f aca="false">VLOOKUP(A87,$V$8:$Z$258,2)+PPadd</f>
        <v>73.5</v>
      </c>
      <c r="C87" s="65"/>
      <c r="D87" s="302" t="n">
        <f aca="false">VLOOKUP($A87,$V$8:$Z$258,4)*AE87</f>
        <v>55</v>
      </c>
      <c r="E87" s="247" t="n">
        <f aca="false">VLOOKUP($A87,$V$8:$Z$258,5)</f>
        <v>0.06650108280325</v>
      </c>
      <c r="F87" s="325"/>
      <c r="G87" s="326"/>
      <c r="H87" s="325"/>
      <c r="I87" s="326"/>
      <c r="J87" s="92" t="n">
        <f aca="false">X87</f>
        <v>0</v>
      </c>
      <c r="K87" s="306" t="n">
        <f aca="false">J87-C87</f>
        <v>0</v>
      </c>
      <c r="L87" s="258" t="n">
        <f aca="false">(A87-Calculation!$C$8)/365.25</f>
        <v>6.58179329226557</v>
      </c>
      <c r="M87" s="1" t="n">
        <v>2</v>
      </c>
      <c r="N87" s="307" t="n">
        <f aca="false">$A87</f>
        <v>48335</v>
      </c>
      <c r="O87" s="41" t="n">
        <f aca="false">VLOOKUP($N87,$AI$8:$AJ$258,2)+PvolMult</f>
        <v>0.131823537043182</v>
      </c>
      <c r="P87" s="308"/>
      <c r="Q87" s="109"/>
      <c r="V87" s="310" t="n">
        <f aca="false">$A87</f>
        <v>48335</v>
      </c>
      <c r="W87" s="261" t="n">
        <f aca="false">IF(Calculation!$Y$12=2,VLOOKUP(V87,OldCurves!$D87:$K340,3),(VLOOKUP(V87,OldCurves!$D87:$K340,3)*16*5+VLOOKUP(V87,OldCurves!$D87:$K340,7)*8*7+VLOOKUP(V87,OldCurves!M88:T311,3)*16+VLOOKUP(V87,OldCurves!M88:T311,7)*16)/168)</f>
        <v>73.5</v>
      </c>
      <c r="X87" s="92" t="n">
        <v>0</v>
      </c>
      <c r="Y87" s="311" t="n">
        <v>55</v>
      </c>
      <c r="Z87" s="294" t="n">
        <f aca="false">VLOOKUP(V87,OldCurves!A81:B340,2)</f>
        <v>0.06650108280325</v>
      </c>
      <c r="AA87" s="325"/>
      <c r="AB87" s="326"/>
      <c r="AC87" s="325"/>
      <c r="AD87" s="326"/>
      <c r="AE87" s="17" t="n">
        <v>1</v>
      </c>
      <c r="AF87" s="17"/>
      <c r="AG87" s="285" t="n">
        <v>6.58453</v>
      </c>
      <c r="AH87" s="106"/>
      <c r="AI87" s="313" t="n">
        <f aca="false">+V87</f>
        <v>48335</v>
      </c>
      <c r="AJ87" s="314" t="n">
        <f aca="false">IF(Calculation!$AB$24=1,OldData!AO87,OldData!AP87)</f>
        <v>0.131823537043182</v>
      </c>
      <c r="AK87" s="315"/>
      <c r="AM87" s="41"/>
      <c r="AN87" s="310" t="n">
        <f aca="false">AI87</f>
        <v>48335</v>
      </c>
      <c r="AO87" s="297" t="n">
        <f aca="false">IF(Calculation!$Y$12=2,SQRT((AR87^2*(AN87-olddate-1)+AU87^2*15)/(AN87-olddate+14)),SQRT((((AR87^2*16+AS87^2*8)/24)*(AN87-olddate-1)+((AU87^2*16+AV87^2*8)/24)*15)/(AN87-olddate+14)))</f>
        <v>0.131823537043182</v>
      </c>
      <c r="AP87" s="277" t="n">
        <f aca="false">IF(Calculation!$Y$12=2,AR87,SQRT((AR87^2*16+AS87^2*8)/24))</f>
        <v>0.08</v>
      </c>
      <c r="AQ87" s="261"/>
      <c r="AR87" s="298" t="n">
        <f aca="false">VLOOKUP(AN87,OldVolTable,15)</f>
        <v>0.08</v>
      </c>
      <c r="AS87" s="316" t="n">
        <f aca="false">VLOOKUP(AN87,OldVolTable,19)</f>
        <v>0.175</v>
      </c>
      <c r="AT87" s="291"/>
      <c r="AU87" s="291" t="n">
        <f aca="false">VLOOKUP(AN87,OldVolTable,23)</f>
        <v>2.9</v>
      </c>
      <c r="AV87" s="299" t="n">
        <f aca="false">VLOOKUP(AN87,OldVolTable,27)</f>
        <v>1.15</v>
      </c>
    </row>
    <row r="88" customFormat="false" ht="11.25" hidden="false" customHeight="false" outlineLevel="0" collapsed="false">
      <c r="A88" s="319" t="n">
        <f aca="false">EOMONTH(A87,0)+1</f>
        <v>48366</v>
      </c>
      <c r="B88" s="261" t="n">
        <f aca="false">VLOOKUP(A88,$V$8:$Z$258,2)+PPadd</f>
        <v>73.5</v>
      </c>
      <c r="C88" s="65"/>
      <c r="D88" s="302" t="n">
        <f aca="false">VLOOKUP($A88,$V$8:$Z$258,4)*AE88</f>
        <v>55</v>
      </c>
      <c r="E88" s="247" t="n">
        <f aca="false">VLOOKUP($A88,$V$8:$Z$258,5)</f>
        <v>0.06650108280325</v>
      </c>
      <c r="F88" s="325"/>
      <c r="G88" s="326"/>
      <c r="H88" s="325"/>
      <c r="I88" s="326"/>
      <c r="J88" s="92" t="n">
        <f aca="false">X88</f>
        <v>0</v>
      </c>
      <c r="K88" s="306" t="n">
        <f aca="false">J88-C88</f>
        <v>0</v>
      </c>
      <c r="L88" s="258" t="n">
        <f aca="false">(A88-Calculation!$C$8)/365.25</f>
        <v>6.66666666666667</v>
      </c>
      <c r="M88" s="1" t="n">
        <v>3</v>
      </c>
      <c r="N88" s="307" t="n">
        <f aca="false">$A88</f>
        <v>48366</v>
      </c>
      <c r="O88" s="41" t="n">
        <f aca="false">VLOOKUP($N88,$AI$8:$AJ$258,2)+PvolMult</f>
        <v>0.131711387229027</v>
      </c>
      <c r="P88" s="308"/>
      <c r="Q88" s="109"/>
      <c r="V88" s="310" t="n">
        <f aca="false">$A88</f>
        <v>48366</v>
      </c>
      <c r="W88" s="261" t="n">
        <f aca="false">IF(Calculation!$Y$12=2,VLOOKUP(V88,OldCurves!$D88:$K341,3),(VLOOKUP(V88,OldCurves!$D88:$K341,3)*16*5+VLOOKUP(V88,OldCurves!$D88:$K341,7)*8*7+VLOOKUP(V88,OldCurves!M89:T312,3)*16+VLOOKUP(V88,OldCurves!M89:T312,7)*16)/168)</f>
        <v>73.5</v>
      </c>
      <c r="X88" s="92" t="n">
        <v>0</v>
      </c>
      <c r="Y88" s="311" t="n">
        <v>55</v>
      </c>
      <c r="Z88" s="294" t="n">
        <f aca="false">VLOOKUP(V88,OldCurves!A82:B341,2)</f>
        <v>0.06650108280325</v>
      </c>
      <c r="AA88" s="325"/>
      <c r="AB88" s="326"/>
      <c r="AC88" s="325"/>
      <c r="AD88" s="326"/>
      <c r="AE88" s="17" t="n">
        <v>1</v>
      </c>
      <c r="AF88" s="17"/>
      <c r="AG88" s="285" t="n">
        <v>6.66667</v>
      </c>
      <c r="AH88" s="106"/>
      <c r="AI88" s="313" t="n">
        <f aca="false">+V88</f>
        <v>48366</v>
      </c>
      <c r="AJ88" s="314" t="n">
        <f aca="false">IF(Calculation!$AB$24=1,OldData!AO88,OldData!AP88)</f>
        <v>0.131711387229027</v>
      </c>
      <c r="AK88" s="315"/>
      <c r="AM88" s="41"/>
      <c r="AN88" s="310" t="n">
        <f aca="false">AI88</f>
        <v>48366</v>
      </c>
      <c r="AO88" s="297" t="n">
        <f aca="false">IF(Calculation!$Y$12=2,SQRT((AR88^2*(AN88-olddate-1)+AU88^2*15)/(AN88-olddate+14)),SQRT((((AR88^2*16+AS88^2*8)/24)*(AN88-olddate-1)+((AU88^2*16+AV88^2*8)/24)*15)/(AN88-olddate+14)))</f>
        <v>0.131711387229027</v>
      </c>
      <c r="AP88" s="277" t="n">
        <f aca="false">IF(Calculation!$Y$12=2,AR88,SQRT((AR88^2*16+AS88^2*8)/24))</f>
        <v>0.08</v>
      </c>
      <c r="AQ88" s="261"/>
      <c r="AR88" s="298" t="n">
        <f aca="false">VLOOKUP(AN88,OldVolTable,15)</f>
        <v>0.08</v>
      </c>
      <c r="AS88" s="316" t="n">
        <f aca="false">VLOOKUP(AN88,OldVolTable,19)</f>
        <v>0.175</v>
      </c>
      <c r="AT88" s="291"/>
      <c r="AU88" s="291" t="n">
        <f aca="false">VLOOKUP(AN88,OldVolTable,23)</f>
        <v>2.9</v>
      </c>
      <c r="AV88" s="299" t="n">
        <f aca="false">VLOOKUP(AN88,OldVolTable,27)</f>
        <v>1.15</v>
      </c>
    </row>
    <row r="89" customFormat="false" ht="11.25" hidden="false" customHeight="false" outlineLevel="0" collapsed="false">
      <c r="A89" s="319" t="n">
        <f aca="false">EOMONTH(A88,0)+1</f>
        <v>48396</v>
      </c>
      <c r="B89" s="261" t="n">
        <f aca="false">VLOOKUP(A89,$V$8:$Z$258,2)+PPadd</f>
        <v>73.5</v>
      </c>
      <c r="C89" s="65"/>
      <c r="D89" s="302" t="n">
        <f aca="false">VLOOKUP($A89,$V$8:$Z$258,4)*AE89</f>
        <v>55</v>
      </c>
      <c r="E89" s="247" t="n">
        <f aca="false">VLOOKUP($A89,$V$8:$Z$258,5)</f>
        <v>0.06650108280325</v>
      </c>
      <c r="F89" s="325"/>
      <c r="G89" s="326"/>
      <c r="H89" s="325"/>
      <c r="I89" s="326"/>
      <c r="J89" s="92" t="n">
        <f aca="false">X89</f>
        <v>0</v>
      </c>
      <c r="K89" s="306" t="n">
        <f aca="false">J89-C89</f>
        <v>0</v>
      </c>
      <c r="L89" s="258" t="n">
        <f aca="false">(A89-Calculation!$C$8)/365.25</f>
        <v>6.74880219028063</v>
      </c>
      <c r="M89" s="1" t="n">
        <v>4</v>
      </c>
      <c r="N89" s="307" t="n">
        <f aca="false">$A89</f>
        <v>48396</v>
      </c>
      <c r="O89" s="41" t="n">
        <f aca="false">VLOOKUP($N89,$AI$8:$AJ$258,2)+PvolMult</f>
        <v>0.131603338367378</v>
      </c>
      <c r="P89" s="308"/>
      <c r="Q89" s="109"/>
      <c r="V89" s="310" t="n">
        <f aca="false">$A89</f>
        <v>48396</v>
      </c>
      <c r="W89" s="261" t="n">
        <f aca="false">IF(Calculation!$Y$12=2,VLOOKUP(V89,OldCurves!$D89:$K342,3),(VLOOKUP(V89,OldCurves!$D89:$K342,3)*16*5+VLOOKUP(V89,OldCurves!$D89:$K342,7)*8*7+VLOOKUP(V89,OldCurves!M90:T313,3)*16+VLOOKUP(V89,OldCurves!M90:T313,7)*16)/168)</f>
        <v>73.5</v>
      </c>
      <c r="X89" s="92" t="n">
        <v>0</v>
      </c>
      <c r="Y89" s="311" t="n">
        <v>55</v>
      </c>
      <c r="Z89" s="294" t="n">
        <f aca="false">VLOOKUP(V89,OldCurves!A83:B342,2)</f>
        <v>0.06650108280325</v>
      </c>
      <c r="AA89" s="325"/>
      <c r="AB89" s="326"/>
      <c r="AC89" s="325"/>
      <c r="AD89" s="326"/>
      <c r="AE89" s="17" t="n">
        <v>1</v>
      </c>
      <c r="AF89" s="17"/>
      <c r="AG89" s="285" t="n">
        <v>6.75154</v>
      </c>
      <c r="AH89" s="106"/>
      <c r="AI89" s="313" t="n">
        <f aca="false">+V89</f>
        <v>48396</v>
      </c>
      <c r="AJ89" s="314" t="n">
        <f aca="false">IF(Calculation!$AB$24=1,OldData!AO89,OldData!AP89)</f>
        <v>0.131603338367378</v>
      </c>
      <c r="AK89" s="315"/>
      <c r="AM89" s="41"/>
      <c r="AN89" s="310" t="n">
        <f aca="false">AI89</f>
        <v>48396</v>
      </c>
      <c r="AO89" s="297" t="n">
        <f aca="false">IF(Calculation!$Y$12=2,SQRT((AR89^2*(AN89-olddate-1)+AU89^2*15)/(AN89-olddate+14)),SQRT((((AR89^2*16+AS89^2*8)/24)*(AN89-olddate-1)+((AU89^2*16+AV89^2*8)/24)*15)/(AN89-olddate+14)))</f>
        <v>0.131603338367378</v>
      </c>
      <c r="AP89" s="277" t="n">
        <f aca="false">IF(Calculation!$Y$12=2,AR89,SQRT((AR89^2*16+AS89^2*8)/24))</f>
        <v>0.08</v>
      </c>
      <c r="AQ89" s="261"/>
      <c r="AR89" s="298" t="n">
        <f aca="false">VLOOKUP(AN89,OldVolTable,15)</f>
        <v>0.08</v>
      </c>
      <c r="AS89" s="316" t="n">
        <f aca="false">VLOOKUP(AN89,OldVolTable,19)</f>
        <v>0.175</v>
      </c>
      <c r="AT89" s="291"/>
      <c r="AU89" s="291" t="n">
        <f aca="false">VLOOKUP(AN89,OldVolTable,23)</f>
        <v>2.9</v>
      </c>
      <c r="AV89" s="299" t="n">
        <f aca="false">VLOOKUP(AN89,OldVolTable,27)</f>
        <v>1.15</v>
      </c>
    </row>
    <row r="90" customFormat="false" ht="11.25" hidden="false" customHeight="false" outlineLevel="0" collapsed="false">
      <c r="A90" s="319" t="n">
        <f aca="false">EOMONTH(A89,0)+1</f>
        <v>48427</v>
      </c>
      <c r="B90" s="261" t="n">
        <f aca="false">VLOOKUP(A90,$V$8:$Z$258,2)+PPadd</f>
        <v>73.5</v>
      </c>
      <c r="C90" s="65"/>
      <c r="D90" s="302" t="n">
        <f aca="false">VLOOKUP($A90,$V$8:$Z$258,4)*AE90</f>
        <v>55</v>
      </c>
      <c r="E90" s="247" t="n">
        <f aca="false">VLOOKUP($A90,$V$8:$Z$258,5)</f>
        <v>0.06650108280325</v>
      </c>
      <c r="F90" s="325"/>
      <c r="G90" s="326"/>
      <c r="H90" s="325"/>
      <c r="I90" s="326"/>
      <c r="J90" s="92" t="n">
        <f aca="false">X90</f>
        <v>0</v>
      </c>
      <c r="K90" s="306" t="n">
        <f aca="false">J90-C90</f>
        <v>0</v>
      </c>
      <c r="L90" s="258" t="n">
        <f aca="false">(A90-Calculation!$C$8)/365.25</f>
        <v>6.83367556468173</v>
      </c>
      <c r="M90" s="1" t="n">
        <v>5</v>
      </c>
      <c r="N90" s="307" t="n">
        <f aca="false">$A90</f>
        <v>48427</v>
      </c>
      <c r="O90" s="41" t="n">
        <f aca="false">VLOOKUP($N90,$AI$8:$AJ$258,2)+PvolMult</f>
        <v>0.131492183738994</v>
      </c>
      <c r="P90" s="308"/>
      <c r="Q90" s="109"/>
      <c r="V90" s="310" t="n">
        <f aca="false">$A90</f>
        <v>48427</v>
      </c>
      <c r="W90" s="261" t="n">
        <f aca="false">IF(Calculation!$Y$12=2,VLOOKUP(V90,OldCurves!$D90:$K343,3),(VLOOKUP(V90,OldCurves!$D90:$K343,3)*16*5+VLOOKUP(V90,OldCurves!$D90:$K343,7)*8*7+VLOOKUP(V90,OldCurves!M91:T314,3)*16+VLOOKUP(V90,OldCurves!M91:T314,7)*16)/168)</f>
        <v>73.5</v>
      </c>
      <c r="X90" s="92" t="n">
        <v>0</v>
      </c>
      <c r="Y90" s="311" t="n">
        <v>55</v>
      </c>
      <c r="Z90" s="294" t="n">
        <f aca="false">VLOOKUP(V90,OldCurves!A84:B343,2)</f>
        <v>0.06650108280325</v>
      </c>
      <c r="AA90" s="325"/>
      <c r="AB90" s="326"/>
      <c r="AC90" s="325"/>
      <c r="AD90" s="326"/>
      <c r="AE90" s="17" t="n">
        <v>1</v>
      </c>
      <c r="AF90" s="17"/>
      <c r="AG90" s="285" t="n">
        <v>6.83641</v>
      </c>
      <c r="AH90" s="106"/>
      <c r="AI90" s="313" t="n">
        <f aca="false">+V90</f>
        <v>48427</v>
      </c>
      <c r="AJ90" s="314" t="n">
        <f aca="false">IF(Calculation!$AB$24=1,OldData!AO90,OldData!AP90)</f>
        <v>0.131492183738994</v>
      </c>
      <c r="AK90" s="315"/>
      <c r="AM90" s="41"/>
      <c r="AN90" s="310" t="n">
        <f aca="false">AI90</f>
        <v>48427</v>
      </c>
      <c r="AO90" s="297" t="n">
        <f aca="false">IF(Calculation!$Y$12=2,SQRT((AR90^2*(AN90-olddate-1)+AU90^2*15)/(AN90-olddate+14)),SQRT((((AR90^2*16+AS90^2*8)/24)*(AN90-olddate-1)+((AU90^2*16+AV90^2*8)/24)*15)/(AN90-olddate+14)))</f>
        <v>0.131492183738994</v>
      </c>
      <c r="AP90" s="277" t="n">
        <f aca="false">IF(Calculation!$Y$12=2,AR90,SQRT((AR90^2*16+AS90^2*8)/24))</f>
        <v>0.08</v>
      </c>
      <c r="AQ90" s="261"/>
      <c r="AR90" s="298" t="n">
        <f aca="false">VLOOKUP(AN90,OldVolTable,15)</f>
        <v>0.08</v>
      </c>
      <c r="AS90" s="316" t="n">
        <f aca="false">VLOOKUP(AN90,OldVolTable,19)</f>
        <v>0.175</v>
      </c>
      <c r="AT90" s="291"/>
      <c r="AU90" s="291" t="n">
        <f aca="false">VLOOKUP(AN90,OldVolTable,23)</f>
        <v>2.9</v>
      </c>
      <c r="AV90" s="299" t="n">
        <f aca="false">VLOOKUP(AN90,OldVolTable,27)</f>
        <v>1.15</v>
      </c>
    </row>
    <row r="91" customFormat="false" ht="11.25" hidden="false" customHeight="false" outlineLevel="0" collapsed="false">
      <c r="A91" s="319" t="n">
        <f aca="false">EOMONTH(A90,0)+1</f>
        <v>48458</v>
      </c>
      <c r="B91" s="261" t="n">
        <f aca="false">VLOOKUP(A91,$V$8:$Z$258,2)+PPadd</f>
        <v>73.5</v>
      </c>
      <c r="C91" s="65"/>
      <c r="D91" s="302" t="n">
        <f aca="false">VLOOKUP($A91,$V$8:$Z$258,4)*AE91</f>
        <v>55</v>
      </c>
      <c r="E91" s="247" t="n">
        <f aca="false">VLOOKUP($A91,$V$8:$Z$258,5)</f>
        <v>0.06650108280325</v>
      </c>
      <c r="F91" s="325"/>
      <c r="G91" s="326"/>
      <c r="H91" s="325"/>
      <c r="I91" s="326"/>
      <c r="J91" s="92" t="n">
        <f aca="false">X91</f>
        <v>0</v>
      </c>
      <c r="K91" s="306" t="n">
        <f aca="false">J91-C91</f>
        <v>0</v>
      </c>
      <c r="L91" s="258" t="n">
        <f aca="false">(A91-Calculation!$C$8)/365.25</f>
        <v>6.91854893908282</v>
      </c>
      <c r="M91" s="1" t="n">
        <v>6</v>
      </c>
      <c r="N91" s="307" t="n">
        <f aca="false">$A91</f>
        <v>48458</v>
      </c>
      <c r="O91" s="41" t="n">
        <f aca="false">VLOOKUP($N91,$AI$8:$AJ$258,2)+PvolMult</f>
        <v>0.131381529616286</v>
      </c>
      <c r="P91" s="308"/>
      <c r="Q91" s="109"/>
      <c r="V91" s="310" t="n">
        <f aca="false">$A91</f>
        <v>48458</v>
      </c>
      <c r="W91" s="261" t="n">
        <f aca="false">IF(Calculation!$Y$12=2,VLOOKUP(V91,OldCurves!$D91:$K344,3),(VLOOKUP(V91,OldCurves!$D91:$K344,3)*16*5+VLOOKUP(V91,OldCurves!$D91:$K344,7)*8*7+VLOOKUP(V91,OldCurves!M92:T315,3)*16+VLOOKUP(V91,OldCurves!M92:T315,7)*16)/168)</f>
        <v>73.5</v>
      </c>
      <c r="X91" s="92" t="n">
        <v>0</v>
      </c>
      <c r="Y91" s="311" t="n">
        <v>55</v>
      </c>
      <c r="Z91" s="294" t="n">
        <f aca="false">VLOOKUP(V91,OldCurves!A85:B344,2)</f>
        <v>0.06650108280325</v>
      </c>
      <c r="AA91" s="325"/>
      <c r="AB91" s="326"/>
      <c r="AC91" s="325"/>
      <c r="AD91" s="326"/>
      <c r="AE91" s="17" t="n">
        <v>1</v>
      </c>
      <c r="AF91" s="17"/>
      <c r="AG91" s="285" t="n">
        <v>6.91307</v>
      </c>
      <c r="AH91" s="106"/>
      <c r="AI91" s="313" t="n">
        <f aca="false">+V91</f>
        <v>48458</v>
      </c>
      <c r="AJ91" s="314" t="n">
        <f aca="false">IF(Calculation!$AB$24=1,OldData!AO91,OldData!AP91)</f>
        <v>0.131381529616286</v>
      </c>
      <c r="AK91" s="315"/>
      <c r="AM91" s="41"/>
      <c r="AN91" s="310" t="n">
        <f aca="false">AI91</f>
        <v>48458</v>
      </c>
      <c r="AO91" s="297" t="n">
        <f aca="false">IF(Calculation!$Y$12=2,SQRT((AR91^2*(AN91-olddate-1)+AU91^2*15)/(AN91-olddate+14)),SQRT((((AR91^2*16+AS91^2*8)/24)*(AN91-olddate-1)+((AU91^2*16+AV91^2*8)/24)*15)/(AN91-olddate+14)))</f>
        <v>0.131381529616286</v>
      </c>
      <c r="AP91" s="277" t="n">
        <f aca="false">IF(Calculation!$Y$12=2,AR91,SQRT((AR91^2*16+AS91^2*8)/24))</f>
        <v>0.08</v>
      </c>
      <c r="AQ91" s="261"/>
      <c r="AR91" s="298" t="n">
        <f aca="false">VLOOKUP(AN91,OldVolTable,15)</f>
        <v>0.08</v>
      </c>
      <c r="AS91" s="316" t="n">
        <f aca="false">VLOOKUP(AN91,OldVolTable,19)</f>
        <v>0.175</v>
      </c>
      <c r="AT91" s="291"/>
      <c r="AU91" s="291" t="n">
        <f aca="false">VLOOKUP(AN91,OldVolTable,23)</f>
        <v>2.9</v>
      </c>
      <c r="AV91" s="299" t="n">
        <f aca="false">VLOOKUP(AN91,OldVolTable,27)</f>
        <v>1.15</v>
      </c>
    </row>
    <row r="92" customFormat="false" ht="11.25" hidden="false" customHeight="false" outlineLevel="0" collapsed="false">
      <c r="A92" s="301" t="n">
        <f aca="false">EOMONTH(A91,0)+1</f>
        <v>48488</v>
      </c>
      <c r="B92" s="261" t="n">
        <f aca="false">VLOOKUP(A92,$V$8:$Z$258,2)+PPadd</f>
        <v>73.5</v>
      </c>
      <c r="C92" s="65"/>
      <c r="D92" s="302" t="n">
        <f aca="false">VLOOKUP($A92,$V$8:$Z$258,4)*AE92</f>
        <v>55</v>
      </c>
      <c r="E92" s="247" t="n">
        <f aca="false">VLOOKUP($A92,$V$8:$Z$258,5)</f>
        <v>0.06650108280325</v>
      </c>
      <c r="F92" s="325"/>
      <c r="G92" s="326"/>
      <c r="H92" s="325"/>
      <c r="I92" s="326"/>
      <c r="J92" s="92" t="n">
        <f aca="false">X92</f>
        <v>0</v>
      </c>
      <c r="K92" s="306" t="n">
        <f aca="false">J92-C92</f>
        <v>0</v>
      </c>
      <c r="L92" s="258" t="n">
        <f aca="false">(A92-Calculation!$C$8)/365.25</f>
        <v>7.00068446269678</v>
      </c>
      <c r="M92" s="1" t="n">
        <v>1</v>
      </c>
      <c r="N92" s="307" t="n">
        <f aca="false">$A92</f>
        <v>48488</v>
      </c>
      <c r="O92" s="41" t="n">
        <f aca="false">VLOOKUP($N92,$AI$8:$AJ$258,2)+PvolMult</f>
        <v>0.131274918242233</v>
      </c>
      <c r="P92" s="308"/>
      <c r="Q92" s="109"/>
      <c r="V92" s="310" t="n">
        <f aca="false">$A92</f>
        <v>48488</v>
      </c>
      <c r="W92" s="261" t="n">
        <f aca="false">IF(Calculation!$Y$12=2,VLOOKUP(V92,OldCurves!$D92:$K345,3),(VLOOKUP(V92,OldCurves!$D92:$K345,3)*16*5+VLOOKUP(V92,OldCurves!$D92:$K345,7)*8*7+VLOOKUP(V92,OldCurves!M93:T316,3)*16+VLOOKUP(V92,OldCurves!M93:T316,7)*16)/168)</f>
        <v>73.5</v>
      </c>
      <c r="X92" s="92" t="n">
        <v>0</v>
      </c>
      <c r="Y92" s="311" t="n">
        <v>55</v>
      </c>
      <c r="Z92" s="294" t="n">
        <f aca="false">VLOOKUP(V92,OldCurves!A86:B345,2)</f>
        <v>0.06650108280325</v>
      </c>
      <c r="AA92" s="325"/>
      <c r="AB92" s="326"/>
      <c r="AC92" s="325"/>
      <c r="AD92" s="326"/>
      <c r="AE92" s="17" t="n">
        <v>1</v>
      </c>
      <c r="AF92" s="17"/>
      <c r="AG92" s="285" t="n">
        <v>6.99795</v>
      </c>
      <c r="AH92" s="106"/>
      <c r="AI92" s="313" t="n">
        <f aca="false">+V92</f>
        <v>48488</v>
      </c>
      <c r="AJ92" s="314" t="n">
        <f aca="false">IF(Calculation!$AB$24=1,OldData!AO92,OldData!AP92)</f>
        <v>0.131274918242233</v>
      </c>
      <c r="AK92" s="315"/>
      <c r="AM92" s="41"/>
      <c r="AN92" s="310" t="n">
        <f aca="false">AI92</f>
        <v>48488</v>
      </c>
      <c r="AO92" s="297" t="n">
        <f aca="false">IF(Calculation!$Y$12=2,SQRT((AR92^2*(AN92-olddate-1)+AU92^2*15)/(AN92-olddate+14)),SQRT((((AR92^2*16+AS92^2*8)/24)*(AN92-olddate-1)+((AU92^2*16+AV92^2*8)/24)*15)/(AN92-olddate+14)))</f>
        <v>0.131274918242233</v>
      </c>
      <c r="AP92" s="277" t="n">
        <f aca="false">IF(Calculation!$Y$12=2,AR92,SQRT((AR92^2*16+AS92^2*8)/24))</f>
        <v>0.08</v>
      </c>
      <c r="AQ92" s="261"/>
      <c r="AR92" s="298" t="n">
        <f aca="false">VLOOKUP(AN92,OldVolTable,15)</f>
        <v>0.08</v>
      </c>
      <c r="AS92" s="316" t="n">
        <f aca="false">VLOOKUP(AN92,OldVolTable,19)</f>
        <v>0.175</v>
      </c>
      <c r="AT92" s="291"/>
      <c r="AU92" s="291" t="n">
        <f aca="false">VLOOKUP(AN92,OldVolTable,23)</f>
        <v>2.9</v>
      </c>
      <c r="AV92" s="299" t="n">
        <f aca="false">VLOOKUP(AN92,OldVolTable,27)</f>
        <v>1.15</v>
      </c>
    </row>
    <row r="93" customFormat="false" ht="11.25" hidden="false" customHeight="false" outlineLevel="0" collapsed="false">
      <c r="A93" s="319" t="n">
        <f aca="false">EOMONTH(A92,0)+1</f>
        <v>48519</v>
      </c>
      <c r="B93" s="261" t="n">
        <f aca="false">VLOOKUP(A93,$V$8:$Z$258,2)+PPadd</f>
        <v>73.5</v>
      </c>
      <c r="C93" s="65"/>
      <c r="D93" s="302" t="n">
        <f aca="false">VLOOKUP($A93,$V$8:$Z$258,4)*AE93</f>
        <v>55</v>
      </c>
      <c r="E93" s="247" t="n">
        <f aca="false">VLOOKUP($A93,$V$8:$Z$258,5)</f>
        <v>0.06650108280325</v>
      </c>
      <c r="F93" s="325"/>
      <c r="G93" s="326"/>
      <c r="H93" s="325"/>
      <c r="I93" s="326"/>
      <c r="J93" s="92" t="n">
        <f aca="false">X93</f>
        <v>0</v>
      </c>
      <c r="K93" s="306" t="n">
        <f aca="false">J93-C93</f>
        <v>0</v>
      </c>
      <c r="L93" s="258" t="n">
        <f aca="false">(A93-Calculation!$C$8)/365.25</f>
        <v>7.08555783709788</v>
      </c>
      <c r="M93" s="1" t="n">
        <v>2</v>
      </c>
      <c r="N93" s="307" t="n">
        <f aca="false">$A93</f>
        <v>48519</v>
      </c>
      <c r="O93" s="41" t="n">
        <f aca="false">VLOOKUP($N93,$AI$8:$AJ$258,2)+PvolMult</f>
        <v>0.131165238827118</v>
      </c>
      <c r="P93" s="308"/>
      <c r="Q93" s="109"/>
      <c r="V93" s="310" t="n">
        <f aca="false">$A93</f>
        <v>48519</v>
      </c>
      <c r="W93" s="261" t="n">
        <f aca="false">IF(Calculation!$Y$12=2,VLOOKUP(V93,OldCurves!$D93:$K346,3),(VLOOKUP(V93,OldCurves!$D93:$K346,3)*16*5+VLOOKUP(V93,OldCurves!$D93:$K346,7)*8*7+VLOOKUP(V93,OldCurves!M94:T317,3)*16+VLOOKUP(V93,OldCurves!M94:T317,7)*16)/168)</f>
        <v>73.5</v>
      </c>
      <c r="X93" s="92" t="n">
        <v>0</v>
      </c>
      <c r="Y93" s="311" t="n">
        <v>55</v>
      </c>
      <c r="Z93" s="294" t="n">
        <f aca="false">VLOOKUP(V93,OldCurves!A87:B346,2)</f>
        <v>0.06650108280325</v>
      </c>
      <c r="AA93" s="325"/>
      <c r="AB93" s="326"/>
      <c r="AC93" s="325"/>
      <c r="AD93" s="326"/>
      <c r="AE93" s="17" t="n">
        <v>1</v>
      </c>
      <c r="AF93" s="17"/>
      <c r="AG93" s="285" t="n">
        <v>7.08008</v>
      </c>
      <c r="AH93" s="106"/>
      <c r="AI93" s="313" t="n">
        <f aca="false">+V93</f>
        <v>48519</v>
      </c>
      <c r="AJ93" s="314" t="n">
        <f aca="false">IF(Calculation!$AB$24=1,OldData!AO93,OldData!AP93)</f>
        <v>0.131165238827118</v>
      </c>
      <c r="AK93" s="315"/>
      <c r="AM93" s="41"/>
      <c r="AN93" s="310" t="n">
        <f aca="false">AI93</f>
        <v>48519</v>
      </c>
      <c r="AO93" s="297" t="n">
        <f aca="false">IF(Calculation!$Y$12=2,SQRT((AR93^2*(AN93-olddate-1)+AU93^2*15)/(AN93-olddate+14)),SQRT((((AR93^2*16+AS93^2*8)/24)*(AN93-olddate-1)+((AU93^2*16+AV93^2*8)/24)*15)/(AN93-olddate+14)))</f>
        <v>0.131165238827118</v>
      </c>
      <c r="AP93" s="277" t="n">
        <f aca="false">IF(Calculation!$Y$12=2,AR93,SQRT((AR93^2*16+AS93^2*8)/24))</f>
        <v>0.08</v>
      </c>
      <c r="AQ93" s="261"/>
      <c r="AR93" s="298" t="n">
        <f aca="false">VLOOKUP(AN93,OldVolTable,15)</f>
        <v>0.08</v>
      </c>
      <c r="AS93" s="316" t="n">
        <f aca="false">VLOOKUP(AN93,OldVolTable,19)</f>
        <v>0.175</v>
      </c>
      <c r="AT93" s="291"/>
      <c r="AU93" s="291" t="n">
        <f aca="false">VLOOKUP(AN93,OldVolTable,23)</f>
        <v>2.9</v>
      </c>
      <c r="AV93" s="299" t="n">
        <f aca="false">VLOOKUP(AN93,OldVolTable,27)</f>
        <v>1.15</v>
      </c>
    </row>
    <row r="94" customFormat="false" ht="11.25" hidden="false" customHeight="false" outlineLevel="0" collapsed="false">
      <c r="A94" s="319" t="n">
        <f aca="false">EOMONTH(A93,0)+1</f>
        <v>48549</v>
      </c>
      <c r="B94" s="261" t="n">
        <f aca="false">VLOOKUP(A94,$V$8:$Z$258,2)+PPadd</f>
        <v>73.5</v>
      </c>
      <c r="C94" s="65"/>
      <c r="D94" s="302" t="n">
        <f aca="false">VLOOKUP($A94,$V$8:$Z$258,4)*AE94</f>
        <v>55</v>
      </c>
      <c r="E94" s="247" t="n">
        <f aca="false">VLOOKUP($A94,$V$8:$Z$258,5)</f>
        <v>0.06650108280325</v>
      </c>
      <c r="F94" s="325"/>
      <c r="G94" s="326"/>
      <c r="H94" s="325"/>
      <c r="I94" s="326"/>
      <c r="J94" s="92" t="n">
        <f aca="false">X94</f>
        <v>0</v>
      </c>
      <c r="K94" s="306" t="n">
        <f aca="false">J94-C94</f>
        <v>0</v>
      </c>
      <c r="L94" s="258" t="n">
        <f aca="false">(A94-Calculation!$C$8)/365.25</f>
        <v>7.16769336071184</v>
      </c>
      <c r="M94" s="1" t="n">
        <v>3</v>
      </c>
      <c r="N94" s="307" t="n">
        <f aca="false">$A94</f>
        <v>48549</v>
      </c>
      <c r="O94" s="41" t="n">
        <f aca="false">VLOOKUP($N94,$AI$8:$AJ$258,2)+PvolMult</f>
        <v>0.13105956427145</v>
      </c>
      <c r="P94" s="308"/>
      <c r="Q94" s="109"/>
      <c r="V94" s="310" t="n">
        <f aca="false">$A94</f>
        <v>48549</v>
      </c>
      <c r="W94" s="261" t="n">
        <f aca="false">IF(Calculation!$Y$12=2,VLOOKUP(V94,OldCurves!$D94:$K347,3),(VLOOKUP(V94,OldCurves!$D94:$K347,3)*16*5+VLOOKUP(V94,OldCurves!$D94:$K347,7)*8*7+VLOOKUP(V94,OldCurves!M95:T318,3)*16+VLOOKUP(V94,OldCurves!M95:T318,7)*16)/168)</f>
        <v>73.5</v>
      </c>
      <c r="X94" s="92" t="n">
        <v>0</v>
      </c>
      <c r="Y94" s="311" t="n">
        <v>55</v>
      </c>
      <c r="Z94" s="294" t="n">
        <f aca="false">VLOOKUP(V94,OldCurves!A88:B347,2)</f>
        <v>0.06650108280325</v>
      </c>
      <c r="AA94" s="325"/>
      <c r="AB94" s="326"/>
      <c r="AC94" s="325"/>
      <c r="AD94" s="326"/>
      <c r="AE94" s="17" t="n">
        <v>1</v>
      </c>
      <c r="AF94" s="17"/>
      <c r="AG94" s="285" t="n">
        <v>7.16496</v>
      </c>
      <c r="AH94" s="106"/>
      <c r="AI94" s="313" t="n">
        <f aca="false">+V94</f>
        <v>48549</v>
      </c>
      <c r="AJ94" s="314" t="n">
        <f aca="false">IF(Calculation!$AB$24=1,OldData!AO94,OldData!AP94)</f>
        <v>0.13105956427145</v>
      </c>
      <c r="AK94" s="315"/>
      <c r="AM94" s="41"/>
      <c r="AN94" s="310" t="n">
        <f aca="false">AI94</f>
        <v>48549</v>
      </c>
      <c r="AO94" s="297" t="n">
        <f aca="false">IF(Calculation!$Y$12=2,SQRT((AR94^2*(AN94-olddate-1)+AU94^2*15)/(AN94-olddate+14)),SQRT((((AR94^2*16+AS94^2*8)/24)*(AN94-olddate-1)+((AU94^2*16+AV94^2*8)/24)*15)/(AN94-olddate+14)))</f>
        <v>0.13105956427145</v>
      </c>
      <c r="AP94" s="277" t="n">
        <f aca="false">IF(Calculation!$Y$12=2,AR94,SQRT((AR94^2*16+AS94^2*8)/24))</f>
        <v>0.08</v>
      </c>
      <c r="AQ94" s="261"/>
      <c r="AR94" s="298" t="n">
        <f aca="false">VLOOKUP(AN94,OldVolTable,15)</f>
        <v>0.08</v>
      </c>
      <c r="AS94" s="316" t="n">
        <f aca="false">VLOOKUP(AN94,OldVolTable,19)</f>
        <v>0.175</v>
      </c>
      <c r="AT94" s="291"/>
      <c r="AU94" s="291" t="n">
        <f aca="false">VLOOKUP(AN94,OldVolTable,23)</f>
        <v>2.9</v>
      </c>
      <c r="AV94" s="299" t="n">
        <f aca="false">VLOOKUP(AN94,OldVolTable,27)</f>
        <v>1.15</v>
      </c>
    </row>
    <row r="95" customFormat="false" ht="11.25" hidden="false" customHeight="false" outlineLevel="0" collapsed="false">
      <c r="A95" s="319" t="n">
        <f aca="false">EOMONTH(A94,0)+1</f>
        <v>48580</v>
      </c>
      <c r="B95" s="261" t="n">
        <f aca="false">VLOOKUP(A95,$V$8:$Z$258,2)+PPadd</f>
        <v>73.5</v>
      </c>
      <c r="C95" s="65"/>
      <c r="D95" s="302" t="n">
        <f aca="false">VLOOKUP($A95,$V$8:$Z$258,4)*AE95</f>
        <v>55</v>
      </c>
      <c r="E95" s="247" t="n">
        <f aca="false">VLOOKUP($A95,$V$8:$Z$258,5)</f>
        <v>0.06650108280325</v>
      </c>
      <c r="F95" s="325"/>
      <c r="G95" s="326"/>
      <c r="H95" s="325"/>
      <c r="I95" s="326"/>
      <c r="J95" s="92" t="n">
        <f aca="false">X95</f>
        <v>0</v>
      </c>
      <c r="K95" s="306" t="n">
        <f aca="false">J95-C95</f>
        <v>0</v>
      </c>
      <c r="L95" s="258" t="n">
        <f aca="false">(A95-Calculation!$C$8)/365.25</f>
        <v>7.25256673511294</v>
      </c>
      <c r="M95" s="1" t="n">
        <v>4</v>
      </c>
      <c r="N95" s="307" t="n">
        <f aca="false">$A95</f>
        <v>48580</v>
      </c>
      <c r="O95" s="41" t="n">
        <f aca="false">VLOOKUP($N95,$AI$8:$AJ$258,2)+PvolMult</f>
        <v>0.130950846302495</v>
      </c>
      <c r="P95" s="308"/>
      <c r="Q95" s="109"/>
      <c r="V95" s="310" t="n">
        <f aca="false">$A95</f>
        <v>48580</v>
      </c>
      <c r="W95" s="261" t="n">
        <f aca="false">IF(Calculation!$Y$12=2,VLOOKUP(V95,OldCurves!$D95:$K348,3),(VLOOKUP(V95,OldCurves!$D95:$K348,3)*16*5+VLOOKUP(V95,OldCurves!$D95:$K348,7)*8*7+VLOOKUP(V95,OldCurves!M96:T319,3)*16+VLOOKUP(V95,OldCurves!M96:T319,7)*16)/168)</f>
        <v>73.5</v>
      </c>
      <c r="X95" s="92" t="n">
        <v>0</v>
      </c>
      <c r="Y95" s="311" t="n">
        <v>55</v>
      </c>
      <c r="Z95" s="294" t="n">
        <f aca="false">VLOOKUP(V95,OldCurves!A89:B348,2)</f>
        <v>0.06650108280325</v>
      </c>
      <c r="AA95" s="325"/>
      <c r="AB95" s="326"/>
      <c r="AC95" s="325"/>
      <c r="AD95" s="326"/>
      <c r="AE95" s="17" t="n">
        <v>1</v>
      </c>
      <c r="AF95" s="17"/>
      <c r="AG95" s="285" t="n">
        <v>7.24709</v>
      </c>
      <c r="AH95" s="106"/>
      <c r="AI95" s="313" t="n">
        <f aca="false">+V95</f>
        <v>48580</v>
      </c>
      <c r="AJ95" s="314" t="n">
        <f aca="false">IF(Calculation!$AB$24=1,OldData!AO95,OldData!AP95)</f>
        <v>0.130950846302495</v>
      </c>
      <c r="AK95" s="315"/>
      <c r="AM95" s="41"/>
      <c r="AN95" s="310" t="n">
        <f aca="false">AI95</f>
        <v>48580</v>
      </c>
      <c r="AO95" s="297" t="n">
        <f aca="false">IF(Calculation!$Y$12=2,SQRT((AR95^2*(AN95-olddate-1)+AU95^2*15)/(AN95-olddate+14)),SQRT((((AR95^2*16+AS95^2*8)/24)*(AN95-olddate-1)+((AU95^2*16+AV95^2*8)/24)*15)/(AN95-olddate+14)))</f>
        <v>0.130950846302495</v>
      </c>
      <c r="AP95" s="277" t="n">
        <f aca="false">IF(Calculation!$Y$12=2,AR95,SQRT((AR95^2*16+AS95^2*8)/24))</f>
        <v>0.08</v>
      </c>
      <c r="AQ95" s="261"/>
      <c r="AR95" s="298" t="n">
        <f aca="false">VLOOKUP(AN95,OldVolTable,15)</f>
        <v>0.08</v>
      </c>
      <c r="AS95" s="316" t="n">
        <f aca="false">VLOOKUP(AN95,OldVolTable,19)</f>
        <v>0.175</v>
      </c>
      <c r="AT95" s="291"/>
      <c r="AU95" s="291" t="n">
        <f aca="false">VLOOKUP(AN95,OldVolTable,23)</f>
        <v>2.9</v>
      </c>
      <c r="AV95" s="299" t="n">
        <f aca="false">VLOOKUP(AN95,OldVolTable,27)</f>
        <v>1.15</v>
      </c>
    </row>
    <row r="96" customFormat="false" ht="11.25" hidden="false" customHeight="false" outlineLevel="0" collapsed="false">
      <c r="A96" s="319" t="n">
        <f aca="false">EOMONTH(A95,0)+1</f>
        <v>48611</v>
      </c>
      <c r="B96" s="261" t="n">
        <f aca="false">VLOOKUP(A96,$V$8:$Z$258,2)+PPadd</f>
        <v>73.5</v>
      </c>
      <c r="C96" s="65"/>
      <c r="D96" s="302" t="n">
        <f aca="false">VLOOKUP($A96,$V$8:$Z$258,4)*AE96</f>
        <v>55</v>
      </c>
      <c r="E96" s="247" t="n">
        <f aca="false">VLOOKUP($A96,$V$8:$Z$258,5)</f>
        <v>0.06650108280325</v>
      </c>
      <c r="F96" s="325"/>
      <c r="G96" s="326"/>
      <c r="H96" s="325"/>
      <c r="I96" s="326"/>
      <c r="J96" s="92" t="n">
        <f aca="false">X96</f>
        <v>0</v>
      </c>
      <c r="K96" s="306" t="n">
        <f aca="false">J96-C96</f>
        <v>0</v>
      </c>
      <c r="L96" s="258" t="n">
        <f aca="false">(A96-Calculation!$C$8)/365.25</f>
        <v>7.33744010951403</v>
      </c>
      <c r="M96" s="1" t="n">
        <v>5</v>
      </c>
      <c r="N96" s="307" t="n">
        <f aca="false">$A96</f>
        <v>48611</v>
      </c>
      <c r="O96" s="41" t="n">
        <f aca="false">VLOOKUP($N96,$AI$8:$AJ$258,2)+PvolMult</f>
        <v>0.130842611934004</v>
      </c>
      <c r="P96" s="308"/>
      <c r="Q96" s="109"/>
      <c r="V96" s="310" t="n">
        <f aca="false">$A96</f>
        <v>48611</v>
      </c>
      <c r="W96" s="261" t="n">
        <f aca="false">IF(Calculation!$Y$12=2,VLOOKUP(V96,OldCurves!$D96:$K349,3),(VLOOKUP(V96,OldCurves!$D96:$K349,3)*16*5+VLOOKUP(V96,OldCurves!$D96:$K349,7)*8*7+VLOOKUP(V96,OldCurves!M97:T320,3)*16+VLOOKUP(V96,OldCurves!M97:T320,7)*16)/168)</f>
        <v>73.5</v>
      </c>
      <c r="X96" s="92" t="n">
        <v>0</v>
      </c>
      <c r="Y96" s="311" t="n">
        <v>55</v>
      </c>
      <c r="Z96" s="294" t="n">
        <f aca="false">VLOOKUP(V96,OldCurves!A90:B349,2)</f>
        <v>0.06650108280325</v>
      </c>
      <c r="AA96" s="325"/>
      <c r="AB96" s="326"/>
      <c r="AC96" s="325"/>
      <c r="AD96" s="326"/>
      <c r="AE96" s="17" t="n">
        <v>1</v>
      </c>
      <c r="AF96" s="17"/>
      <c r="AG96" s="285" t="n">
        <v>7.33196</v>
      </c>
      <c r="AH96" s="106"/>
      <c r="AI96" s="313" t="n">
        <f aca="false">+V96</f>
        <v>48611</v>
      </c>
      <c r="AJ96" s="314" t="n">
        <f aca="false">IF(Calculation!$AB$24=1,OldData!AO96,OldData!AP96)</f>
        <v>0.130842611934004</v>
      </c>
      <c r="AK96" s="315"/>
      <c r="AM96" s="41"/>
      <c r="AN96" s="310" t="n">
        <f aca="false">AI96</f>
        <v>48611</v>
      </c>
      <c r="AO96" s="297" t="n">
        <f aca="false">IF(Calculation!$Y$12=2,SQRT((AR96^2*(AN96-olddate-1)+AU96^2*15)/(AN96-olddate+14)),SQRT((((AR96^2*16+AS96^2*8)/24)*(AN96-olddate-1)+((AU96^2*16+AV96^2*8)/24)*15)/(AN96-olddate+14)))</f>
        <v>0.130842611934004</v>
      </c>
      <c r="AP96" s="277" t="n">
        <f aca="false">IF(Calculation!$Y$12=2,AR96,SQRT((AR96^2*16+AS96^2*8)/24))</f>
        <v>0.08</v>
      </c>
      <c r="AQ96" s="261"/>
      <c r="AR96" s="298" t="n">
        <f aca="false">VLOOKUP(AN96,OldVolTable,15)</f>
        <v>0.08</v>
      </c>
      <c r="AS96" s="316" t="n">
        <f aca="false">VLOOKUP(AN96,OldVolTable,19)</f>
        <v>0.175</v>
      </c>
      <c r="AT96" s="291"/>
      <c r="AU96" s="291" t="n">
        <f aca="false">VLOOKUP(AN96,OldVolTable,23)</f>
        <v>2.9</v>
      </c>
      <c r="AV96" s="299" t="n">
        <f aca="false">VLOOKUP(AN96,OldVolTable,27)</f>
        <v>1.15</v>
      </c>
    </row>
    <row r="97" customFormat="false" ht="11.25" hidden="false" customHeight="false" outlineLevel="0" collapsed="false">
      <c r="A97" s="319" t="n">
        <f aca="false">EOMONTH(A96,0)+1</f>
        <v>48639</v>
      </c>
      <c r="B97" s="261" t="n">
        <f aca="false">VLOOKUP(A97,$V$8:$Z$258,2)+PPadd</f>
        <v>73.5</v>
      </c>
      <c r="C97" s="65"/>
      <c r="D97" s="302" t="n">
        <f aca="false">VLOOKUP($A97,$V$8:$Z$258,4)*AE97</f>
        <v>55</v>
      </c>
      <c r="E97" s="247" t="n">
        <f aca="false">VLOOKUP($A97,$V$8:$Z$258,5)</f>
        <v>0.06650108280325</v>
      </c>
      <c r="F97" s="325"/>
      <c r="G97" s="326"/>
      <c r="H97" s="325"/>
      <c r="I97" s="326"/>
      <c r="J97" s="92" t="n">
        <f aca="false">X97</f>
        <v>0</v>
      </c>
      <c r="K97" s="306" t="n">
        <f aca="false">J97-C97</f>
        <v>0</v>
      </c>
      <c r="L97" s="258" t="n">
        <f aca="false">(A97-Calculation!$C$8)/365.25</f>
        <v>7.41409993155373</v>
      </c>
      <c r="M97" s="1" t="n">
        <v>6</v>
      </c>
      <c r="N97" s="307" t="n">
        <f aca="false">$A97</f>
        <v>48639</v>
      </c>
      <c r="O97" s="41" t="n">
        <f aca="false">VLOOKUP($N97,$AI$8:$AJ$258,2)+PvolMult</f>
        <v>0.130745264753779</v>
      </c>
      <c r="P97" s="308"/>
      <c r="Q97" s="109"/>
      <c r="V97" s="310" t="n">
        <f aca="false">$A97</f>
        <v>48639</v>
      </c>
      <c r="W97" s="261" t="n">
        <f aca="false">IF(Calculation!$Y$12=2,VLOOKUP(V97,OldCurves!$D97:$K350,3),(VLOOKUP(V97,OldCurves!$D97:$K350,3)*16*5+VLOOKUP(V97,OldCurves!$D97:$K350,7)*8*7+VLOOKUP(V97,OldCurves!M98:T321,3)*16+VLOOKUP(V97,OldCurves!M98:T321,7)*16)/168)</f>
        <v>73.5</v>
      </c>
      <c r="X97" s="92" t="n">
        <v>0</v>
      </c>
      <c r="Y97" s="311" t="n">
        <v>55</v>
      </c>
      <c r="Z97" s="294" t="n">
        <f aca="false">VLOOKUP(V97,OldCurves!A91:B350,2)</f>
        <v>0.06650108280325</v>
      </c>
      <c r="AA97" s="325"/>
      <c r="AB97" s="326"/>
      <c r="AC97" s="325"/>
      <c r="AD97" s="326"/>
      <c r="AE97" s="17" t="n">
        <v>1</v>
      </c>
      <c r="AF97" s="17"/>
      <c r="AG97" s="285" t="n">
        <v>7.41684</v>
      </c>
      <c r="AH97" s="106"/>
      <c r="AI97" s="313" t="n">
        <f aca="false">+V97</f>
        <v>48639</v>
      </c>
      <c r="AJ97" s="314" t="n">
        <f aca="false">IF(Calculation!$AB$24=1,OldData!AO97,OldData!AP97)</f>
        <v>0.130745264753779</v>
      </c>
      <c r="AK97" s="315"/>
      <c r="AM97" s="41"/>
      <c r="AN97" s="310" t="n">
        <f aca="false">AI97</f>
        <v>48639</v>
      </c>
      <c r="AO97" s="297" t="n">
        <f aca="false">IF(Calculation!$Y$12=2,SQRT((AR97^2*(AN97-olddate-1)+AU97^2*15)/(AN97-olddate+14)),SQRT((((AR97^2*16+AS97^2*8)/24)*(AN97-olddate-1)+((AU97^2*16+AV97^2*8)/24)*15)/(AN97-olddate+14)))</f>
        <v>0.130745264753779</v>
      </c>
      <c r="AP97" s="277" t="n">
        <f aca="false">IF(Calculation!$Y$12=2,AR97,SQRT((AR97^2*16+AS97^2*8)/24))</f>
        <v>0.08</v>
      </c>
      <c r="AQ97" s="261"/>
      <c r="AR97" s="298" t="n">
        <f aca="false">VLOOKUP(AN97,OldVolTable,15)</f>
        <v>0.08</v>
      </c>
      <c r="AS97" s="316" t="n">
        <f aca="false">VLOOKUP(AN97,OldVolTable,19)</f>
        <v>0.175</v>
      </c>
      <c r="AT97" s="291"/>
      <c r="AU97" s="291" t="n">
        <f aca="false">VLOOKUP(AN97,OldVolTable,23)</f>
        <v>2.9</v>
      </c>
      <c r="AV97" s="299" t="n">
        <f aca="false">VLOOKUP(AN97,OldVolTable,27)</f>
        <v>1.15</v>
      </c>
    </row>
    <row r="98" customFormat="false" ht="11.25" hidden="false" customHeight="false" outlineLevel="0" collapsed="false">
      <c r="A98" s="319" t="n">
        <f aca="false">EOMONTH(A97,0)+1</f>
        <v>48670</v>
      </c>
      <c r="B98" s="261" t="n">
        <f aca="false">VLOOKUP(A98,$V$8:$Z$258,2)+PPadd</f>
        <v>73.5</v>
      </c>
      <c r="C98" s="65"/>
      <c r="D98" s="302" t="n">
        <f aca="false">VLOOKUP($A98,$V$8:$Z$258,4)*AE98</f>
        <v>55</v>
      </c>
      <c r="E98" s="247" t="n">
        <f aca="false">VLOOKUP($A98,$V$8:$Z$258,5)</f>
        <v>0.06650108280325</v>
      </c>
      <c r="F98" s="325"/>
      <c r="G98" s="326"/>
      <c r="H98" s="325"/>
      <c r="I98" s="326"/>
      <c r="J98" s="92" t="n">
        <f aca="false">X98</f>
        <v>0</v>
      </c>
      <c r="K98" s="306" t="n">
        <f aca="false">J98-C98</f>
        <v>0</v>
      </c>
      <c r="L98" s="258" t="n">
        <f aca="false">(A98-Calculation!$C$8)/365.25</f>
        <v>7.49897330595483</v>
      </c>
      <c r="M98" s="1" t="n">
        <v>1</v>
      </c>
      <c r="N98" s="307" t="n">
        <f aca="false">$A98</f>
        <v>48670</v>
      </c>
      <c r="O98" s="41" t="n">
        <f aca="false">VLOOKUP($N98,$AI$8:$AJ$258,2)+PvolMult</f>
        <v>0.130637941612675</v>
      </c>
      <c r="P98" s="308"/>
      <c r="Q98" s="109"/>
      <c r="V98" s="310" t="n">
        <f aca="false">$A98</f>
        <v>48670</v>
      </c>
      <c r="W98" s="261" t="n">
        <f aca="false">IF(Calculation!$Y$12=2,VLOOKUP(V98,OldCurves!$D98:$K351,3),(VLOOKUP(V98,OldCurves!$D98:$K351,3)*16*5+VLOOKUP(V98,OldCurves!$D98:$K351,7)*8*7+VLOOKUP(V98,OldCurves!M99:T322,3)*16+VLOOKUP(V98,OldCurves!M99:T322,7)*16)/168)</f>
        <v>73.5</v>
      </c>
      <c r="X98" s="92" t="n">
        <v>0</v>
      </c>
      <c r="Y98" s="311" t="n">
        <v>55</v>
      </c>
      <c r="Z98" s="294" t="n">
        <f aca="false">VLOOKUP(V98,OldCurves!A92:B351,2)</f>
        <v>0.06650108280325</v>
      </c>
      <c r="AA98" s="325"/>
      <c r="AB98" s="326"/>
      <c r="AC98" s="325"/>
      <c r="AD98" s="326"/>
      <c r="AE98" s="17" t="n">
        <v>1</v>
      </c>
      <c r="AF98" s="17"/>
      <c r="AG98" s="285" t="n">
        <v>7.49897</v>
      </c>
      <c r="AH98" s="106"/>
      <c r="AI98" s="313" t="n">
        <f aca="false">+V98</f>
        <v>48670</v>
      </c>
      <c r="AJ98" s="314" t="n">
        <f aca="false">IF(Calculation!$AB$24=1,OldData!AO98,OldData!AP98)</f>
        <v>0.130637941612675</v>
      </c>
      <c r="AK98" s="315"/>
      <c r="AM98" s="41"/>
      <c r="AN98" s="310" t="n">
        <f aca="false">AI98</f>
        <v>48670</v>
      </c>
      <c r="AO98" s="297" t="n">
        <f aca="false">IF(Calculation!$Y$12=2,SQRT((AR98^2*(AN98-olddate-1)+AU98^2*15)/(AN98-olddate+14)),SQRT((((AR98^2*16+AS98^2*8)/24)*(AN98-olddate-1)+((AU98^2*16+AV98^2*8)/24)*15)/(AN98-olddate+14)))</f>
        <v>0.130637941612675</v>
      </c>
      <c r="AP98" s="277" t="n">
        <f aca="false">IF(Calculation!$Y$12=2,AR98,SQRT((AR98^2*16+AS98^2*8)/24))</f>
        <v>0.08</v>
      </c>
      <c r="AQ98" s="261"/>
      <c r="AR98" s="298" t="n">
        <f aca="false">VLOOKUP(AN98,OldVolTable,15)</f>
        <v>0.08</v>
      </c>
      <c r="AS98" s="316" t="n">
        <f aca="false">VLOOKUP(AN98,OldVolTable,19)</f>
        <v>0.175</v>
      </c>
      <c r="AT98" s="291"/>
      <c r="AU98" s="291" t="n">
        <f aca="false">VLOOKUP(AN98,OldVolTable,23)</f>
        <v>2.9</v>
      </c>
      <c r="AV98" s="299" t="n">
        <f aca="false">VLOOKUP(AN98,OldVolTable,27)</f>
        <v>1.15</v>
      </c>
    </row>
    <row r="99" customFormat="false" ht="11.25" hidden="false" customHeight="false" outlineLevel="0" collapsed="false">
      <c r="A99" s="319" t="n">
        <f aca="false">EOMONTH(A98,0)+1</f>
        <v>48700</v>
      </c>
      <c r="B99" s="261" t="n">
        <f aca="false">VLOOKUP(A99,$V$8:$Z$258,2)+PPadd</f>
        <v>73.5</v>
      </c>
      <c r="C99" s="65"/>
      <c r="D99" s="302" t="n">
        <f aca="false">VLOOKUP($A99,$V$8:$Z$258,4)*AE99</f>
        <v>55</v>
      </c>
      <c r="E99" s="247" t="n">
        <f aca="false">VLOOKUP($A99,$V$8:$Z$258,5)</f>
        <v>0.06650108280325</v>
      </c>
      <c r="F99" s="325"/>
      <c r="G99" s="326"/>
      <c r="H99" s="325"/>
      <c r="I99" s="326"/>
      <c r="J99" s="92" t="n">
        <f aca="false">X99</f>
        <v>0</v>
      </c>
      <c r="K99" s="306" t="n">
        <f aca="false">J99-C99</f>
        <v>0</v>
      </c>
      <c r="L99" s="258" t="n">
        <f aca="false">(A99-Calculation!$C$8)/365.25</f>
        <v>7.58110882956879</v>
      </c>
      <c r="M99" s="1" t="n">
        <v>2</v>
      </c>
      <c r="N99" s="307" t="n">
        <f aca="false">$A99</f>
        <v>48700</v>
      </c>
      <c r="O99" s="41" t="n">
        <f aca="false">VLOOKUP($N99,$AI$8:$AJ$258,2)+PvolMult</f>
        <v>0.130534531871086</v>
      </c>
      <c r="P99" s="308"/>
      <c r="Q99" s="109"/>
      <c r="V99" s="310" t="n">
        <f aca="false">$A99</f>
        <v>48700</v>
      </c>
      <c r="W99" s="261" t="n">
        <f aca="false">IF(Calculation!$Y$12=2,VLOOKUP(V99,OldCurves!$D99:$K352,3),(VLOOKUP(V99,OldCurves!$D99:$K352,3)*16*5+VLOOKUP(V99,OldCurves!$D99:$K352,7)*8*7+VLOOKUP(V99,OldCurves!M100:T323,3)*16+VLOOKUP(V99,OldCurves!M100:T323,7)*16)/168)</f>
        <v>73.5</v>
      </c>
      <c r="X99" s="92" t="n">
        <v>0</v>
      </c>
      <c r="Y99" s="311" t="n">
        <v>55</v>
      </c>
      <c r="Z99" s="294" t="n">
        <f aca="false">VLOOKUP(V99,OldCurves!A93:B352,2)</f>
        <v>0.06650108280325</v>
      </c>
      <c r="AA99" s="325"/>
      <c r="AB99" s="326"/>
      <c r="AC99" s="325"/>
      <c r="AD99" s="326"/>
      <c r="AE99" s="17" t="n">
        <v>1</v>
      </c>
      <c r="AF99" s="17"/>
      <c r="AG99" s="285" t="n">
        <v>7.58385</v>
      </c>
      <c r="AH99" s="106"/>
      <c r="AI99" s="313" t="n">
        <f aca="false">+V99</f>
        <v>48700</v>
      </c>
      <c r="AJ99" s="314" t="n">
        <f aca="false">IF(Calculation!$AB$24=1,OldData!AO99,OldData!AP99)</f>
        <v>0.130534531871086</v>
      </c>
      <c r="AK99" s="315"/>
      <c r="AM99" s="41"/>
      <c r="AN99" s="310" t="n">
        <f aca="false">AI99</f>
        <v>48700</v>
      </c>
      <c r="AO99" s="297" t="n">
        <f aca="false">IF(Calculation!$Y$12=2,SQRT((AR99^2*(AN99-olddate-1)+AU99^2*15)/(AN99-olddate+14)),SQRT((((AR99^2*16+AS99^2*8)/24)*(AN99-olddate-1)+((AU99^2*16+AV99^2*8)/24)*15)/(AN99-olddate+14)))</f>
        <v>0.130534531871086</v>
      </c>
      <c r="AP99" s="277" t="n">
        <f aca="false">IF(Calculation!$Y$12=2,AR99,SQRT((AR99^2*16+AS99^2*8)/24))</f>
        <v>0.08</v>
      </c>
      <c r="AQ99" s="261"/>
      <c r="AR99" s="298" t="n">
        <f aca="false">VLOOKUP(AN99,OldVolTable,15)</f>
        <v>0.08</v>
      </c>
      <c r="AS99" s="316" t="n">
        <f aca="false">VLOOKUP(AN99,OldVolTable,19)</f>
        <v>0.175</v>
      </c>
      <c r="AT99" s="291"/>
      <c r="AU99" s="291" t="n">
        <f aca="false">VLOOKUP(AN99,OldVolTable,23)</f>
        <v>2.9</v>
      </c>
      <c r="AV99" s="299" t="n">
        <f aca="false">VLOOKUP(AN99,OldVolTable,27)</f>
        <v>1.15</v>
      </c>
    </row>
    <row r="100" customFormat="false" ht="11.25" hidden="false" customHeight="false" outlineLevel="0" collapsed="false">
      <c r="A100" s="319" t="n">
        <f aca="false">EOMONTH(A99,0)+1</f>
        <v>48731</v>
      </c>
      <c r="B100" s="261" t="n">
        <f aca="false">VLOOKUP(A100,$V$8:$Z$258,2)+PPadd</f>
        <v>73.5</v>
      </c>
      <c r="C100" s="65"/>
      <c r="D100" s="302" t="n">
        <f aca="false">VLOOKUP($A100,$V$8:$Z$258,4)*AE100</f>
        <v>55</v>
      </c>
      <c r="E100" s="247" t="n">
        <f aca="false">VLOOKUP($A100,$V$8:$Z$258,5)</f>
        <v>0.06650108280325</v>
      </c>
      <c r="F100" s="325"/>
      <c r="G100" s="326"/>
      <c r="H100" s="325"/>
      <c r="I100" s="326"/>
      <c r="J100" s="92" t="n">
        <f aca="false">X100</f>
        <v>0</v>
      </c>
      <c r="K100" s="306" t="n">
        <f aca="false">J100-C100</f>
        <v>0</v>
      </c>
      <c r="L100" s="258" t="n">
        <f aca="false">(A100-Calculation!$C$8)/365.25</f>
        <v>7.66598220396988</v>
      </c>
      <c r="M100" s="1" t="n">
        <v>3</v>
      </c>
      <c r="N100" s="307" t="n">
        <f aca="false">$A100</f>
        <v>48731</v>
      </c>
      <c r="O100" s="41" t="n">
        <f aca="false">VLOOKUP($N100,$AI$8:$AJ$258,2)+PvolMult</f>
        <v>0.130428138392187</v>
      </c>
      <c r="P100" s="308"/>
      <c r="Q100" s="109"/>
      <c r="V100" s="310" t="n">
        <f aca="false">$A100</f>
        <v>48731</v>
      </c>
      <c r="W100" s="261" t="n">
        <f aca="false">IF(Calculation!$Y$12=2,VLOOKUP(V100,OldCurves!$D100:$K353,3),(VLOOKUP(V100,OldCurves!$D100:$K353,3)*16*5+VLOOKUP(V100,OldCurves!$D100:$K353,7)*8*7+VLOOKUP(V100,OldCurves!M101:T324,3)*16+VLOOKUP(V100,OldCurves!M101:T324,7)*16)/168)</f>
        <v>73.5</v>
      </c>
      <c r="X100" s="92" t="n">
        <v>0</v>
      </c>
      <c r="Y100" s="311" t="n">
        <v>55</v>
      </c>
      <c r="Z100" s="294" t="n">
        <f aca="false">VLOOKUP(V100,OldCurves!A94:B353,2)</f>
        <v>0.06650108280325</v>
      </c>
      <c r="AA100" s="325"/>
      <c r="AB100" s="326"/>
      <c r="AC100" s="325"/>
      <c r="AD100" s="326"/>
      <c r="AE100" s="17" t="n">
        <v>1</v>
      </c>
      <c r="AF100" s="17"/>
      <c r="AG100" s="285" t="n">
        <v>7.66598</v>
      </c>
      <c r="AH100" s="106"/>
      <c r="AI100" s="313" t="n">
        <f aca="false">+V100</f>
        <v>48731</v>
      </c>
      <c r="AJ100" s="314" t="n">
        <f aca="false">IF(Calculation!$AB$24=1,OldData!AO100,OldData!AP100)</f>
        <v>0.130428138392187</v>
      </c>
      <c r="AK100" s="315"/>
      <c r="AM100" s="41"/>
      <c r="AN100" s="310" t="n">
        <f aca="false">AI100</f>
        <v>48731</v>
      </c>
      <c r="AO100" s="297" t="n">
        <f aca="false">IF(Calculation!$Y$12=2,SQRT((AR100^2*(AN100-olddate-1)+AU100^2*15)/(AN100-olddate+14)),SQRT((((AR100^2*16+AS100^2*8)/24)*(AN100-olddate-1)+((AU100^2*16+AV100^2*8)/24)*15)/(AN100-olddate+14)))</f>
        <v>0.130428138392187</v>
      </c>
      <c r="AP100" s="277" t="n">
        <f aca="false">IF(Calculation!$Y$12=2,AR100,SQRT((AR100^2*16+AS100^2*8)/24))</f>
        <v>0.08</v>
      </c>
      <c r="AQ100" s="261"/>
      <c r="AR100" s="298" t="n">
        <f aca="false">VLOOKUP(AN100,OldVolTable,15)</f>
        <v>0.08</v>
      </c>
      <c r="AS100" s="316" t="n">
        <f aca="false">VLOOKUP(AN100,OldVolTable,19)</f>
        <v>0.175</v>
      </c>
      <c r="AT100" s="291"/>
      <c r="AU100" s="291" t="n">
        <f aca="false">VLOOKUP(AN100,OldVolTable,23)</f>
        <v>2.9</v>
      </c>
      <c r="AV100" s="299" t="n">
        <f aca="false">VLOOKUP(AN100,OldVolTable,27)</f>
        <v>1.15</v>
      </c>
    </row>
    <row r="101" customFormat="false" ht="11.25" hidden="false" customHeight="false" outlineLevel="0" collapsed="false">
      <c r="A101" s="319" t="n">
        <f aca="false">EOMONTH(A100,0)+1</f>
        <v>48761</v>
      </c>
      <c r="B101" s="261" t="n">
        <f aca="false">VLOOKUP(A101,$V$8:$Z$258,2)+PPadd</f>
        <v>73.5</v>
      </c>
      <c r="C101" s="65"/>
      <c r="D101" s="302" t="n">
        <f aca="false">VLOOKUP($A101,$V$8:$Z$258,4)*AE101</f>
        <v>55</v>
      </c>
      <c r="E101" s="247" t="n">
        <f aca="false">VLOOKUP($A101,$V$8:$Z$258,5)</f>
        <v>0.06650108280325</v>
      </c>
      <c r="F101" s="325"/>
      <c r="G101" s="326"/>
      <c r="H101" s="325"/>
      <c r="I101" s="326"/>
      <c r="J101" s="92" t="n">
        <f aca="false">X101</f>
        <v>0</v>
      </c>
      <c r="K101" s="306" t="n">
        <f aca="false">J101-C101</f>
        <v>0</v>
      </c>
      <c r="L101" s="258" t="n">
        <f aca="false">(A101-Calculation!$C$8)/365.25</f>
        <v>7.74811772758385</v>
      </c>
      <c r="M101" s="1" t="n">
        <v>4</v>
      </c>
      <c r="N101" s="307" t="n">
        <f aca="false">$A101</f>
        <v>48761</v>
      </c>
      <c r="O101" s="41" t="n">
        <f aca="false">VLOOKUP($N101,$AI$8:$AJ$258,2)+PvolMult</f>
        <v>0.130325622279946</v>
      </c>
      <c r="P101" s="308"/>
      <c r="Q101" s="109"/>
      <c r="V101" s="310" t="n">
        <f aca="false">$A101</f>
        <v>48761</v>
      </c>
      <c r="W101" s="261" t="n">
        <f aca="false">IF(Calculation!$Y$12=2,VLOOKUP(V101,OldCurves!$D101:$K354,3),(VLOOKUP(V101,OldCurves!$D101:$K354,3)*16*5+VLOOKUP(V101,OldCurves!$D101:$K354,7)*8*7+VLOOKUP(V101,OldCurves!M102:T325,3)*16+VLOOKUP(V101,OldCurves!M102:T325,7)*16)/168)</f>
        <v>73.5</v>
      </c>
      <c r="X101" s="92" t="n">
        <v>0</v>
      </c>
      <c r="Y101" s="311" t="n">
        <v>55</v>
      </c>
      <c r="Z101" s="294" t="n">
        <f aca="false">VLOOKUP(V101,OldCurves!A95:B354,2)</f>
        <v>0.06650108280325</v>
      </c>
      <c r="AA101" s="325"/>
      <c r="AB101" s="326"/>
      <c r="AC101" s="325"/>
      <c r="AD101" s="326"/>
      <c r="AE101" s="17" t="n">
        <v>1</v>
      </c>
      <c r="AF101" s="17"/>
      <c r="AG101" s="285" t="n">
        <v>7.75086</v>
      </c>
      <c r="AH101" s="106"/>
      <c r="AI101" s="313" t="n">
        <f aca="false">+V101</f>
        <v>48761</v>
      </c>
      <c r="AJ101" s="314" t="n">
        <f aca="false">IF(Calculation!$AB$24=1,OldData!AO101,OldData!AP101)</f>
        <v>0.130325622279946</v>
      </c>
      <c r="AK101" s="315"/>
      <c r="AM101" s="41"/>
      <c r="AN101" s="310" t="n">
        <f aca="false">AI101</f>
        <v>48761</v>
      </c>
      <c r="AO101" s="297" t="n">
        <f aca="false">IF(Calculation!$Y$12=2,SQRT((AR101^2*(AN101-olddate-1)+AU101^2*15)/(AN101-olddate+14)),SQRT((((AR101^2*16+AS101^2*8)/24)*(AN101-olddate-1)+((AU101^2*16+AV101^2*8)/24)*15)/(AN101-olddate+14)))</f>
        <v>0.130325622279946</v>
      </c>
      <c r="AP101" s="277" t="n">
        <f aca="false">IF(Calculation!$Y$12=2,AR101,SQRT((AR101^2*16+AS101^2*8)/24))</f>
        <v>0.08</v>
      </c>
      <c r="AQ101" s="261"/>
      <c r="AR101" s="298" t="n">
        <f aca="false">VLOOKUP(AN101,OldVolTable,15)</f>
        <v>0.08</v>
      </c>
      <c r="AS101" s="316" t="n">
        <f aca="false">VLOOKUP(AN101,OldVolTable,19)</f>
        <v>0.175</v>
      </c>
      <c r="AT101" s="291"/>
      <c r="AU101" s="291" t="n">
        <f aca="false">VLOOKUP(AN101,OldVolTable,23)</f>
        <v>2.9</v>
      </c>
      <c r="AV101" s="299" t="n">
        <f aca="false">VLOOKUP(AN101,OldVolTable,27)</f>
        <v>1.15</v>
      </c>
    </row>
    <row r="102" customFormat="false" ht="11.25" hidden="false" customHeight="false" outlineLevel="0" collapsed="false">
      <c r="A102" s="319" t="n">
        <f aca="false">EOMONTH(A101,0)+1</f>
        <v>48792</v>
      </c>
      <c r="B102" s="261" t="n">
        <f aca="false">VLOOKUP(A102,$V$8:$Z$258,2)+PPadd</f>
        <v>73.5</v>
      </c>
      <c r="C102" s="65"/>
      <c r="D102" s="302" t="n">
        <f aca="false">VLOOKUP($A102,$V$8:$Z$258,4)*AE102</f>
        <v>55</v>
      </c>
      <c r="E102" s="247" t="n">
        <f aca="false">VLOOKUP($A102,$V$8:$Z$258,5)</f>
        <v>0.06650108280325</v>
      </c>
      <c r="F102" s="325"/>
      <c r="G102" s="326"/>
      <c r="H102" s="325"/>
      <c r="I102" s="326"/>
      <c r="J102" s="92" t="n">
        <f aca="false">X102</f>
        <v>0</v>
      </c>
      <c r="K102" s="306" t="n">
        <f aca="false">J102-C102</f>
        <v>0</v>
      </c>
      <c r="L102" s="258" t="n">
        <f aca="false">(A102-Calculation!$C$8)/365.25</f>
        <v>7.83299110198494</v>
      </c>
      <c r="M102" s="1" t="n">
        <v>5</v>
      </c>
      <c r="N102" s="307" t="n">
        <f aca="false">$A102</f>
        <v>48792</v>
      </c>
      <c r="O102" s="41" t="n">
        <f aca="false">VLOOKUP($N102,$AI$8:$AJ$258,2)+PvolMult</f>
        <v>0.130220146030331</v>
      </c>
      <c r="P102" s="308"/>
      <c r="Q102" s="109"/>
      <c r="V102" s="310" t="n">
        <f aca="false">$A102</f>
        <v>48792</v>
      </c>
      <c r="W102" s="261" t="n">
        <f aca="false">IF(Calculation!$Y$12=2,VLOOKUP(V102,OldCurves!$D102:$K355,3),(VLOOKUP(V102,OldCurves!$D102:$K355,3)*16*5+VLOOKUP(V102,OldCurves!$D102:$K355,7)*8*7+VLOOKUP(V102,OldCurves!M103:T326,3)*16+VLOOKUP(V102,OldCurves!M103:T326,7)*16)/168)</f>
        <v>73.5</v>
      </c>
      <c r="X102" s="92" t="n">
        <v>0</v>
      </c>
      <c r="Y102" s="311" t="n">
        <v>55</v>
      </c>
      <c r="Z102" s="294" t="n">
        <f aca="false">VLOOKUP(V102,OldCurves!A96:B355,2)</f>
        <v>0.06650108280325</v>
      </c>
      <c r="AA102" s="325"/>
      <c r="AB102" s="326"/>
      <c r="AC102" s="325"/>
      <c r="AD102" s="326"/>
      <c r="AE102" s="17" t="n">
        <v>1</v>
      </c>
      <c r="AF102" s="17"/>
      <c r="AG102" s="285" t="n">
        <v>7.83573</v>
      </c>
      <c r="AH102" s="106"/>
      <c r="AI102" s="313" t="n">
        <f aca="false">+V102</f>
        <v>48792</v>
      </c>
      <c r="AJ102" s="314" t="n">
        <f aca="false">IF(Calculation!$AB$24=1,OldData!AO102,OldData!AP102)</f>
        <v>0.130220146030331</v>
      </c>
      <c r="AK102" s="315"/>
      <c r="AM102" s="41"/>
      <c r="AN102" s="310" t="n">
        <f aca="false">AI102</f>
        <v>48792</v>
      </c>
      <c r="AO102" s="297" t="n">
        <f aca="false">IF(Calculation!$Y$12=2,SQRT((AR102^2*(AN102-olddate-1)+AU102^2*15)/(AN102-olddate+14)),SQRT((((AR102^2*16+AS102^2*8)/24)*(AN102-olddate-1)+((AU102^2*16+AV102^2*8)/24)*15)/(AN102-olddate+14)))</f>
        <v>0.130220146030331</v>
      </c>
      <c r="AP102" s="277" t="n">
        <f aca="false">IF(Calculation!$Y$12=2,AR102,SQRT((AR102^2*16+AS102^2*8)/24))</f>
        <v>0.08</v>
      </c>
      <c r="AQ102" s="261"/>
      <c r="AR102" s="298" t="n">
        <f aca="false">VLOOKUP(AN102,OldVolTable,15)</f>
        <v>0.08</v>
      </c>
      <c r="AS102" s="316" t="n">
        <f aca="false">VLOOKUP(AN102,OldVolTable,19)</f>
        <v>0.175</v>
      </c>
      <c r="AT102" s="291"/>
      <c r="AU102" s="291" t="n">
        <f aca="false">VLOOKUP(AN102,OldVolTable,23)</f>
        <v>2.9</v>
      </c>
      <c r="AV102" s="299" t="n">
        <f aca="false">VLOOKUP(AN102,OldVolTable,27)</f>
        <v>1.15</v>
      </c>
    </row>
    <row r="103" customFormat="false" ht="11.25" hidden="false" customHeight="false" outlineLevel="0" collapsed="false">
      <c r="A103" s="319" t="n">
        <f aca="false">EOMONTH(A102,0)+1</f>
        <v>48823</v>
      </c>
      <c r="B103" s="261" t="n">
        <f aca="false">VLOOKUP(A103,$V$8:$Z$258,2)+PPadd</f>
        <v>73.5</v>
      </c>
      <c r="C103" s="65"/>
      <c r="D103" s="302" t="n">
        <f aca="false">VLOOKUP($A103,$V$8:$Z$258,4)*AE103</f>
        <v>55</v>
      </c>
      <c r="E103" s="247" t="n">
        <f aca="false">VLOOKUP($A103,$V$8:$Z$258,5)</f>
        <v>0.06650108280325</v>
      </c>
      <c r="F103" s="325"/>
      <c r="G103" s="326"/>
      <c r="H103" s="325"/>
      <c r="I103" s="326"/>
      <c r="J103" s="92" t="n">
        <f aca="false">X103</f>
        <v>0</v>
      </c>
      <c r="K103" s="306" t="n">
        <f aca="false">J103-C103</f>
        <v>0</v>
      </c>
      <c r="L103" s="258" t="n">
        <f aca="false">(A103-Calculation!$C$8)/365.25</f>
        <v>7.91786447638604</v>
      </c>
      <c r="M103" s="1" t="n">
        <v>6</v>
      </c>
      <c r="N103" s="307" t="n">
        <f aca="false">$A103</f>
        <v>48823</v>
      </c>
      <c r="O103" s="41" t="n">
        <f aca="false">VLOOKUP($N103,$AI$8:$AJ$258,2)+PvolMult</f>
        <v>0.130115131221613</v>
      </c>
      <c r="P103" s="308"/>
      <c r="Q103" s="109"/>
      <c r="V103" s="310" t="n">
        <f aca="false">$A103</f>
        <v>48823</v>
      </c>
      <c r="W103" s="261" t="n">
        <f aca="false">IF(Calculation!$Y$12=2,VLOOKUP(V103,OldCurves!$D103:$K356,3),(VLOOKUP(V103,OldCurves!$D103:$K356,3)*16*5+VLOOKUP(V103,OldCurves!$D103:$K356,7)*8*7+VLOOKUP(V103,OldCurves!M104:T327,3)*16+VLOOKUP(V103,OldCurves!M104:T327,7)*16)/168)</f>
        <v>73.5</v>
      </c>
      <c r="X103" s="92" t="n">
        <v>0</v>
      </c>
      <c r="Y103" s="311" t="n">
        <v>55</v>
      </c>
      <c r="Z103" s="294" t="n">
        <f aca="false">VLOOKUP(V103,OldCurves!A97:B356,2)</f>
        <v>0.06650108280325</v>
      </c>
      <c r="AA103" s="325"/>
      <c r="AB103" s="326"/>
      <c r="AC103" s="325"/>
      <c r="AD103" s="326"/>
      <c r="AE103" s="17" t="n">
        <v>1</v>
      </c>
      <c r="AF103" s="17"/>
      <c r="AG103" s="285" t="n">
        <v>7.91513</v>
      </c>
      <c r="AH103" s="106"/>
      <c r="AI103" s="313" t="n">
        <f aca="false">+V103</f>
        <v>48823</v>
      </c>
      <c r="AJ103" s="314" t="n">
        <f aca="false">IF(Calculation!$AB$24=1,OldData!AO103,OldData!AP103)</f>
        <v>0.130115131221613</v>
      </c>
      <c r="AK103" s="315"/>
      <c r="AM103" s="41"/>
      <c r="AN103" s="310" t="n">
        <f aca="false">AI103</f>
        <v>48823</v>
      </c>
      <c r="AO103" s="297" t="n">
        <f aca="false">IF(Calculation!$Y$12=2,SQRT((AR103^2*(AN103-olddate-1)+AU103^2*15)/(AN103-olddate+14)),SQRT((((AR103^2*16+AS103^2*8)/24)*(AN103-olddate-1)+((AU103^2*16+AV103^2*8)/24)*15)/(AN103-olddate+14)))</f>
        <v>0.130115131221613</v>
      </c>
      <c r="AP103" s="277" t="n">
        <f aca="false">IF(Calculation!$Y$12=2,AR103,SQRT((AR103^2*16+AS103^2*8)/24))</f>
        <v>0.08</v>
      </c>
      <c r="AQ103" s="261"/>
      <c r="AR103" s="298" t="n">
        <f aca="false">VLOOKUP(AN103,OldVolTable,15)</f>
        <v>0.08</v>
      </c>
      <c r="AS103" s="316" t="n">
        <f aca="false">VLOOKUP(AN103,OldVolTable,19)</f>
        <v>0.175</v>
      </c>
      <c r="AT103" s="291"/>
      <c r="AU103" s="291" t="n">
        <f aca="false">VLOOKUP(AN103,OldVolTable,23)</f>
        <v>2.9</v>
      </c>
      <c r="AV103" s="299" t="n">
        <f aca="false">VLOOKUP(AN103,OldVolTable,27)</f>
        <v>1.15</v>
      </c>
    </row>
    <row r="104" customFormat="false" ht="11.25" hidden="false" customHeight="false" outlineLevel="0" collapsed="false">
      <c r="A104" s="301" t="n">
        <f aca="false">EOMONTH(A103,0)+1</f>
        <v>48853</v>
      </c>
      <c r="B104" s="261" t="n">
        <f aca="false">VLOOKUP(A104,$V$8:$Z$258,2)+PPadd</f>
        <v>73.5</v>
      </c>
      <c r="C104" s="65"/>
      <c r="D104" s="302" t="n">
        <f aca="false">VLOOKUP($A104,$V$8:$Z$258,4)*AE104</f>
        <v>55</v>
      </c>
      <c r="E104" s="247" t="n">
        <f aca="false">VLOOKUP($A104,$V$8:$Z$258,5)</f>
        <v>0.06650108280325</v>
      </c>
      <c r="F104" s="325"/>
      <c r="G104" s="326"/>
      <c r="H104" s="325"/>
      <c r="I104" s="326"/>
      <c r="J104" s="92" t="n">
        <f aca="false">X104</f>
        <v>0</v>
      </c>
      <c r="K104" s="306" t="n">
        <f aca="false">J104-C104</f>
        <v>0</v>
      </c>
      <c r="L104" s="258" t="n">
        <f aca="false">(A104-Calculation!$C$8)/365.25</f>
        <v>8</v>
      </c>
      <c r="M104" s="1" t="n">
        <v>1</v>
      </c>
      <c r="N104" s="307" t="n">
        <f aca="false">$A104</f>
        <v>48853</v>
      </c>
      <c r="O104" s="41" t="n">
        <f aca="false">VLOOKUP($N104,$AI$8:$AJ$258,2)+PvolMult</f>
        <v>0.130013940398489</v>
      </c>
      <c r="P104" s="308"/>
      <c r="Q104" s="109"/>
      <c r="V104" s="310" t="n">
        <f aca="false">$A104</f>
        <v>48853</v>
      </c>
      <c r="W104" s="261" t="n">
        <f aca="false">IF(Calculation!$Y$12=2,VLOOKUP(V104,OldCurves!$D104:$K357,3),(VLOOKUP(V104,OldCurves!$D104:$K357,3)*16*5+VLOOKUP(V104,OldCurves!$D104:$K357,7)*8*7+VLOOKUP(V104,OldCurves!M105:T328,3)*16+VLOOKUP(V104,OldCurves!M105:T328,7)*16)/168)</f>
        <v>73.5</v>
      </c>
      <c r="X104" s="92" t="n">
        <v>0</v>
      </c>
      <c r="Y104" s="311" t="n">
        <v>55</v>
      </c>
      <c r="Z104" s="294" t="n">
        <f aca="false">VLOOKUP(V104,OldCurves!A98:B357,2)</f>
        <v>0.06650108280325</v>
      </c>
      <c r="AA104" s="325"/>
      <c r="AB104" s="326"/>
      <c r="AC104" s="325"/>
      <c r="AD104" s="326"/>
      <c r="AE104" s="17" t="n">
        <v>1</v>
      </c>
      <c r="AF104" s="17"/>
      <c r="AG104" s="285" t="n">
        <v>8</v>
      </c>
      <c r="AH104" s="106"/>
      <c r="AI104" s="313" t="n">
        <f aca="false">+V104</f>
        <v>48853</v>
      </c>
      <c r="AJ104" s="314" t="n">
        <f aca="false">IF(Calculation!$AB$24=1,OldData!AO104,OldData!AP104)</f>
        <v>0.130013940398489</v>
      </c>
      <c r="AK104" s="315"/>
      <c r="AM104" s="41"/>
      <c r="AN104" s="310" t="n">
        <f aca="false">AI104</f>
        <v>48853</v>
      </c>
      <c r="AO104" s="297" t="n">
        <f aca="false">IF(Calculation!$Y$12=2,SQRT((AR104^2*(AN104-olddate-1)+AU104^2*15)/(AN104-olddate+14)),SQRT((((AR104^2*16+AS104^2*8)/24)*(AN104-olddate-1)+((AU104^2*16+AV104^2*8)/24)*15)/(AN104-olddate+14)))</f>
        <v>0.130013940398489</v>
      </c>
      <c r="AP104" s="277" t="n">
        <f aca="false">IF(Calculation!$Y$12=2,AR104,SQRT((AR104^2*16+AS104^2*8)/24))</f>
        <v>0.08</v>
      </c>
      <c r="AQ104" s="261"/>
      <c r="AR104" s="298" t="n">
        <f aca="false">VLOOKUP(AN104,OldVolTable,15)</f>
        <v>0.08</v>
      </c>
      <c r="AS104" s="316" t="n">
        <f aca="false">VLOOKUP(AN104,OldVolTable,19)</f>
        <v>0.175</v>
      </c>
      <c r="AT104" s="291"/>
      <c r="AU104" s="291" t="n">
        <f aca="false">VLOOKUP(AN104,OldVolTable,23)</f>
        <v>2.9</v>
      </c>
      <c r="AV104" s="299" t="n">
        <f aca="false">VLOOKUP(AN104,OldVolTable,27)</f>
        <v>1.15</v>
      </c>
    </row>
    <row r="105" customFormat="false" ht="11.25" hidden="false" customHeight="false" outlineLevel="0" collapsed="false">
      <c r="A105" s="319" t="n">
        <f aca="false">EOMONTH(A104,0)+1</f>
        <v>48884</v>
      </c>
      <c r="B105" s="261" t="n">
        <f aca="false">VLOOKUP(A105,$V$8:$Z$258,2)+PPadd</f>
        <v>73.5</v>
      </c>
      <c r="C105" s="65"/>
      <c r="D105" s="302" t="n">
        <f aca="false">VLOOKUP($A105,$V$8:$Z$258,4)*AE105</f>
        <v>55</v>
      </c>
      <c r="E105" s="247" t="n">
        <f aca="false">VLOOKUP($A105,$V$8:$Z$258,5)</f>
        <v>0.06650108280325</v>
      </c>
      <c r="F105" s="325"/>
      <c r="G105" s="326"/>
      <c r="H105" s="325"/>
      <c r="I105" s="326"/>
      <c r="J105" s="92" t="n">
        <f aca="false">X105</f>
        <v>0</v>
      </c>
      <c r="K105" s="306" t="n">
        <f aca="false">J105-C105</f>
        <v>0</v>
      </c>
      <c r="L105" s="258" t="n">
        <f aca="false">(A105-Calculation!$C$8)/365.25</f>
        <v>8.0848733744011</v>
      </c>
      <c r="M105" s="1" t="n">
        <v>2</v>
      </c>
      <c r="N105" s="307" t="n">
        <f aca="false">$A105</f>
        <v>48884</v>
      </c>
      <c r="O105" s="41" t="n">
        <f aca="false">VLOOKUP($N105,$AI$8:$AJ$258,2)+PvolMult</f>
        <v>0.129909824493762</v>
      </c>
      <c r="P105" s="308"/>
      <c r="Q105" s="109"/>
      <c r="V105" s="310" t="n">
        <f aca="false">$A105</f>
        <v>48884</v>
      </c>
      <c r="W105" s="261" t="n">
        <f aca="false">IF(Calculation!$Y$12=2,VLOOKUP(V105,OldCurves!$D105:$K358,3),(VLOOKUP(V105,OldCurves!$D105:$K358,3)*16*5+VLOOKUP(V105,OldCurves!$D105:$K358,7)*8*7+VLOOKUP(V105,OldCurves!M106:T329,3)*16+VLOOKUP(V105,OldCurves!M106:T329,7)*16)/168)</f>
        <v>73.5</v>
      </c>
      <c r="X105" s="92" t="n">
        <v>0</v>
      </c>
      <c r="Y105" s="311" t="n">
        <v>55</v>
      </c>
      <c r="Z105" s="294" t="n">
        <f aca="false">VLOOKUP(V105,OldCurves!A99:B358,2)</f>
        <v>0.06650108280325</v>
      </c>
      <c r="AA105" s="325"/>
      <c r="AB105" s="326"/>
      <c r="AC105" s="325"/>
      <c r="AD105" s="326"/>
      <c r="AE105" s="17" t="n">
        <v>1</v>
      </c>
      <c r="AF105" s="17"/>
      <c r="AG105" s="285" t="n">
        <v>8.08214</v>
      </c>
      <c r="AH105" s="106"/>
      <c r="AI105" s="313" t="n">
        <f aca="false">+V105</f>
        <v>48884</v>
      </c>
      <c r="AJ105" s="314" t="n">
        <f aca="false">IF(Calculation!$AB$24=1,OldData!AO105,OldData!AP105)</f>
        <v>0.129909824493762</v>
      </c>
      <c r="AK105" s="315"/>
      <c r="AM105" s="41"/>
      <c r="AN105" s="310" t="n">
        <f aca="false">AI105</f>
        <v>48884</v>
      </c>
      <c r="AO105" s="297" t="n">
        <f aca="false">IF(Calculation!$Y$12=2,SQRT((AR105^2*(AN105-olddate-1)+AU105^2*15)/(AN105-olddate+14)),SQRT((((AR105^2*16+AS105^2*8)/24)*(AN105-olddate-1)+((AU105^2*16+AV105^2*8)/24)*15)/(AN105-olddate+14)))</f>
        <v>0.129909824493762</v>
      </c>
      <c r="AP105" s="277" t="n">
        <f aca="false">IF(Calculation!$Y$12=2,AR105,SQRT((AR105^2*16+AS105^2*8)/24))</f>
        <v>0.08</v>
      </c>
      <c r="AQ105" s="261"/>
      <c r="AR105" s="298" t="n">
        <f aca="false">VLOOKUP(AN105,OldVolTable,15)</f>
        <v>0.08</v>
      </c>
      <c r="AS105" s="316" t="n">
        <f aca="false">VLOOKUP(AN105,OldVolTable,19)</f>
        <v>0.175</v>
      </c>
      <c r="AT105" s="291"/>
      <c r="AU105" s="291" t="n">
        <f aca="false">VLOOKUP(AN105,OldVolTable,23)</f>
        <v>2.9</v>
      </c>
      <c r="AV105" s="299" t="n">
        <f aca="false">VLOOKUP(AN105,OldVolTable,27)</f>
        <v>1.15</v>
      </c>
    </row>
    <row r="106" customFormat="false" ht="11.25" hidden="false" customHeight="false" outlineLevel="0" collapsed="false">
      <c r="A106" s="319" t="n">
        <f aca="false">EOMONTH(A105,0)+1</f>
        <v>48914</v>
      </c>
      <c r="B106" s="261" t="n">
        <f aca="false">VLOOKUP(A106,$V$8:$Z$258,2)+PPadd</f>
        <v>73.5</v>
      </c>
      <c r="C106" s="65"/>
      <c r="D106" s="302" t="n">
        <f aca="false">VLOOKUP($A106,$V$8:$Z$258,4)*AE106</f>
        <v>55</v>
      </c>
      <c r="E106" s="247" t="n">
        <f aca="false">VLOOKUP($A106,$V$8:$Z$258,5)</f>
        <v>0.06650108280325</v>
      </c>
      <c r="F106" s="325"/>
      <c r="G106" s="326"/>
      <c r="H106" s="325"/>
      <c r="I106" s="326"/>
      <c r="J106" s="92" t="n">
        <f aca="false">X106</f>
        <v>0</v>
      </c>
      <c r="K106" s="306" t="n">
        <f aca="false">J106-C106</f>
        <v>0</v>
      </c>
      <c r="L106" s="258" t="n">
        <f aca="false">(A106-Calculation!$C$8)/365.25</f>
        <v>8.16700889801506</v>
      </c>
      <c r="M106" s="1" t="n">
        <v>3</v>
      </c>
      <c r="N106" s="307" t="n">
        <f aca="false">$A106</f>
        <v>48914</v>
      </c>
      <c r="O106" s="41" t="n">
        <f aca="false">VLOOKUP($N106,$AI$8:$AJ$258,2)+PvolMult</f>
        <v>0.129809497805224</v>
      </c>
      <c r="P106" s="308"/>
      <c r="Q106" s="109"/>
      <c r="V106" s="310" t="n">
        <f aca="false">$A106</f>
        <v>48914</v>
      </c>
      <c r="W106" s="261" t="n">
        <f aca="false">IF(Calculation!$Y$12=2,VLOOKUP(V106,OldCurves!$D106:$K359,3),(VLOOKUP(V106,OldCurves!$D106:$K359,3)*16*5+VLOOKUP(V106,OldCurves!$D106:$K359,7)*8*7+VLOOKUP(V106,OldCurves!M107:T330,3)*16+VLOOKUP(V106,OldCurves!M107:T330,7)*16)/168)</f>
        <v>73.5</v>
      </c>
      <c r="X106" s="92" t="n">
        <v>0</v>
      </c>
      <c r="Y106" s="311" t="n">
        <v>55</v>
      </c>
      <c r="Z106" s="294" t="n">
        <f aca="false">VLOOKUP(V106,OldCurves!A100:B359,2)</f>
        <v>0.06650108280325</v>
      </c>
      <c r="AA106" s="325"/>
      <c r="AB106" s="326"/>
      <c r="AC106" s="325"/>
      <c r="AD106" s="326"/>
      <c r="AE106" s="17" t="n">
        <v>1</v>
      </c>
      <c r="AF106" s="17"/>
      <c r="AG106" s="285" t="n">
        <v>8.16701</v>
      </c>
      <c r="AH106" s="106"/>
      <c r="AI106" s="313" t="n">
        <f aca="false">+V106</f>
        <v>48914</v>
      </c>
      <c r="AJ106" s="314" t="n">
        <f aca="false">IF(Calculation!$AB$24=1,OldData!AO106,OldData!AP106)</f>
        <v>0.129809497805224</v>
      </c>
      <c r="AK106" s="315"/>
      <c r="AM106" s="41"/>
      <c r="AN106" s="310" t="n">
        <f aca="false">AI106</f>
        <v>48914</v>
      </c>
      <c r="AO106" s="297" t="n">
        <f aca="false">IF(Calculation!$Y$12=2,SQRT((AR106^2*(AN106-olddate-1)+AU106^2*15)/(AN106-olddate+14)),SQRT((((AR106^2*16+AS106^2*8)/24)*(AN106-olddate-1)+((AU106^2*16+AV106^2*8)/24)*15)/(AN106-olddate+14)))</f>
        <v>0.129809497805224</v>
      </c>
      <c r="AP106" s="277" t="n">
        <f aca="false">IF(Calculation!$Y$12=2,AR106,SQRT((AR106^2*16+AS106^2*8)/24))</f>
        <v>0.08</v>
      </c>
      <c r="AQ106" s="261"/>
      <c r="AR106" s="298" t="n">
        <f aca="false">VLOOKUP(AN106,OldVolTable,15)</f>
        <v>0.08</v>
      </c>
      <c r="AS106" s="316" t="n">
        <f aca="false">VLOOKUP(AN106,OldVolTable,19)</f>
        <v>0.175</v>
      </c>
      <c r="AT106" s="291"/>
      <c r="AU106" s="291" t="n">
        <f aca="false">VLOOKUP(AN106,OldVolTable,23)</f>
        <v>2.9</v>
      </c>
      <c r="AV106" s="299" t="n">
        <f aca="false">VLOOKUP(AN106,OldVolTable,27)</f>
        <v>1.15</v>
      </c>
    </row>
    <row r="107" customFormat="false" ht="11.25" hidden="false" customHeight="false" outlineLevel="0" collapsed="false">
      <c r="A107" s="319" t="n">
        <f aca="false">EOMONTH(A106,0)+1</f>
        <v>48945</v>
      </c>
      <c r="B107" s="261" t="n">
        <f aca="false">VLOOKUP(A107,$V$8:$Z$258,2)+PPadd</f>
        <v>73.5</v>
      </c>
      <c r="C107" s="65"/>
      <c r="D107" s="302" t="n">
        <f aca="false">VLOOKUP($A107,$V$8:$Z$258,4)*AE107</f>
        <v>55</v>
      </c>
      <c r="E107" s="247" t="n">
        <f aca="false">VLOOKUP($A107,$V$8:$Z$258,5)</f>
        <v>0.06650108280325</v>
      </c>
      <c r="F107" s="325"/>
      <c r="G107" s="326"/>
      <c r="H107" s="325"/>
      <c r="I107" s="326"/>
      <c r="J107" s="92" t="n">
        <f aca="false">X107</f>
        <v>0</v>
      </c>
      <c r="K107" s="306" t="n">
        <f aca="false">J107-C107</f>
        <v>0</v>
      </c>
      <c r="L107" s="258" t="n">
        <f aca="false">(A107-Calculation!$C$8)/365.25</f>
        <v>8.25188227241615</v>
      </c>
      <c r="M107" s="1" t="n">
        <v>4</v>
      </c>
      <c r="N107" s="307" t="n">
        <f aca="false">$A107</f>
        <v>48945</v>
      </c>
      <c r="O107" s="41" t="n">
        <f aca="false">VLOOKUP($N107,$AI$8:$AJ$258,2)+PvolMult</f>
        <v>0.129706268928893</v>
      </c>
      <c r="P107" s="308"/>
      <c r="Q107" s="109"/>
      <c r="V107" s="310" t="n">
        <f aca="false">$A107</f>
        <v>48945</v>
      </c>
      <c r="W107" s="261" t="n">
        <f aca="false">IF(Calculation!$Y$12=2,VLOOKUP(V107,OldCurves!$D107:$K360,3),(VLOOKUP(V107,OldCurves!$D107:$K360,3)*16*5+VLOOKUP(V107,OldCurves!$D107:$K360,7)*8*7+VLOOKUP(V107,OldCurves!M108:T331,3)*16+VLOOKUP(V107,OldCurves!M108:T331,7)*16)/168)</f>
        <v>73.5</v>
      </c>
      <c r="X107" s="92" t="n">
        <v>0</v>
      </c>
      <c r="Y107" s="311" t="n">
        <v>55</v>
      </c>
      <c r="Z107" s="294" t="n">
        <f aca="false">VLOOKUP(V107,OldCurves!A101:B360,2)</f>
        <v>0.06650108280325</v>
      </c>
      <c r="AA107" s="325"/>
      <c r="AB107" s="326"/>
      <c r="AC107" s="325"/>
      <c r="AD107" s="326"/>
      <c r="AE107" s="17" t="n">
        <v>1</v>
      </c>
      <c r="AF107" s="17"/>
      <c r="AG107" s="285" t="n">
        <v>8.24914</v>
      </c>
      <c r="AH107" s="106"/>
      <c r="AI107" s="313" t="n">
        <f aca="false">+V107</f>
        <v>48945</v>
      </c>
      <c r="AJ107" s="314" t="n">
        <f aca="false">IF(Calculation!$AB$24=1,OldData!AO107,OldData!AP107)</f>
        <v>0.129706268928893</v>
      </c>
      <c r="AK107" s="315"/>
      <c r="AM107" s="41"/>
      <c r="AN107" s="310" t="n">
        <f aca="false">AI107</f>
        <v>48945</v>
      </c>
      <c r="AO107" s="297" t="n">
        <f aca="false">IF(Calculation!$Y$12=2,SQRT((AR107^2*(AN107-olddate-1)+AU107^2*15)/(AN107-olddate+14)),SQRT((((AR107^2*16+AS107^2*8)/24)*(AN107-olddate-1)+((AU107^2*16+AV107^2*8)/24)*15)/(AN107-olddate+14)))</f>
        <v>0.129706268928893</v>
      </c>
      <c r="AP107" s="277" t="n">
        <f aca="false">IF(Calculation!$Y$12=2,AR107,SQRT((AR107^2*16+AS107^2*8)/24))</f>
        <v>0.08</v>
      </c>
      <c r="AQ107" s="261"/>
      <c r="AR107" s="298" t="n">
        <f aca="false">VLOOKUP(AN107,OldVolTable,15)</f>
        <v>0.08</v>
      </c>
      <c r="AS107" s="316" t="n">
        <f aca="false">VLOOKUP(AN107,OldVolTable,19)</f>
        <v>0.175</v>
      </c>
      <c r="AT107" s="291"/>
      <c r="AU107" s="291" t="n">
        <f aca="false">VLOOKUP(AN107,OldVolTable,23)</f>
        <v>2.9</v>
      </c>
      <c r="AV107" s="299" t="n">
        <f aca="false">VLOOKUP(AN107,OldVolTable,27)</f>
        <v>1.15</v>
      </c>
    </row>
    <row r="108" customFormat="false" ht="11.25" hidden="false" customHeight="false" outlineLevel="0" collapsed="false">
      <c r="A108" s="319" t="n">
        <f aca="false">EOMONTH(A107,0)+1</f>
        <v>48976</v>
      </c>
      <c r="B108" s="261" t="n">
        <f aca="false">VLOOKUP(A108,$V$8:$Z$258,2)+PPadd</f>
        <v>73.5</v>
      </c>
      <c r="C108" s="65"/>
      <c r="D108" s="302" t="n">
        <f aca="false">VLOOKUP($A108,$V$8:$Z$258,4)*AE108</f>
        <v>55</v>
      </c>
      <c r="E108" s="247" t="n">
        <f aca="false">VLOOKUP($A108,$V$8:$Z$258,5)</f>
        <v>0.06650108280325</v>
      </c>
      <c r="F108" s="325"/>
      <c r="G108" s="326"/>
      <c r="H108" s="325"/>
      <c r="I108" s="326"/>
      <c r="J108" s="92" t="n">
        <f aca="false">X108</f>
        <v>0</v>
      </c>
      <c r="K108" s="306" t="n">
        <f aca="false">J108-C108</f>
        <v>0</v>
      </c>
      <c r="L108" s="258" t="n">
        <f aca="false">(A108-Calculation!$C$8)/365.25</f>
        <v>8.33675564681725</v>
      </c>
      <c r="M108" s="1" t="n">
        <v>5</v>
      </c>
      <c r="N108" s="307" t="n">
        <f aca="false">$A108</f>
        <v>48976</v>
      </c>
      <c r="O108" s="41" t="n">
        <f aca="false">VLOOKUP($N108,$AI$8:$AJ$258,2)+PvolMult</f>
        <v>0.129603486354938</v>
      </c>
      <c r="P108" s="308"/>
      <c r="Q108" s="109"/>
      <c r="V108" s="310" t="n">
        <f aca="false">$A108</f>
        <v>48976</v>
      </c>
      <c r="W108" s="261" t="n">
        <f aca="false">IF(Calculation!$Y$12=2,VLOOKUP(V108,OldCurves!$D108:$K361,3),(VLOOKUP(V108,OldCurves!$D108:$K361,3)*16*5+VLOOKUP(V108,OldCurves!$D108:$K361,7)*8*7+VLOOKUP(V108,OldCurves!M109:T332,3)*16+VLOOKUP(V108,OldCurves!M109:T332,7)*16)/168)</f>
        <v>73.5</v>
      </c>
      <c r="X108" s="92" t="n">
        <v>0</v>
      </c>
      <c r="Y108" s="311" t="n">
        <v>55</v>
      </c>
      <c r="Z108" s="294" t="n">
        <f aca="false">VLOOKUP(V108,OldCurves!A102:B361,2)</f>
        <v>0.06650108280325</v>
      </c>
      <c r="AA108" s="325"/>
      <c r="AB108" s="326"/>
      <c r="AC108" s="325"/>
      <c r="AD108" s="326"/>
      <c r="AE108" s="17" t="n">
        <v>1</v>
      </c>
      <c r="AF108" s="17"/>
      <c r="AG108" s="285" t="n">
        <v>8.33402</v>
      </c>
      <c r="AH108" s="106"/>
      <c r="AI108" s="313" t="n">
        <f aca="false">+V108</f>
        <v>48976</v>
      </c>
      <c r="AJ108" s="314" t="n">
        <f aca="false">IF(Calculation!$AB$24=1,OldData!AO108,OldData!AP108)</f>
        <v>0.129603486354938</v>
      </c>
      <c r="AK108" s="315"/>
      <c r="AM108" s="41"/>
      <c r="AN108" s="310" t="n">
        <f aca="false">AI108</f>
        <v>48976</v>
      </c>
      <c r="AO108" s="297" t="n">
        <f aca="false">IF(Calculation!$Y$12=2,SQRT((AR108^2*(AN108-olddate-1)+AU108^2*15)/(AN108-olddate+14)),SQRT((((AR108^2*16+AS108^2*8)/24)*(AN108-olddate-1)+((AU108^2*16+AV108^2*8)/24)*15)/(AN108-olddate+14)))</f>
        <v>0.129603486354938</v>
      </c>
      <c r="AP108" s="277" t="n">
        <f aca="false">IF(Calculation!$Y$12=2,AR108,SQRT((AR108^2*16+AS108^2*8)/24))</f>
        <v>0.08</v>
      </c>
      <c r="AQ108" s="261"/>
      <c r="AR108" s="298" t="n">
        <f aca="false">VLOOKUP(AN108,OldVolTable,15)</f>
        <v>0.08</v>
      </c>
      <c r="AS108" s="316" t="n">
        <f aca="false">VLOOKUP(AN108,OldVolTable,19)</f>
        <v>0.175</v>
      </c>
      <c r="AT108" s="291"/>
      <c r="AU108" s="291" t="n">
        <f aca="false">VLOOKUP(AN108,OldVolTable,23)</f>
        <v>2.9</v>
      </c>
      <c r="AV108" s="299" t="n">
        <f aca="false">VLOOKUP(AN108,OldVolTable,27)</f>
        <v>1.15</v>
      </c>
    </row>
    <row r="109" customFormat="false" ht="11.25" hidden="false" customHeight="false" outlineLevel="0" collapsed="false">
      <c r="A109" s="319" t="n">
        <f aca="false">EOMONTH(A108,0)+1</f>
        <v>49004</v>
      </c>
      <c r="B109" s="261" t="n">
        <f aca="false">VLOOKUP(A109,$V$8:$Z$258,2)+PPadd</f>
        <v>73.5</v>
      </c>
      <c r="C109" s="65"/>
      <c r="D109" s="302" t="n">
        <f aca="false">VLOOKUP($A109,$V$8:$Z$258,4)*AE109</f>
        <v>55</v>
      </c>
      <c r="E109" s="247" t="n">
        <f aca="false">VLOOKUP($A109,$V$8:$Z$258,5)</f>
        <v>0.06650108280325</v>
      </c>
      <c r="F109" s="325"/>
      <c r="G109" s="326"/>
      <c r="H109" s="325"/>
      <c r="I109" s="326"/>
      <c r="J109" s="92" t="n">
        <f aca="false">X109</f>
        <v>0</v>
      </c>
      <c r="K109" s="306" t="n">
        <f aca="false">J109-C109</f>
        <v>0</v>
      </c>
      <c r="L109" s="258" t="n">
        <f aca="false">(A109-Calculation!$C$8)/365.25</f>
        <v>8.41341546885695</v>
      </c>
      <c r="M109" s="1" t="n">
        <v>6</v>
      </c>
      <c r="N109" s="307" t="n">
        <f aca="false">$A109</f>
        <v>49004</v>
      </c>
      <c r="O109" s="41" t="n">
        <f aca="false">VLOOKUP($N109,$AI$8:$AJ$258,2)+PvolMult</f>
        <v>0.129511031605185</v>
      </c>
      <c r="P109" s="308"/>
      <c r="Q109" s="109"/>
      <c r="V109" s="310" t="n">
        <f aca="false">$A109</f>
        <v>49004</v>
      </c>
      <c r="W109" s="261" t="n">
        <f aca="false">IF(Calculation!$Y$12=2,VLOOKUP(V109,OldCurves!$D109:$K362,3),(VLOOKUP(V109,OldCurves!$D109:$K362,3)*16*5+VLOOKUP(V109,OldCurves!$D109:$K362,7)*8*7+VLOOKUP(V109,OldCurves!M110:T333,3)*16+VLOOKUP(V109,OldCurves!M110:T333,7)*16)/168)</f>
        <v>73.5</v>
      </c>
      <c r="X109" s="92" t="n">
        <v>0</v>
      </c>
      <c r="Y109" s="311" t="n">
        <v>55</v>
      </c>
      <c r="Z109" s="294" t="n">
        <f aca="false">VLOOKUP(V109,OldCurves!A103:B362,2)</f>
        <v>0.06650108280325</v>
      </c>
      <c r="AA109" s="325"/>
      <c r="AB109" s="326"/>
      <c r="AC109" s="325"/>
      <c r="AD109" s="326"/>
      <c r="AE109" s="17" t="n">
        <v>1</v>
      </c>
      <c r="AF109" s="17"/>
      <c r="AG109" s="285" t="n">
        <v>8.41889</v>
      </c>
      <c r="AH109" s="106"/>
      <c r="AI109" s="313" t="n">
        <f aca="false">+V109</f>
        <v>49004</v>
      </c>
      <c r="AJ109" s="314" t="n">
        <f aca="false">IF(Calculation!$AB$24=1,OldData!AO109,OldData!AP109)</f>
        <v>0.129511031605185</v>
      </c>
      <c r="AK109" s="315"/>
      <c r="AM109" s="41"/>
      <c r="AN109" s="310" t="n">
        <f aca="false">AI109</f>
        <v>49004</v>
      </c>
      <c r="AO109" s="297" t="n">
        <f aca="false">IF(Calculation!$Y$12=2,SQRT((AR109^2*(AN109-olddate-1)+AU109^2*15)/(AN109-olddate+14)),SQRT((((AR109^2*16+AS109^2*8)/24)*(AN109-olddate-1)+((AU109^2*16+AV109^2*8)/24)*15)/(AN109-olddate+14)))</f>
        <v>0.129511031605185</v>
      </c>
      <c r="AP109" s="277" t="n">
        <f aca="false">IF(Calculation!$Y$12=2,AR109,SQRT((AR109^2*16+AS109^2*8)/24))</f>
        <v>0.08</v>
      </c>
      <c r="AQ109" s="261"/>
      <c r="AR109" s="298" t="n">
        <f aca="false">VLOOKUP(AN109,OldVolTable,15)</f>
        <v>0.08</v>
      </c>
      <c r="AS109" s="316" t="n">
        <f aca="false">VLOOKUP(AN109,OldVolTable,19)</f>
        <v>0.175</v>
      </c>
      <c r="AT109" s="291"/>
      <c r="AU109" s="291" t="n">
        <f aca="false">VLOOKUP(AN109,OldVolTable,23)</f>
        <v>2.9</v>
      </c>
      <c r="AV109" s="299" t="n">
        <f aca="false">VLOOKUP(AN109,OldVolTable,27)</f>
        <v>1.15</v>
      </c>
    </row>
    <row r="110" customFormat="false" ht="11.25" hidden="false" customHeight="false" outlineLevel="0" collapsed="false">
      <c r="A110" s="319" t="n">
        <f aca="false">EOMONTH(A109,0)+1</f>
        <v>49035</v>
      </c>
      <c r="B110" s="261" t="n">
        <f aca="false">VLOOKUP(A110,$V$8:$Z$258,2)+PPadd</f>
        <v>73.5</v>
      </c>
      <c r="C110" s="65"/>
      <c r="D110" s="302" t="n">
        <f aca="false">VLOOKUP($A110,$V$8:$Z$258,4)*AE110</f>
        <v>55</v>
      </c>
      <c r="E110" s="247" t="n">
        <f aca="false">VLOOKUP($A110,$V$8:$Z$258,5)</f>
        <v>0.06650108280325</v>
      </c>
      <c r="F110" s="325"/>
      <c r="G110" s="326"/>
      <c r="H110" s="325"/>
      <c r="I110" s="326"/>
      <c r="J110" s="92" t="n">
        <f aca="false">X110</f>
        <v>0</v>
      </c>
      <c r="K110" s="306" t="n">
        <f aca="false">J110-C110</f>
        <v>0</v>
      </c>
      <c r="L110" s="258" t="n">
        <f aca="false">(A110-Calculation!$C$8)/365.25</f>
        <v>8.49828884325804</v>
      </c>
      <c r="M110" s="1" t="n">
        <v>1</v>
      </c>
      <c r="N110" s="307" t="n">
        <f aca="false">$A110</f>
        <v>49035</v>
      </c>
      <c r="O110" s="41" t="n">
        <f aca="false">VLOOKUP($N110,$AI$8:$AJ$258,2)+PvolMult</f>
        <v>0.129409090223046</v>
      </c>
      <c r="P110" s="308"/>
      <c r="Q110" s="109"/>
      <c r="V110" s="310" t="n">
        <f aca="false">$A110</f>
        <v>49035</v>
      </c>
      <c r="W110" s="261" t="n">
        <f aca="false">IF(Calculation!$Y$12=2,VLOOKUP(V110,OldCurves!$D110:$K363,3),(VLOOKUP(V110,OldCurves!$D110:$K363,3)*16*5+VLOOKUP(V110,OldCurves!$D110:$K363,7)*8*7+VLOOKUP(V110,OldCurves!M111:T334,3)*16+VLOOKUP(V110,OldCurves!M111:T334,7)*16)/168)</f>
        <v>73.5</v>
      </c>
      <c r="X110" s="92" t="n">
        <v>0</v>
      </c>
      <c r="Y110" s="311" t="n">
        <v>55</v>
      </c>
      <c r="Z110" s="294" t="n">
        <f aca="false">VLOOKUP(V110,OldCurves!A104:B363,2)</f>
        <v>0.06650108280325</v>
      </c>
      <c r="AA110" s="325"/>
      <c r="AB110" s="326"/>
      <c r="AC110" s="325"/>
      <c r="AD110" s="326"/>
      <c r="AE110" s="17" t="n">
        <v>1</v>
      </c>
      <c r="AF110" s="17"/>
      <c r="AG110" s="285" t="n">
        <v>8.50103</v>
      </c>
      <c r="AH110" s="106"/>
      <c r="AI110" s="313" t="n">
        <f aca="false">+V110</f>
        <v>49035</v>
      </c>
      <c r="AJ110" s="314" t="n">
        <f aca="false">IF(Calculation!$AB$24=1,OldData!AO110,OldData!AP110)</f>
        <v>0.129409090223046</v>
      </c>
      <c r="AK110" s="315"/>
      <c r="AM110" s="41"/>
      <c r="AN110" s="310" t="n">
        <f aca="false">AI110</f>
        <v>49035</v>
      </c>
      <c r="AO110" s="297" t="n">
        <f aca="false">IF(Calculation!$Y$12=2,SQRT((AR110^2*(AN110-olddate-1)+AU110^2*15)/(AN110-olddate+14)),SQRT((((AR110^2*16+AS110^2*8)/24)*(AN110-olddate-1)+((AU110^2*16+AV110^2*8)/24)*15)/(AN110-olddate+14)))</f>
        <v>0.129409090223046</v>
      </c>
      <c r="AP110" s="277" t="n">
        <f aca="false">IF(Calculation!$Y$12=2,AR110,SQRT((AR110^2*16+AS110^2*8)/24))</f>
        <v>0.08</v>
      </c>
      <c r="AQ110" s="261"/>
      <c r="AR110" s="298" t="n">
        <f aca="false">VLOOKUP(AN110,OldVolTable,15)</f>
        <v>0.08</v>
      </c>
      <c r="AS110" s="316" t="n">
        <f aca="false">VLOOKUP(AN110,OldVolTable,19)</f>
        <v>0.175</v>
      </c>
      <c r="AT110" s="291"/>
      <c r="AU110" s="291" t="n">
        <f aca="false">VLOOKUP(AN110,OldVolTable,23)</f>
        <v>2.9</v>
      </c>
      <c r="AV110" s="299" t="n">
        <f aca="false">VLOOKUP(AN110,OldVolTable,27)</f>
        <v>1.15</v>
      </c>
    </row>
    <row r="111" customFormat="false" ht="11.25" hidden="false" customHeight="false" outlineLevel="0" collapsed="false">
      <c r="A111" s="319" t="n">
        <f aca="false">EOMONTH(A110,0)+1</f>
        <v>49065</v>
      </c>
      <c r="B111" s="261" t="n">
        <f aca="false">VLOOKUP(A111,$V$8:$Z$258,2)+PPadd</f>
        <v>73.5</v>
      </c>
      <c r="C111" s="65"/>
      <c r="D111" s="302" t="n">
        <f aca="false">VLOOKUP($A111,$V$8:$Z$258,4)*AE111</f>
        <v>55</v>
      </c>
      <c r="E111" s="247" t="n">
        <f aca="false">VLOOKUP($A111,$V$8:$Z$258,5)</f>
        <v>0.06650108280325</v>
      </c>
      <c r="F111" s="325"/>
      <c r="G111" s="326"/>
      <c r="H111" s="325"/>
      <c r="I111" s="326"/>
      <c r="J111" s="92" t="n">
        <f aca="false">X111</f>
        <v>0</v>
      </c>
      <c r="K111" s="306" t="n">
        <f aca="false">J111-C111</f>
        <v>0</v>
      </c>
      <c r="L111" s="258" t="n">
        <f aca="false">(A111-Calculation!$C$8)/365.25</f>
        <v>8.58042436687201</v>
      </c>
      <c r="M111" s="1" t="n">
        <v>2</v>
      </c>
      <c r="N111" s="307" t="n">
        <f aca="false">$A111</f>
        <v>49065</v>
      </c>
      <c r="O111" s="41" t="n">
        <f aca="false">VLOOKUP($N111,$AI$8:$AJ$258,2)+PvolMult</f>
        <v>0.12931085406349</v>
      </c>
      <c r="P111" s="308"/>
      <c r="Q111" s="109"/>
      <c r="V111" s="310" t="n">
        <f aca="false">$A111</f>
        <v>49065</v>
      </c>
      <c r="W111" s="261" t="n">
        <f aca="false">IF(Calculation!$Y$12=2,VLOOKUP(V111,OldCurves!$D111:$K364,3),(VLOOKUP(V111,OldCurves!$D111:$K364,3)*16*5+VLOOKUP(V111,OldCurves!$D111:$K364,7)*8*7+VLOOKUP(V111,OldCurves!M112:T335,3)*16+VLOOKUP(V111,OldCurves!M112:T335,7)*16)/168)</f>
        <v>73.5</v>
      </c>
      <c r="X111" s="92" t="n">
        <v>0</v>
      </c>
      <c r="Y111" s="311" t="n">
        <v>55</v>
      </c>
      <c r="Z111" s="294" t="n">
        <f aca="false">VLOOKUP(V111,OldCurves!A105:B364,2)</f>
        <v>0.06650108280325</v>
      </c>
      <c r="AA111" s="325"/>
      <c r="AB111" s="326"/>
      <c r="AC111" s="325"/>
      <c r="AD111" s="326"/>
      <c r="AE111" s="17" t="n">
        <v>1</v>
      </c>
      <c r="AF111" s="17"/>
      <c r="AG111" s="285" t="n">
        <v>8.5859</v>
      </c>
      <c r="AH111" s="106"/>
      <c r="AI111" s="313" t="n">
        <f aca="false">+V111</f>
        <v>49065</v>
      </c>
      <c r="AJ111" s="314" t="n">
        <f aca="false">IF(Calculation!$AB$24=1,OldData!AO111,OldData!AP111)</f>
        <v>0.12931085406349</v>
      </c>
      <c r="AK111" s="258"/>
      <c r="AM111" s="41"/>
      <c r="AN111" s="310" t="n">
        <f aca="false">AI111</f>
        <v>49065</v>
      </c>
      <c r="AO111" s="297" t="n">
        <f aca="false">IF(Calculation!$Y$12=2,SQRT((AR111^2*(AN111-olddate-1)+AU111^2*15)/(AN111-olddate+14)),SQRT((((AR111^2*16+AS111^2*8)/24)*(AN111-olddate-1)+((AU111^2*16+AV111^2*8)/24)*15)/(AN111-olddate+14)))</f>
        <v>0.12931085406349</v>
      </c>
      <c r="AP111" s="277" t="n">
        <f aca="false">IF(Calculation!$Y$12=2,AR111,SQRT((AR111^2*16+AS111^2*8)/24))</f>
        <v>0.08</v>
      </c>
      <c r="AQ111" s="261"/>
      <c r="AR111" s="298" t="n">
        <f aca="false">VLOOKUP(AN111,OldVolTable,15)</f>
        <v>0.08</v>
      </c>
      <c r="AS111" s="316" t="n">
        <f aca="false">VLOOKUP(AN111,OldVolTable,19)</f>
        <v>0.175</v>
      </c>
      <c r="AT111" s="291"/>
      <c r="AU111" s="291" t="n">
        <f aca="false">VLOOKUP(AN111,OldVolTable,23)</f>
        <v>2.9</v>
      </c>
      <c r="AV111" s="299" t="n">
        <f aca="false">VLOOKUP(AN111,OldVolTable,27)</f>
        <v>1.15</v>
      </c>
    </row>
    <row r="112" customFormat="false" ht="11.25" hidden="false" customHeight="false" outlineLevel="0" collapsed="false">
      <c r="A112" s="319" t="n">
        <f aca="false">EOMONTH(A111,0)+1</f>
        <v>49096</v>
      </c>
      <c r="B112" s="261" t="n">
        <f aca="false">VLOOKUP(A112,$V$8:$Z$258,2)+PPadd</f>
        <v>73.5</v>
      </c>
      <c r="C112" s="65"/>
      <c r="D112" s="302" t="n">
        <f aca="false">VLOOKUP($A112,$V$8:$Z$258,4)*AE112</f>
        <v>55</v>
      </c>
      <c r="E112" s="247" t="n">
        <f aca="false">VLOOKUP($A112,$V$8:$Z$258,5)</f>
        <v>0.06650108280325</v>
      </c>
      <c r="F112" s="325"/>
      <c r="G112" s="326"/>
      <c r="H112" s="325"/>
      <c r="I112" s="326"/>
      <c r="J112" s="92" t="n">
        <f aca="false">X112</f>
        <v>0</v>
      </c>
      <c r="K112" s="306" t="n">
        <f aca="false">J112-C112</f>
        <v>0</v>
      </c>
      <c r="L112" s="258" t="n">
        <f aca="false">(A112-Calculation!$C$8)/365.25</f>
        <v>8.6652977412731</v>
      </c>
      <c r="M112" s="1" t="n">
        <v>3</v>
      </c>
      <c r="N112" s="307" t="n">
        <f aca="false">$A112</f>
        <v>49096</v>
      </c>
      <c r="O112" s="41" t="n">
        <f aca="false">VLOOKUP($N112,$AI$8:$AJ$258,2)+PvolMult</f>
        <v>0.129209771220156</v>
      </c>
      <c r="P112" s="308"/>
      <c r="Q112" s="109"/>
      <c r="V112" s="310" t="n">
        <f aca="false">$A112</f>
        <v>49096</v>
      </c>
      <c r="W112" s="261" t="n">
        <f aca="false">IF(Calculation!$Y$12=2,VLOOKUP(V112,OldCurves!$D112:$K365,3),(VLOOKUP(V112,OldCurves!$D112:$K365,3)*16*5+VLOOKUP(V112,OldCurves!$D112:$K365,7)*8*7+VLOOKUP(V112,OldCurves!M113:T336,3)*16+VLOOKUP(V112,OldCurves!M113:T336,7)*16)/168)</f>
        <v>73.5</v>
      </c>
      <c r="X112" s="92" t="n">
        <v>0</v>
      </c>
      <c r="Y112" s="311" t="n">
        <v>55</v>
      </c>
      <c r="Z112" s="294" t="n">
        <f aca="false">VLOOKUP(V112,OldCurves!A106:B365,2)</f>
        <v>0.06650108280325</v>
      </c>
      <c r="AA112" s="325"/>
      <c r="AB112" s="326"/>
      <c r="AC112" s="325"/>
      <c r="AD112" s="326"/>
      <c r="AE112" s="17" t="n">
        <v>1</v>
      </c>
      <c r="AF112" s="17"/>
      <c r="AG112" s="285" t="n">
        <v>8.66804</v>
      </c>
      <c r="AH112" s="106"/>
      <c r="AI112" s="313" t="n">
        <f aca="false">+V112</f>
        <v>49096</v>
      </c>
      <c r="AJ112" s="314" t="n">
        <f aca="false">IF(Calculation!$AB$24=1,OldData!AO112,OldData!AP112)</f>
        <v>0.129209771220156</v>
      </c>
      <c r="AK112" s="258"/>
      <c r="AM112" s="41"/>
      <c r="AN112" s="310" t="n">
        <f aca="false">AI112</f>
        <v>49096</v>
      </c>
      <c r="AO112" s="297" t="n">
        <f aca="false">IF(Calculation!$Y$12=2,SQRT((AR112^2*(AN112-olddate-1)+AU112^2*15)/(AN112-olddate+14)),SQRT((((AR112^2*16+AS112^2*8)/24)*(AN112-olddate-1)+((AU112^2*16+AV112^2*8)/24)*15)/(AN112-olddate+14)))</f>
        <v>0.129209771220156</v>
      </c>
      <c r="AP112" s="277" t="n">
        <f aca="false">IF(Calculation!$Y$12=2,AR112,SQRT((AR112^2*16+AS112^2*8)/24))</f>
        <v>0.08</v>
      </c>
      <c r="AQ112" s="261"/>
      <c r="AR112" s="298" t="n">
        <f aca="false">VLOOKUP(AN112,OldVolTable,15)</f>
        <v>0.08</v>
      </c>
      <c r="AS112" s="316" t="n">
        <f aca="false">VLOOKUP(AN112,OldVolTable,19)</f>
        <v>0.175</v>
      </c>
      <c r="AT112" s="291"/>
      <c r="AU112" s="291" t="n">
        <f aca="false">VLOOKUP(AN112,OldVolTable,23)</f>
        <v>2.9</v>
      </c>
      <c r="AV112" s="299" t="n">
        <f aca="false">VLOOKUP(AN112,OldVolTable,27)</f>
        <v>1.15</v>
      </c>
    </row>
    <row r="113" customFormat="false" ht="11.25" hidden="false" customHeight="false" outlineLevel="0" collapsed="false">
      <c r="A113" s="319" t="n">
        <f aca="false">EOMONTH(A112,0)+1</f>
        <v>49126</v>
      </c>
      <c r="B113" s="261" t="n">
        <f aca="false">VLOOKUP(A113,$V$8:$Z$258,2)+PPadd</f>
        <v>73.5</v>
      </c>
      <c r="C113" s="65"/>
      <c r="D113" s="302" t="n">
        <f aca="false">VLOOKUP($A113,$V$8:$Z$258,4)*AE113</f>
        <v>55</v>
      </c>
      <c r="E113" s="247" t="n">
        <f aca="false">VLOOKUP($A113,$V$8:$Z$258,5)</f>
        <v>0.06650108280325</v>
      </c>
      <c r="F113" s="325"/>
      <c r="G113" s="326"/>
      <c r="H113" s="325"/>
      <c r="I113" s="326"/>
      <c r="J113" s="92" t="n">
        <f aca="false">X113</f>
        <v>0</v>
      </c>
      <c r="K113" s="306" t="n">
        <f aca="false">J113-C113</f>
        <v>0</v>
      </c>
      <c r="L113" s="258" t="n">
        <f aca="false">(A113-Calculation!$C$8)/365.25</f>
        <v>8.74743326488706</v>
      </c>
      <c r="M113" s="1" t="n">
        <v>4</v>
      </c>
      <c r="N113" s="307" t="n">
        <f aca="false">$A113</f>
        <v>49126</v>
      </c>
      <c r="O113" s="41" t="n">
        <f aca="false">VLOOKUP($N113,$AI$8:$AJ$258,2)+PvolMult</f>
        <v>0.129112360482878</v>
      </c>
      <c r="P113" s="308"/>
      <c r="Q113" s="109"/>
      <c r="V113" s="310" t="n">
        <f aca="false">$A113</f>
        <v>49126</v>
      </c>
      <c r="W113" s="261" t="n">
        <f aca="false">IF(Calculation!$Y$12=2,VLOOKUP(V113,OldCurves!$D113:$K366,3),(VLOOKUP(V113,OldCurves!$D113:$K366,3)*16*5+VLOOKUP(V113,OldCurves!$D113:$K366,7)*8*7+VLOOKUP(V113,OldCurves!M114:T337,3)*16+VLOOKUP(V113,OldCurves!M114:T337,7)*16)/168)</f>
        <v>73.5</v>
      </c>
      <c r="X113" s="92" t="n">
        <v>0</v>
      </c>
      <c r="Y113" s="311" t="n">
        <v>55</v>
      </c>
      <c r="Z113" s="294" t="n">
        <f aca="false">VLOOKUP(V113,OldCurves!A107:B366,2)</f>
        <v>0.06650108280325</v>
      </c>
      <c r="AA113" s="325"/>
      <c r="AB113" s="326"/>
      <c r="AC113" s="325"/>
      <c r="AD113" s="326"/>
      <c r="AE113" s="17" t="n">
        <v>1</v>
      </c>
      <c r="AF113" s="17"/>
      <c r="AG113" s="285" t="n">
        <v>8.75291</v>
      </c>
      <c r="AH113" s="106"/>
      <c r="AI113" s="313" t="n">
        <f aca="false">+V113</f>
        <v>49126</v>
      </c>
      <c r="AJ113" s="314" t="n">
        <f aca="false">IF(Calculation!$AB$24=1,OldData!AO113,OldData!AP113)</f>
        <v>0.129112360482878</v>
      </c>
      <c r="AK113" s="315"/>
      <c r="AM113" s="41"/>
      <c r="AN113" s="310" t="n">
        <f aca="false">AI113</f>
        <v>49126</v>
      </c>
      <c r="AO113" s="297" t="n">
        <f aca="false">IF(Calculation!$Y$12=2,SQRT((AR113^2*(AN113-olddate-1)+AU113^2*15)/(AN113-olddate+14)),SQRT((((AR113^2*16+AS113^2*8)/24)*(AN113-olddate-1)+((AU113^2*16+AV113^2*8)/24)*15)/(AN113-olddate+14)))</f>
        <v>0.129112360482878</v>
      </c>
      <c r="AP113" s="277" t="n">
        <f aca="false">IF(Calculation!$Y$12=2,AR113,SQRT((AR113^2*16+AS113^2*8)/24))</f>
        <v>0.08</v>
      </c>
      <c r="AQ113" s="261"/>
      <c r="AR113" s="298" t="n">
        <f aca="false">VLOOKUP(AN113,OldVolTable,15)</f>
        <v>0.08</v>
      </c>
      <c r="AS113" s="316" t="n">
        <f aca="false">VLOOKUP(AN113,OldVolTable,19)</f>
        <v>0.175</v>
      </c>
      <c r="AT113" s="291"/>
      <c r="AU113" s="291" t="n">
        <f aca="false">VLOOKUP(AN113,OldVolTable,23)</f>
        <v>2.9</v>
      </c>
      <c r="AV113" s="299" t="n">
        <f aca="false">VLOOKUP(AN113,OldVolTable,27)</f>
        <v>1.15</v>
      </c>
    </row>
    <row r="114" customFormat="false" ht="11.25" hidden="false" customHeight="false" outlineLevel="0" collapsed="false">
      <c r="A114" s="319" t="n">
        <f aca="false">EOMONTH(A113,0)+1</f>
        <v>49157</v>
      </c>
      <c r="B114" s="261" t="n">
        <f aca="false">VLOOKUP(A114,$V$8:$Z$258,2)+PPadd</f>
        <v>73.5</v>
      </c>
      <c r="C114" s="65"/>
      <c r="D114" s="302" t="n">
        <f aca="false">VLOOKUP($A114,$V$8:$Z$258,4)*AE114</f>
        <v>55</v>
      </c>
      <c r="E114" s="247" t="n">
        <f aca="false">VLOOKUP($A114,$V$8:$Z$258,5)</f>
        <v>0.06650108280325</v>
      </c>
      <c r="F114" s="325"/>
      <c r="G114" s="326"/>
      <c r="H114" s="325"/>
      <c r="I114" s="326"/>
      <c r="J114" s="92" t="n">
        <f aca="false">X114</f>
        <v>0</v>
      </c>
      <c r="K114" s="306" t="n">
        <f aca="false">J114-C114</f>
        <v>0</v>
      </c>
      <c r="L114" s="258" t="n">
        <f aca="false">(A114-Calculation!$C$8)/365.25</f>
        <v>8.83230663928816</v>
      </c>
      <c r="M114" s="1" t="n">
        <v>5</v>
      </c>
      <c r="N114" s="307" t="n">
        <f aca="false">$A114</f>
        <v>49157</v>
      </c>
      <c r="O114" s="41" t="n">
        <f aca="false">VLOOKUP($N114,$AI$8:$AJ$258,2)+PvolMult</f>
        <v>0.129012125023535</v>
      </c>
      <c r="P114" s="308"/>
      <c r="Q114" s="109"/>
      <c r="V114" s="310" t="n">
        <f aca="false">$A114</f>
        <v>49157</v>
      </c>
      <c r="W114" s="261" t="n">
        <f aca="false">IF(Calculation!$Y$12=2,VLOOKUP(V114,OldCurves!$D114:$K367,3),(VLOOKUP(V114,OldCurves!$D114:$K367,3)*16*5+VLOOKUP(V114,OldCurves!$D114:$K367,7)*8*7+VLOOKUP(V114,OldCurves!M115:T338,3)*16+VLOOKUP(V114,OldCurves!M115:T338,7)*16)/168)</f>
        <v>73.5</v>
      </c>
      <c r="X114" s="92" t="n">
        <v>0</v>
      </c>
      <c r="Y114" s="311" t="n">
        <v>55</v>
      </c>
      <c r="Z114" s="294" t="n">
        <f aca="false">VLOOKUP(V114,OldCurves!A108:B367,2)</f>
        <v>0.06650108280325</v>
      </c>
      <c r="AA114" s="325"/>
      <c r="AB114" s="326"/>
      <c r="AC114" s="325"/>
      <c r="AD114" s="326"/>
      <c r="AE114" s="17" t="n">
        <v>1</v>
      </c>
      <c r="AF114" s="17"/>
      <c r="AG114" s="285" t="n">
        <v>8.83778</v>
      </c>
      <c r="AH114" s="106"/>
      <c r="AI114" s="313" t="n">
        <f aca="false">+V114</f>
        <v>49157</v>
      </c>
      <c r="AJ114" s="314" t="n">
        <f aca="false">IF(Calculation!$AB$24=1,OldData!AO114,OldData!AP114)</f>
        <v>0.129012125023535</v>
      </c>
      <c r="AK114" s="315"/>
      <c r="AM114" s="41"/>
      <c r="AN114" s="310" t="n">
        <f aca="false">AI114</f>
        <v>49157</v>
      </c>
      <c r="AO114" s="297" t="n">
        <f aca="false">IF(Calculation!$Y$12=2,SQRT((AR114^2*(AN114-olddate-1)+AU114^2*15)/(AN114-olddate+14)),SQRT((((AR114^2*16+AS114^2*8)/24)*(AN114-olddate-1)+((AU114^2*16+AV114^2*8)/24)*15)/(AN114-olddate+14)))</f>
        <v>0.129012125023535</v>
      </c>
      <c r="AP114" s="277" t="n">
        <f aca="false">IF(Calculation!$Y$12=2,AR114,SQRT((AR114^2*16+AS114^2*8)/24))</f>
        <v>0.08</v>
      </c>
      <c r="AQ114" s="261"/>
      <c r="AR114" s="298" t="n">
        <f aca="false">VLOOKUP(AN114,OldVolTable,15)</f>
        <v>0.08</v>
      </c>
      <c r="AS114" s="316" t="n">
        <f aca="false">VLOOKUP(AN114,OldVolTable,19)</f>
        <v>0.175</v>
      </c>
      <c r="AT114" s="291"/>
      <c r="AU114" s="291" t="n">
        <f aca="false">VLOOKUP(AN114,OldVolTable,23)</f>
        <v>2.9</v>
      </c>
      <c r="AV114" s="299" t="n">
        <f aca="false">VLOOKUP(AN114,OldVolTable,27)</f>
        <v>1.15</v>
      </c>
    </row>
    <row r="115" customFormat="false" ht="11.25" hidden="false" customHeight="false" outlineLevel="0" collapsed="false">
      <c r="A115" s="319" t="n">
        <f aca="false">EOMONTH(A114,0)+1</f>
        <v>49188</v>
      </c>
      <c r="B115" s="261" t="n">
        <f aca="false">VLOOKUP(A115,$V$8:$Z$258,2)+PPadd</f>
        <v>73.5</v>
      </c>
      <c r="C115" s="65"/>
      <c r="D115" s="302" t="n">
        <f aca="false">VLOOKUP($A115,$V$8:$Z$258,4)*AE115</f>
        <v>55</v>
      </c>
      <c r="E115" s="247" t="n">
        <f aca="false">VLOOKUP($A115,$V$8:$Z$258,5)</f>
        <v>0.06650108280325</v>
      </c>
      <c r="F115" s="325"/>
      <c r="G115" s="326"/>
      <c r="H115" s="325"/>
      <c r="I115" s="326"/>
      <c r="J115" s="92" t="n">
        <f aca="false">X115</f>
        <v>0</v>
      </c>
      <c r="K115" s="306" t="n">
        <f aca="false">J115-C115</f>
        <v>0</v>
      </c>
      <c r="L115" s="258" t="n">
        <f aca="false">(A115-Calculation!$C$8)/365.25</f>
        <v>8.91718001368925</v>
      </c>
      <c r="M115" s="1" t="n">
        <v>6</v>
      </c>
      <c r="N115" s="307" t="n">
        <f aca="false">$A115</f>
        <v>49188</v>
      </c>
      <c r="O115" s="41" t="n">
        <f aca="false">VLOOKUP($N115,$AI$8:$AJ$258,2)+PvolMult</f>
        <v>0.128912315990396</v>
      </c>
      <c r="P115" s="308"/>
      <c r="Q115" s="109"/>
      <c r="V115" s="310" t="n">
        <f aca="false">$A115</f>
        <v>49188</v>
      </c>
      <c r="W115" s="261" t="n">
        <f aca="false">IF(Calculation!$Y$12=2,VLOOKUP(V115,OldCurves!$D115:$K368,3),(VLOOKUP(V115,OldCurves!$D115:$K368,3)*16*5+VLOOKUP(V115,OldCurves!$D115:$K368,7)*8*7+VLOOKUP(V115,OldCurves!M116:T339,3)*16+VLOOKUP(V115,OldCurves!M116:T339,7)*16)/168)</f>
        <v>73.5</v>
      </c>
      <c r="X115" s="92" t="n">
        <v>0</v>
      </c>
      <c r="Y115" s="311" t="n">
        <v>55</v>
      </c>
      <c r="Z115" s="294" t="n">
        <f aca="false">VLOOKUP(V115,OldCurves!A109:B368,2)</f>
        <v>0.06650108280325</v>
      </c>
      <c r="AA115" s="325"/>
      <c r="AB115" s="326"/>
      <c r="AC115" s="325"/>
      <c r="AD115" s="326"/>
      <c r="AE115" s="17" t="n">
        <v>1</v>
      </c>
      <c r="AF115" s="17"/>
      <c r="AG115" s="285" t="n">
        <v>8.91444</v>
      </c>
      <c r="AH115" s="106"/>
      <c r="AI115" s="313" t="n">
        <f aca="false">+V115</f>
        <v>49188</v>
      </c>
      <c r="AJ115" s="314" t="n">
        <f aca="false">IF(Calculation!$AB$24=1,OldData!AO115,OldData!AP115)</f>
        <v>0.128912315990396</v>
      </c>
      <c r="AK115" s="315"/>
      <c r="AM115" s="41"/>
      <c r="AN115" s="310" t="n">
        <f aca="false">AI115</f>
        <v>49188</v>
      </c>
      <c r="AO115" s="297" t="n">
        <f aca="false">IF(Calculation!$Y$12=2,SQRT((AR115^2*(AN115-olddate-1)+AU115^2*15)/(AN115-olddate+14)),SQRT((((AR115^2*16+AS115^2*8)/24)*(AN115-olddate-1)+((AU115^2*16+AV115^2*8)/24)*15)/(AN115-olddate+14)))</f>
        <v>0.128912315990396</v>
      </c>
      <c r="AP115" s="277" t="n">
        <f aca="false">IF(Calculation!$Y$12=2,AR115,SQRT((AR115^2*16+AS115^2*8)/24))</f>
        <v>0.08</v>
      </c>
      <c r="AQ115" s="261"/>
      <c r="AR115" s="298" t="n">
        <f aca="false">VLOOKUP(AN115,OldVolTable,15)</f>
        <v>0.08</v>
      </c>
      <c r="AS115" s="316" t="n">
        <f aca="false">VLOOKUP(AN115,OldVolTable,19)</f>
        <v>0.175</v>
      </c>
      <c r="AT115" s="291"/>
      <c r="AU115" s="291" t="n">
        <f aca="false">VLOOKUP(AN115,OldVolTable,23)</f>
        <v>2.9</v>
      </c>
      <c r="AV115" s="299" t="n">
        <f aca="false">VLOOKUP(AN115,OldVolTable,27)</f>
        <v>1.15</v>
      </c>
    </row>
    <row r="116" customFormat="false" ht="11.25" hidden="false" customHeight="false" outlineLevel="0" collapsed="false">
      <c r="A116" s="301" t="n">
        <f aca="false">EOMONTH(A115,0)+1</f>
        <v>49218</v>
      </c>
      <c r="B116" s="261" t="n">
        <f aca="false">VLOOKUP(A116,$V$8:$Z$258,2)+PPadd</f>
        <v>73.5</v>
      </c>
      <c r="C116" s="65"/>
      <c r="D116" s="302" t="n">
        <f aca="false">VLOOKUP($A116,$V$8:$Z$258,4)*AE116</f>
        <v>55</v>
      </c>
      <c r="E116" s="247" t="n">
        <f aca="false">VLOOKUP($A116,$V$8:$Z$258,5)</f>
        <v>0.06650108280325</v>
      </c>
      <c r="F116" s="325"/>
      <c r="G116" s="326"/>
      <c r="H116" s="325"/>
      <c r="I116" s="326"/>
      <c r="J116" s="92" t="n">
        <f aca="false">X116</f>
        <v>0</v>
      </c>
      <c r="K116" s="306" t="n">
        <f aca="false">J116-C116</f>
        <v>0</v>
      </c>
      <c r="L116" s="258" t="n">
        <f aca="false">(A116-Calculation!$C$8)/365.25</f>
        <v>8.99931553730322</v>
      </c>
      <c r="M116" s="1" t="n">
        <v>1</v>
      </c>
      <c r="N116" s="307" t="n">
        <f aca="false">$A116</f>
        <v>49218</v>
      </c>
      <c r="O116" s="41" t="n">
        <f aca="false">VLOOKUP($N116,$AI$8:$AJ$258,2)+PvolMult</f>
        <v>0.128816129976284</v>
      </c>
      <c r="P116" s="308"/>
      <c r="Q116" s="109"/>
      <c r="V116" s="310" t="n">
        <f aca="false">$A116</f>
        <v>49218</v>
      </c>
      <c r="W116" s="261" t="n">
        <f aca="false">IF(Calculation!$Y$12=2,VLOOKUP(V116,OldCurves!$D116:$K369,3),(VLOOKUP(V116,OldCurves!$D116:$K369,3)*16*5+VLOOKUP(V116,OldCurves!$D116:$K369,7)*8*7+VLOOKUP(V116,OldCurves!M117:T340,3)*16+VLOOKUP(V116,OldCurves!M117:T340,7)*16)/168)</f>
        <v>73.5</v>
      </c>
      <c r="X116" s="92" t="n">
        <v>0</v>
      </c>
      <c r="Y116" s="311" t="n">
        <v>55</v>
      </c>
      <c r="Z116" s="294" t="n">
        <f aca="false">VLOOKUP(V116,OldCurves!A110:B369,2)</f>
        <v>0.06650108280325</v>
      </c>
      <c r="AA116" s="325"/>
      <c r="AB116" s="326"/>
      <c r="AC116" s="325"/>
      <c r="AD116" s="326"/>
      <c r="AE116" s="17" t="n">
        <v>1</v>
      </c>
      <c r="AF116" s="17"/>
      <c r="AG116" s="285" t="n">
        <v>8.99932</v>
      </c>
      <c r="AH116" s="106"/>
      <c r="AI116" s="313" t="n">
        <f aca="false">+V116</f>
        <v>49218</v>
      </c>
      <c r="AJ116" s="314" t="n">
        <f aca="false">IF(Calculation!$AB$24=1,OldData!AO116,OldData!AP116)</f>
        <v>0.128816129976284</v>
      </c>
      <c r="AK116" s="315"/>
      <c r="AM116" s="41"/>
      <c r="AN116" s="310" t="n">
        <f aca="false">AI116</f>
        <v>49218</v>
      </c>
      <c r="AO116" s="297" t="n">
        <f aca="false">IF(Calculation!$Y$12=2,SQRT((AR116^2*(AN116-olddate-1)+AU116^2*15)/(AN116-olddate+14)),SQRT((((AR116^2*16+AS116^2*8)/24)*(AN116-olddate-1)+((AU116^2*16+AV116^2*8)/24)*15)/(AN116-olddate+14)))</f>
        <v>0.128816129976284</v>
      </c>
      <c r="AP116" s="277" t="n">
        <f aca="false">IF(Calculation!$Y$12=2,AR116,SQRT((AR116^2*16+AS116^2*8)/24))</f>
        <v>0.08</v>
      </c>
      <c r="AQ116" s="261"/>
      <c r="AR116" s="298" t="n">
        <f aca="false">VLOOKUP(AN116,OldVolTable,15)</f>
        <v>0.08</v>
      </c>
      <c r="AS116" s="316" t="n">
        <f aca="false">VLOOKUP(AN116,OldVolTable,19)</f>
        <v>0.175</v>
      </c>
      <c r="AT116" s="291"/>
      <c r="AU116" s="291" t="n">
        <f aca="false">VLOOKUP(AN116,OldVolTable,23)</f>
        <v>2.9</v>
      </c>
      <c r="AV116" s="299" t="n">
        <f aca="false">VLOOKUP(AN116,OldVolTable,27)</f>
        <v>1.15</v>
      </c>
    </row>
    <row r="117" customFormat="false" ht="11.25" hidden="false" customHeight="false" outlineLevel="0" collapsed="false">
      <c r="A117" s="319" t="n">
        <f aca="false">EOMONTH(A116,0)+1</f>
        <v>49249</v>
      </c>
      <c r="B117" s="261" t="n">
        <f aca="false">VLOOKUP(A117,$V$8:$Z$258,2)+PPadd</f>
        <v>73.5</v>
      </c>
      <c r="C117" s="65"/>
      <c r="D117" s="302" t="n">
        <f aca="false">VLOOKUP($A117,$V$8:$Z$258,4)*AE117</f>
        <v>55</v>
      </c>
      <c r="E117" s="247" t="n">
        <f aca="false">VLOOKUP($A117,$V$8:$Z$258,5)</f>
        <v>0.06650108280325</v>
      </c>
      <c r="F117" s="325"/>
      <c r="G117" s="326"/>
      <c r="H117" s="325"/>
      <c r="I117" s="326"/>
      <c r="J117" s="92" t="n">
        <f aca="false">X117</f>
        <v>0</v>
      </c>
      <c r="K117" s="306" t="n">
        <f aca="false">J117-C117</f>
        <v>0</v>
      </c>
      <c r="L117" s="258" t="n">
        <f aca="false">(A117-Calculation!$C$8)/365.25</f>
        <v>9.08418891170431</v>
      </c>
      <c r="M117" s="1" t="n">
        <v>2</v>
      </c>
      <c r="N117" s="307" t="n">
        <f aca="false">$A117</f>
        <v>49249</v>
      </c>
      <c r="O117" s="41" t="n">
        <f aca="false">VLOOKUP($N117,$AI$8:$AJ$258,2)+PvolMult</f>
        <v>0.128717151874716</v>
      </c>
      <c r="P117" s="308"/>
      <c r="Q117" s="109"/>
      <c r="V117" s="310" t="n">
        <f aca="false">$A117</f>
        <v>49249</v>
      </c>
      <c r="W117" s="261" t="n">
        <f aca="false">IF(Calculation!$Y$12=2,VLOOKUP(V117,OldCurves!$D117:$K370,3),(VLOOKUP(V117,OldCurves!$D117:$K370,3)*16*5+VLOOKUP(V117,OldCurves!$D117:$K370,7)*8*7+VLOOKUP(V117,OldCurves!M118:T341,3)*16+VLOOKUP(V117,OldCurves!M118:T341,7)*16)/168)</f>
        <v>73.5</v>
      </c>
      <c r="X117" s="92" t="n">
        <v>0</v>
      </c>
      <c r="Y117" s="311" t="n">
        <v>55</v>
      </c>
      <c r="Z117" s="294" t="n">
        <f aca="false">VLOOKUP(V117,OldCurves!A111:B370,2)</f>
        <v>0.06650108280325</v>
      </c>
      <c r="AA117" s="325"/>
      <c r="AB117" s="326"/>
      <c r="AC117" s="325"/>
      <c r="AD117" s="326"/>
      <c r="AE117" s="17" t="n">
        <v>1</v>
      </c>
      <c r="AF117" s="17"/>
      <c r="AG117" s="285" t="n">
        <v>9.08145</v>
      </c>
      <c r="AH117" s="106"/>
      <c r="AI117" s="313" t="n">
        <f aca="false">+V117</f>
        <v>49249</v>
      </c>
      <c r="AJ117" s="314" t="n">
        <f aca="false">IF(Calculation!$AB$24=1,OldData!AO117,OldData!AP117)</f>
        <v>0.128717151874716</v>
      </c>
      <c r="AK117" s="315"/>
      <c r="AM117" s="41"/>
      <c r="AN117" s="310" t="n">
        <f aca="false">AI117</f>
        <v>49249</v>
      </c>
      <c r="AO117" s="297" t="n">
        <f aca="false">IF(Calculation!$Y$12=2,SQRT((AR117^2*(AN117-olddate-1)+AU117^2*15)/(AN117-olddate+14)),SQRT((((AR117^2*16+AS117^2*8)/24)*(AN117-olddate-1)+((AU117^2*16+AV117^2*8)/24)*15)/(AN117-olddate+14)))</f>
        <v>0.128717151874716</v>
      </c>
      <c r="AP117" s="277" t="n">
        <f aca="false">IF(Calculation!$Y$12=2,AR117,SQRT((AR117^2*16+AS117^2*8)/24))</f>
        <v>0.08</v>
      </c>
      <c r="AQ117" s="261"/>
      <c r="AR117" s="298" t="n">
        <f aca="false">VLOOKUP(AN117,OldVolTable,15)</f>
        <v>0.08</v>
      </c>
      <c r="AS117" s="316" t="n">
        <f aca="false">VLOOKUP(AN117,OldVolTable,19)</f>
        <v>0.175</v>
      </c>
      <c r="AT117" s="291"/>
      <c r="AU117" s="291" t="n">
        <f aca="false">VLOOKUP(AN117,OldVolTable,23)</f>
        <v>2.9</v>
      </c>
      <c r="AV117" s="299" t="n">
        <f aca="false">VLOOKUP(AN117,OldVolTable,27)</f>
        <v>1.15</v>
      </c>
    </row>
    <row r="118" customFormat="false" ht="11.25" hidden="false" customHeight="false" outlineLevel="0" collapsed="false">
      <c r="A118" s="319" t="n">
        <f aca="false">EOMONTH(A117,0)+1</f>
        <v>49279</v>
      </c>
      <c r="B118" s="261" t="n">
        <f aca="false">VLOOKUP(A118,$V$8:$Z$258,2)+PPadd</f>
        <v>73.5</v>
      </c>
      <c r="C118" s="65"/>
      <c r="D118" s="302" t="n">
        <f aca="false">VLOOKUP($A118,$V$8:$Z$258,4)*AE118</f>
        <v>55</v>
      </c>
      <c r="E118" s="247" t="n">
        <f aca="false">VLOOKUP($A118,$V$8:$Z$258,5)</f>
        <v>0.06650108280325</v>
      </c>
      <c r="F118" s="325"/>
      <c r="G118" s="326"/>
      <c r="H118" s="325"/>
      <c r="I118" s="326"/>
      <c r="J118" s="92" t="n">
        <f aca="false">X118</f>
        <v>0</v>
      </c>
      <c r="K118" s="306" t="n">
        <f aca="false">J118-C118</f>
        <v>0</v>
      </c>
      <c r="L118" s="258" t="n">
        <f aca="false">(A118-Calculation!$C$8)/365.25</f>
        <v>9.16632443531828</v>
      </c>
      <c r="M118" s="1" t="n">
        <v>3</v>
      </c>
      <c r="N118" s="307" t="n">
        <f aca="false">$A118</f>
        <v>49279</v>
      </c>
      <c r="O118" s="41" t="n">
        <f aca="false">VLOOKUP($N118,$AI$8:$AJ$258,2)+PvolMult</f>
        <v>0.128621764802636</v>
      </c>
      <c r="P118" s="308"/>
      <c r="Q118" s="109"/>
      <c r="V118" s="310" t="n">
        <f aca="false">$A118</f>
        <v>49279</v>
      </c>
      <c r="W118" s="261" t="n">
        <f aca="false">IF(Calculation!$Y$12=2,VLOOKUP(V118,OldCurves!$D118:$K371,3),(VLOOKUP(V118,OldCurves!$D118:$K371,3)*16*5+VLOOKUP(V118,OldCurves!$D118:$K371,7)*8*7+VLOOKUP(V118,OldCurves!M119:T342,3)*16+VLOOKUP(V118,OldCurves!M119:T342,7)*16)/168)</f>
        <v>73.5</v>
      </c>
      <c r="X118" s="92" t="n">
        <v>0</v>
      </c>
      <c r="Y118" s="311" t="n">
        <v>55</v>
      </c>
      <c r="Z118" s="294" t="n">
        <f aca="false">VLOOKUP(V118,OldCurves!A112:B371,2)</f>
        <v>0.06650108280325</v>
      </c>
      <c r="AA118" s="325"/>
      <c r="AB118" s="326"/>
      <c r="AC118" s="325"/>
      <c r="AD118" s="326"/>
      <c r="AE118" s="17" t="n">
        <v>1</v>
      </c>
      <c r="AF118" s="17"/>
      <c r="AG118" s="285" t="n">
        <v>9.16632</v>
      </c>
      <c r="AH118" s="106"/>
      <c r="AI118" s="313" t="n">
        <f aca="false">+V118</f>
        <v>49279</v>
      </c>
      <c r="AJ118" s="314" t="n">
        <f aca="false">IF(Calculation!$AB$24=1,OldData!AO118,OldData!AP118)</f>
        <v>0.128621764802636</v>
      </c>
      <c r="AK118" s="315"/>
      <c r="AM118" s="41"/>
      <c r="AN118" s="310" t="n">
        <f aca="false">AI118</f>
        <v>49279</v>
      </c>
      <c r="AO118" s="297" t="n">
        <f aca="false">IF(Calculation!$Y$12=2,SQRT((AR118^2*(AN118-olddate-1)+AU118^2*15)/(AN118-olddate+14)),SQRT((((AR118^2*16+AS118^2*8)/24)*(AN118-olddate-1)+((AU118^2*16+AV118^2*8)/24)*15)/(AN118-olddate+14)))</f>
        <v>0.128621764802636</v>
      </c>
      <c r="AP118" s="277" t="n">
        <f aca="false">IF(Calculation!$Y$12=2,AR118,SQRT((AR118^2*16+AS118^2*8)/24))</f>
        <v>0.08</v>
      </c>
      <c r="AQ118" s="261"/>
      <c r="AR118" s="298" t="n">
        <f aca="false">VLOOKUP(AN118,OldVolTable,15)</f>
        <v>0.08</v>
      </c>
      <c r="AS118" s="316" t="n">
        <f aca="false">VLOOKUP(AN118,OldVolTable,19)</f>
        <v>0.175</v>
      </c>
      <c r="AT118" s="291"/>
      <c r="AU118" s="291" t="n">
        <f aca="false">VLOOKUP(AN118,OldVolTable,23)</f>
        <v>2.9</v>
      </c>
      <c r="AV118" s="299" t="n">
        <f aca="false">VLOOKUP(AN118,OldVolTable,27)</f>
        <v>1.15</v>
      </c>
    </row>
    <row r="119" customFormat="false" ht="11.25" hidden="false" customHeight="false" outlineLevel="0" collapsed="false">
      <c r="A119" s="319" t="n">
        <f aca="false">EOMONTH(A118,0)+1</f>
        <v>49310</v>
      </c>
      <c r="B119" s="261" t="n">
        <f aca="false">VLOOKUP(A119,$V$8:$Z$258,2)+PPadd</f>
        <v>73.5</v>
      </c>
      <c r="C119" s="65"/>
      <c r="D119" s="302" t="n">
        <f aca="false">VLOOKUP($A119,$V$8:$Z$258,4)*AE119</f>
        <v>55</v>
      </c>
      <c r="E119" s="247" t="n">
        <f aca="false">VLOOKUP($A119,$V$8:$Z$258,5)</f>
        <v>0.06650108280325</v>
      </c>
      <c r="F119" s="325"/>
      <c r="G119" s="326"/>
      <c r="H119" s="325"/>
      <c r="I119" s="326"/>
      <c r="J119" s="92" t="n">
        <f aca="false">X119</f>
        <v>0</v>
      </c>
      <c r="K119" s="306" t="n">
        <f aca="false">J119-C119</f>
        <v>0</v>
      </c>
      <c r="L119" s="258" t="n">
        <f aca="false">(A119-Calculation!$C$8)/365.25</f>
        <v>9.25119780971937</v>
      </c>
      <c r="M119" s="1" t="n">
        <v>4</v>
      </c>
      <c r="N119" s="307" t="n">
        <f aca="false">$A119</f>
        <v>49310</v>
      </c>
      <c r="O119" s="41" t="n">
        <f aca="false">VLOOKUP($N119,$AI$8:$AJ$258,2)+PvolMult</f>
        <v>0.128523606963693</v>
      </c>
      <c r="P119" s="308"/>
      <c r="Q119" s="109"/>
      <c r="V119" s="310" t="n">
        <f aca="false">$A119</f>
        <v>49310</v>
      </c>
      <c r="W119" s="261" t="n">
        <f aca="false">IF(Calculation!$Y$12=2,VLOOKUP(V119,OldCurves!$D119:$K372,3),(VLOOKUP(V119,OldCurves!$D119:$K372,3)*16*5+VLOOKUP(V119,OldCurves!$D119:$K372,7)*8*7+VLOOKUP(V119,OldCurves!M120:T343,3)*16+VLOOKUP(V119,OldCurves!M120:T343,7)*16)/168)</f>
        <v>73.5</v>
      </c>
      <c r="X119" s="92" t="n">
        <v>0</v>
      </c>
      <c r="Y119" s="311" t="n">
        <v>55</v>
      </c>
      <c r="Z119" s="294" t="n">
        <f aca="false">VLOOKUP(V119,OldCurves!A113:B372,2)</f>
        <v>0.06650108280325</v>
      </c>
      <c r="AA119" s="325"/>
      <c r="AB119" s="326"/>
      <c r="AC119" s="325"/>
      <c r="AD119" s="326"/>
      <c r="AE119" s="17" t="n">
        <v>1</v>
      </c>
      <c r="AF119" s="17"/>
      <c r="AG119" s="285" t="n">
        <v>9.24846</v>
      </c>
      <c r="AH119" s="106"/>
      <c r="AI119" s="313" t="n">
        <f aca="false">+V119</f>
        <v>49310</v>
      </c>
      <c r="AJ119" s="314" t="n">
        <f aca="false">IF(Calculation!$AB$24=1,OldData!AO119,OldData!AP119)</f>
        <v>0.128523606963693</v>
      </c>
      <c r="AK119" s="315"/>
      <c r="AM119" s="41"/>
      <c r="AN119" s="310" t="n">
        <f aca="false">AI119</f>
        <v>49310</v>
      </c>
      <c r="AO119" s="297" t="n">
        <f aca="false">IF(Calculation!$Y$12=2,SQRT((AR119^2*(AN119-olddate-1)+AU119^2*15)/(AN119-olddate+14)),SQRT((((AR119^2*16+AS119^2*8)/24)*(AN119-olddate-1)+((AU119^2*16+AV119^2*8)/24)*15)/(AN119-olddate+14)))</f>
        <v>0.128523606963693</v>
      </c>
      <c r="AP119" s="277" t="n">
        <f aca="false">IF(Calculation!$Y$12=2,AR119,SQRT((AR119^2*16+AS119^2*8)/24))</f>
        <v>0.08</v>
      </c>
      <c r="AQ119" s="261"/>
      <c r="AR119" s="298" t="n">
        <f aca="false">VLOOKUP(AN119,OldVolTable,15)</f>
        <v>0.08</v>
      </c>
      <c r="AS119" s="316" t="n">
        <f aca="false">VLOOKUP(AN119,OldVolTable,19)</f>
        <v>0.175</v>
      </c>
      <c r="AT119" s="291"/>
      <c r="AU119" s="291" t="n">
        <f aca="false">VLOOKUP(AN119,OldVolTable,23)</f>
        <v>2.9</v>
      </c>
      <c r="AV119" s="299" t="n">
        <f aca="false">VLOOKUP(AN119,OldVolTable,27)</f>
        <v>1.15</v>
      </c>
    </row>
    <row r="120" customFormat="false" ht="11.25" hidden="false" customHeight="false" outlineLevel="0" collapsed="false">
      <c r="A120" s="319" t="n">
        <f aca="false">EOMONTH(A119,0)+1</f>
        <v>49341</v>
      </c>
      <c r="B120" s="261" t="n">
        <f aca="false">VLOOKUP(A120,$V$8:$Z$258,2)+PPadd</f>
        <v>73.5</v>
      </c>
      <c r="C120" s="65"/>
      <c r="D120" s="302" t="n">
        <f aca="false">VLOOKUP($A120,$V$8:$Z$258,4)*AE120</f>
        <v>55</v>
      </c>
      <c r="E120" s="247" t="n">
        <f aca="false">VLOOKUP($A120,$V$8:$Z$258,5)</f>
        <v>0.06650108280325</v>
      </c>
      <c r="F120" s="325"/>
      <c r="G120" s="326"/>
      <c r="H120" s="325"/>
      <c r="I120" s="326"/>
      <c r="J120" s="92" t="n">
        <f aca="false">X120</f>
        <v>0</v>
      </c>
      <c r="K120" s="306" t="n">
        <f aca="false">J120-C120</f>
        <v>0</v>
      </c>
      <c r="L120" s="258" t="n">
        <f aca="false">(A120-Calculation!$C$8)/365.25</f>
        <v>9.33607118412047</v>
      </c>
      <c r="M120" s="1" t="n">
        <v>5</v>
      </c>
      <c r="N120" s="307" t="n">
        <f aca="false">$A120</f>
        <v>49341</v>
      </c>
      <c r="O120" s="41" t="n">
        <f aca="false">VLOOKUP($N120,$AI$8:$AJ$258,2)+PvolMult</f>
        <v>0.128425861950682</v>
      </c>
      <c r="P120" s="308"/>
      <c r="Q120" s="109"/>
      <c r="V120" s="310" t="n">
        <f aca="false">$A120</f>
        <v>49341</v>
      </c>
      <c r="W120" s="261" t="n">
        <f aca="false">IF(Calculation!$Y$12=2,VLOOKUP(V120,OldCurves!$D120:$K373,3),(VLOOKUP(V120,OldCurves!$D120:$K373,3)*16*5+VLOOKUP(V120,OldCurves!$D120:$K373,7)*8*7+VLOOKUP(V120,OldCurves!M121:T344,3)*16+VLOOKUP(V120,OldCurves!M121:T344,7)*16)/168)</f>
        <v>73.5</v>
      </c>
      <c r="X120" s="92" t="n">
        <v>0</v>
      </c>
      <c r="Y120" s="311" t="n">
        <v>55</v>
      </c>
      <c r="Z120" s="294" t="n">
        <f aca="false">VLOOKUP(V120,OldCurves!A114:B373,2)</f>
        <v>0.06650108280325</v>
      </c>
      <c r="AA120" s="325"/>
      <c r="AB120" s="326"/>
      <c r="AC120" s="325"/>
      <c r="AD120" s="326"/>
      <c r="AE120" s="17" t="n">
        <v>1</v>
      </c>
      <c r="AF120" s="17"/>
      <c r="AG120" s="285" t="n">
        <v>9.33333</v>
      </c>
      <c r="AH120" s="106"/>
      <c r="AI120" s="313" t="n">
        <f aca="false">+V120</f>
        <v>49341</v>
      </c>
      <c r="AJ120" s="314" t="n">
        <f aca="false">IF(Calculation!$AB$24=1,OldData!AO120,OldData!AP120)</f>
        <v>0.128425861950682</v>
      </c>
      <c r="AK120" s="315"/>
      <c r="AM120" s="41"/>
      <c r="AN120" s="310" t="n">
        <f aca="false">AI120</f>
        <v>49341</v>
      </c>
      <c r="AO120" s="297" t="n">
        <f aca="false">IF(Calculation!$Y$12=2,SQRT((AR120^2*(AN120-olddate-1)+AU120^2*15)/(AN120-olddate+14)),SQRT((((AR120^2*16+AS120^2*8)/24)*(AN120-olddate-1)+((AU120^2*16+AV120^2*8)/24)*15)/(AN120-olddate+14)))</f>
        <v>0.128425861950682</v>
      </c>
      <c r="AP120" s="277" t="n">
        <f aca="false">IF(Calculation!$Y$12=2,AR120,SQRT((AR120^2*16+AS120^2*8)/24))</f>
        <v>0.08</v>
      </c>
      <c r="AQ120" s="261"/>
      <c r="AR120" s="298" t="n">
        <f aca="false">VLOOKUP(AN120,OldVolTable,15)</f>
        <v>0.08</v>
      </c>
      <c r="AS120" s="316" t="n">
        <f aca="false">VLOOKUP(AN120,OldVolTable,19)</f>
        <v>0.175</v>
      </c>
      <c r="AT120" s="291"/>
      <c r="AU120" s="291" t="n">
        <f aca="false">VLOOKUP(AN120,OldVolTable,23)</f>
        <v>2.9</v>
      </c>
      <c r="AV120" s="299" t="n">
        <f aca="false">VLOOKUP(AN120,OldVolTable,27)</f>
        <v>1.15</v>
      </c>
    </row>
    <row r="121" customFormat="false" ht="11.25" hidden="false" customHeight="false" outlineLevel="0" collapsed="false">
      <c r="A121" s="319" t="n">
        <f aca="false">EOMONTH(A120,0)+1</f>
        <v>49369</v>
      </c>
      <c r="B121" s="261" t="n">
        <f aca="false">VLOOKUP(A121,$V$8:$Z$258,2)+PPadd</f>
        <v>73.5</v>
      </c>
      <c r="C121" s="65"/>
      <c r="D121" s="302" t="n">
        <f aca="false">VLOOKUP($A121,$V$8:$Z$258,4)*AE121</f>
        <v>55</v>
      </c>
      <c r="E121" s="247" t="n">
        <f aca="false">VLOOKUP($A121,$V$8:$Z$258,5)</f>
        <v>0.06650108280325</v>
      </c>
      <c r="F121" s="325"/>
      <c r="G121" s="326"/>
      <c r="H121" s="325"/>
      <c r="I121" s="326"/>
      <c r="J121" s="92" t="n">
        <f aca="false">X121</f>
        <v>0</v>
      </c>
      <c r="K121" s="306" t="n">
        <f aca="false">J121-C121</f>
        <v>0</v>
      </c>
      <c r="L121" s="258" t="n">
        <f aca="false">(A121-Calculation!$C$8)/365.25</f>
        <v>9.41273100616017</v>
      </c>
      <c r="M121" s="1" t="n">
        <v>6</v>
      </c>
      <c r="N121" s="307" t="n">
        <f aca="false">$A121</f>
        <v>49369</v>
      </c>
      <c r="O121" s="41" t="n">
        <f aca="false">VLOOKUP($N121,$AI$8:$AJ$258,2)+PvolMult</f>
        <v>0.128337928732803</v>
      </c>
      <c r="P121" s="308"/>
      <c r="Q121" s="109"/>
      <c r="V121" s="310" t="n">
        <f aca="false">$A121</f>
        <v>49369</v>
      </c>
      <c r="W121" s="261" t="n">
        <f aca="false">IF(Calculation!$Y$12=2,VLOOKUP(V121,OldCurves!$D121:$K374,3),(VLOOKUP(V121,OldCurves!$D121:$K374,3)*16*5+VLOOKUP(V121,OldCurves!$D121:$K374,7)*8*7+VLOOKUP(V121,OldCurves!M122:T345,3)*16+VLOOKUP(V121,OldCurves!M122:T345,7)*16)/168)</f>
        <v>73.5</v>
      </c>
      <c r="X121" s="92" t="n">
        <v>0</v>
      </c>
      <c r="Y121" s="311" t="n">
        <v>55</v>
      </c>
      <c r="Z121" s="294" t="n">
        <f aca="false">VLOOKUP(V121,OldCurves!A115:B374,2)</f>
        <v>0.06650108280325</v>
      </c>
      <c r="AA121" s="325"/>
      <c r="AB121" s="326"/>
      <c r="AC121" s="325"/>
      <c r="AD121" s="326"/>
      <c r="AE121" s="17" t="n">
        <v>1</v>
      </c>
      <c r="AF121" s="17"/>
      <c r="AG121" s="285" t="n">
        <v>9.41821</v>
      </c>
      <c r="AH121" s="106"/>
      <c r="AI121" s="313" t="n">
        <f aca="false">+V121</f>
        <v>49369</v>
      </c>
      <c r="AJ121" s="314" t="n">
        <f aca="false">IF(Calculation!$AB$24=1,OldData!AO121,OldData!AP121)</f>
        <v>0.128337928732803</v>
      </c>
      <c r="AK121" s="315"/>
      <c r="AM121" s="41"/>
      <c r="AN121" s="310" t="n">
        <f aca="false">AI121</f>
        <v>49369</v>
      </c>
      <c r="AO121" s="297" t="n">
        <f aca="false">IF(Calculation!$Y$12=2,SQRT((AR121^2*(AN121-olddate-1)+AU121^2*15)/(AN121-olddate+14)),SQRT((((AR121^2*16+AS121^2*8)/24)*(AN121-olddate-1)+((AU121^2*16+AV121^2*8)/24)*15)/(AN121-olddate+14)))</f>
        <v>0.128337928732803</v>
      </c>
      <c r="AP121" s="277" t="n">
        <f aca="false">IF(Calculation!$Y$12=2,AR121,SQRT((AR121^2*16+AS121^2*8)/24))</f>
        <v>0.08</v>
      </c>
      <c r="AQ121" s="261"/>
      <c r="AR121" s="298" t="n">
        <f aca="false">VLOOKUP(AN121,OldVolTable,15)</f>
        <v>0.08</v>
      </c>
      <c r="AS121" s="316" t="n">
        <f aca="false">VLOOKUP(AN121,OldVolTable,19)</f>
        <v>0.175</v>
      </c>
      <c r="AT121" s="291"/>
      <c r="AU121" s="291" t="n">
        <f aca="false">VLOOKUP(AN121,OldVolTable,23)</f>
        <v>2.9</v>
      </c>
      <c r="AV121" s="299" t="n">
        <f aca="false">VLOOKUP(AN121,OldVolTable,27)</f>
        <v>1.15</v>
      </c>
    </row>
    <row r="122" customFormat="false" ht="11.25" hidden="false" customHeight="false" outlineLevel="0" collapsed="false">
      <c r="A122" s="319" t="n">
        <f aca="false">EOMONTH(A121,0)+1</f>
        <v>49400</v>
      </c>
      <c r="B122" s="261" t="n">
        <f aca="false">VLOOKUP(A122,$V$8:$Z$258,2)+PPadd</f>
        <v>73.5</v>
      </c>
      <c r="C122" s="65"/>
      <c r="D122" s="302" t="n">
        <f aca="false">VLOOKUP($A122,$V$8:$Z$258,4)*AE122</f>
        <v>55</v>
      </c>
      <c r="E122" s="247" t="n">
        <f aca="false">VLOOKUP($A122,$V$8:$Z$258,5)</f>
        <v>0.06650108280325</v>
      </c>
      <c r="F122" s="325"/>
      <c r="G122" s="326"/>
      <c r="H122" s="325"/>
      <c r="I122" s="326"/>
      <c r="J122" s="92" t="n">
        <f aca="false">X122</f>
        <v>0</v>
      </c>
      <c r="K122" s="306" t="n">
        <f aca="false">J122-C122</f>
        <v>0</v>
      </c>
      <c r="L122" s="258" t="n">
        <f aca="false">(A122-Calculation!$C$8)/365.25</f>
        <v>9.49760438056126</v>
      </c>
      <c r="M122" s="1" t="n">
        <v>1</v>
      </c>
      <c r="N122" s="307" t="n">
        <f aca="false">$A122</f>
        <v>49400</v>
      </c>
      <c r="O122" s="41" t="n">
        <f aca="false">VLOOKUP($N122,$AI$8:$AJ$258,2)+PvolMult</f>
        <v>0.128240962027457</v>
      </c>
      <c r="P122" s="308"/>
      <c r="Q122" s="109"/>
      <c r="V122" s="310" t="n">
        <f aca="false">$A122</f>
        <v>49400</v>
      </c>
      <c r="W122" s="261" t="n">
        <f aca="false">IF(Calculation!$Y$12=2,VLOOKUP(V122,OldCurves!$D122:$K375,3),(VLOOKUP(V122,OldCurves!$D122:$K375,3)*16*5+VLOOKUP(V122,OldCurves!$D122:$K375,7)*8*7+VLOOKUP(V122,OldCurves!M123:T346,3)*16+VLOOKUP(V122,OldCurves!M123:T346,7)*16)/168)</f>
        <v>73.5</v>
      </c>
      <c r="X122" s="92" t="n">
        <v>0</v>
      </c>
      <c r="Y122" s="311" t="n">
        <v>55</v>
      </c>
      <c r="Z122" s="294" t="n">
        <f aca="false">VLOOKUP(V122,OldCurves!A116:B375,2)</f>
        <v>0.06650108280325</v>
      </c>
      <c r="AA122" s="325"/>
      <c r="AB122" s="326"/>
      <c r="AC122" s="325"/>
      <c r="AD122" s="326"/>
      <c r="AE122" s="17" t="n">
        <v>1</v>
      </c>
      <c r="AF122" s="17"/>
      <c r="AG122" s="285" t="n">
        <v>9.50034</v>
      </c>
      <c r="AH122" s="106"/>
      <c r="AI122" s="313" t="n">
        <f aca="false">+V122</f>
        <v>49400</v>
      </c>
      <c r="AJ122" s="314" t="n">
        <f aca="false">IF(Calculation!$AB$24=1,OldData!AO122,OldData!AP122)</f>
        <v>0.128240962027457</v>
      </c>
      <c r="AK122" s="315"/>
      <c r="AM122" s="41"/>
      <c r="AN122" s="310" t="n">
        <f aca="false">AI122</f>
        <v>49400</v>
      </c>
      <c r="AO122" s="297" t="n">
        <f aca="false">IF(Calculation!$Y$12=2,SQRT((AR122^2*(AN122-olddate-1)+AU122^2*15)/(AN122-olddate+14)),SQRT((((AR122^2*16+AS122^2*8)/24)*(AN122-olddate-1)+((AU122^2*16+AV122^2*8)/24)*15)/(AN122-olddate+14)))</f>
        <v>0.128240962027457</v>
      </c>
      <c r="AP122" s="277" t="n">
        <f aca="false">IF(Calculation!$Y$12=2,AR122,SQRT((AR122^2*16+AS122^2*8)/24))</f>
        <v>0.08</v>
      </c>
      <c r="AQ122" s="261"/>
      <c r="AR122" s="298" t="n">
        <f aca="false">VLOOKUP(AN122,OldVolTable,15)</f>
        <v>0.08</v>
      </c>
      <c r="AS122" s="316" t="n">
        <f aca="false">VLOOKUP(AN122,OldVolTable,19)</f>
        <v>0.175</v>
      </c>
      <c r="AT122" s="291"/>
      <c r="AU122" s="291" t="n">
        <f aca="false">VLOOKUP(AN122,OldVolTable,23)</f>
        <v>2.9</v>
      </c>
      <c r="AV122" s="299" t="n">
        <f aca="false">VLOOKUP(AN122,OldVolTable,27)</f>
        <v>1.15</v>
      </c>
    </row>
    <row r="123" customFormat="false" ht="11.25" hidden="false" customHeight="false" outlineLevel="0" collapsed="false">
      <c r="A123" s="319" t="n">
        <f aca="false">EOMONTH(A122,0)+1</f>
        <v>49430</v>
      </c>
      <c r="B123" s="261" t="n">
        <f aca="false">VLOOKUP(A123,$V$8:$Z$258,2)+PPadd</f>
        <v>73.5</v>
      </c>
      <c r="C123" s="65"/>
      <c r="D123" s="302" t="n">
        <f aca="false">VLOOKUP($A123,$V$8:$Z$258,4)*AE123</f>
        <v>55</v>
      </c>
      <c r="E123" s="247" t="n">
        <f aca="false">VLOOKUP($A123,$V$8:$Z$258,5)</f>
        <v>0.06650108280325</v>
      </c>
      <c r="F123" s="325"/>
      <c r="G123" s="326"/>
      <c r="H123" s="325"/>
      <c r="I123" s="326"/>
      <c r="J123" s="92" t="n">
        <f aca="false">X123</f>
        <v>0</v>
      </c>
      <c r="K123" s="306" t="n">
        <f aca="false">J123-C123</f>
        <v>0</v>
      </c>
      <c r="L123" s="258" t="n">
        <f aca="false">(A123-Calculation!$C$8)/365.25</f>
        <v>9.57973990417522</v>
      </c>
      <c r="M123" s="1" t="n">
        <v>2</v>
      </c>
      <c r="N123" s="307" t="n">
        <f aca="false">$A123</f>
        <v>49430</v>
      </c>
      <c r="O123" s="41" t="n">
        <f aca="false">VLOOKUP($N123,$AI$8:$AJ$258,2)+PvolMult</f>
        <v>0.128147509017613</v>
      </c>
      <c r="P123" s="308"/>
      <c r="Q123" s="109"/>
      <c r="V123" s="310" t="n">
        <f aca="false">$A123</f>
        <v>49430</v>
      </c>
      <c r="W123" s="261" t="n">
        <f aca="false">IF(Calculation!$Y$12=2,VLOOKUP(V123,OldCurves!$D123:$K376,3),(VLOOKUP(V123,OldCurves!$D123:$K376,3)*16*5+VLOOKUP(V123,OldCurves!$D123:$K376,7)*8*7+VLOOKUP(V123,OldCurves!M124:T347,3)*16+VLOOKUP(V123,OldCurves!M124:T347,7)*16)/168)</f>
        <v>73.5</v>
      </c>
      <c r="X123" s="92" t="n">
        <v>0</v>
      </c>
      <c r="Y123" s="311" t="n">
        <v>55</v>
      </c>
      <c r="Z123" s="294" t="n">
        <f aca="false">VLOOKUP(V123,OldCurves!A117:B376,2)</f>
        <v>0.06650108280325</v>
      </c>
      <c r="AA123" s="325"/>
      <c r="AB123" s="326"/>
      <c r="AC123" s="325"/>
      <c r="AD123" s="326"/>
      <c r="AE123" s="17" t="n">
        <v>1</v>
      </c>
      <c r="AF123" s="17"/>
      <c r="AG123" s="285" t="n">
        <v>9.58522</v>
      </c>
      <c r="AH123" s="106"/>
      <c r="AI123" s="313" t="n">
        <f aca="false">+V123</f>
        <v>49430</v>
      </c>
      <c r="AJ123" s="314" t="n">
        <f aca="false">IF(Calculation!$AB$24=1,OldData!AO123,OldData!AP123)</f>
        <v>0.128147509017613</v>
      </c>
      <c r="AK123" s="258"/>
      <c r="AM123" s="41"/>
      <c r="AN123" s="310" t="n">
        <f aca="false">AI123</f>
        <v>49430</v>
      </c>
      <c r="AO123" s="297" t="n">
        <f aca="false">IF(Calculation!$Y$12=2,SQRT((AR123^2*(AN123-olddate-1)+AU123^2*15)/(AN123-olddate+14)),SQRT((((AR123^2*16+AS123^2*8)/24)*(AN123-olddate-1)+((AU123^2*16+AV123^2*8)/24)*15)/(AN123-olddate+14)))</f>
        <v>0.128147509017613</v>
      </c>
      <c r="AP123" s="277" t="n">
        <f aca="false">IF(Calculation!$Y$12=2,AR123,SQRT((AR123^2*16+AS123^2*8)/24))</f>
        <v>0.08</v>
      </c>
      <c r="AQ123" s="261"/>
      <c r="AR123" s="298" t="n">
        <f aca="false">VLOOKUP(AN123,OldVolTable,15)</f>
        <v>0.08</v>
      </c>
      <c r="AS123" s="316" t="n">
        <f aca="false">VLOOKUP(AN123,OldVolTable,19)</f>
        <v>0.175</v>
      </c>
      <c r="AT123" s="291"/>
      <c r="AU123" s="291" t="n">
        <f aca="false">VLOOKUP(AN123,OldVolTable,23)</f>
        <v>2.9</v>
      </c>
      <c r="AV123" s="299" t="n">
        <f aca="false">VLOOKUP(AN123,OldVolTable,27)</f>
        <v>1.15</v>
      </c>
    </row>
    <row r="124" customFormat="false" ht="11.25" hidden="false" customHeight="false" outlineLevel="0" collapsed="false">
      <c r="A124" s="319" t="n">
        <f aca="false">EOMONTH(A123,0)+1</f>
        <v>49461</v>
      </c>
      <c r="B124" s="261" t="n">
        <f aca="false">VLOOKUP(A124,$V$8:$Z$258,2)+PPadd</f>
        <v>73.5</v>
      </c>
      <c r="C124" s="65"/>
      <c r="D124" s="302" t="n">
        <f aca="false">VLOOKUP($A124,$V$8:$Z$258,4)*AE124</f>
        <v>55</v>
      </c>
      <c r="E124" s="247" t="n">
        <f aca="false">VLOOKUP($A124,$V$8:$Z$258,5)</f>
        <v>0.06650108280325</v>
      </c>
      <c r="F124" s="325"/>
      <c r="G124" s="326"/>
      <c r="H124" s="325"/>
      <c r="I124" s="326"/>
      <c r="J124" s="92" t="n">
        <f aca="false">X124</f>
        <v>0</v>
      </c>
      <c r="K124" s="306" t="n">
        <f aca="false">J124-C124</f>
        <v>0</v>
      </c>
      <c r="L124" s="258" t="n">
        <f aca="false">(A124-Calculation!$C$8)/365.25</f>
        <v>9.66461327857632</v>
      </c>
      <c r="M124" s="1" t="n">
        <v>3</v>
      </c>
      <c r="N124" s="307" t="n">
        <f aca="false">$A124</f>
        <v>49461</v>
      </c>
      <c r="O124" s="41" t="n">
        <f aca="false">VLOOKUP($N124,$AI$8:$AJ$258,2)+PvolMult</f>
        <v>0.128051336957107</v>
      </c>
      <c r="P124" s="308"/>
      <c r="Q124" s="109"/>
      <c r="V124" s="310" t="n">
        <f aca="false">$A124</f>
        <v>49461</v>
      </c>
      <c r="W124" s="261" t="n">
        <f aca="false">IF(Calculation!$Y$12=2,VLOOKUP(V124,OldCurves!$D124:$K377,3),(VLOOKUP(V124,OldCurves!$D124:$K377,3)*16*5+VLOOKUP(V124,OldCurves!$D124:$K377,7)*8*7+VLOOKUP(V124,OldCurves!M125:T348,3)*16+VLOOKUP(V124,OldCurves!M125:T348,7)*16)/168)</f>
        <v>73.5</v>
      </c>
      <c r="X124" s="92" t="n">
        <v>0</v>
      </c>
      <c r="Y124" s="311" t="n">
        <v>55</v>
      </c>
      <c r="Z124" s="294" t="n">
        <f aca="false">VLOOKUP(V124,OldCurves!A118:B377,2)</f>
        <v>0.06650108280325</v>
      </c>
      <c r="AA124" s="325"/>
      <c r="AB124" s="326"/>
      <c r="AC124" s="325"/>
      <c r="AD124" s="326"/>
      <c r="AE124" s="17" t="n">
        <v>1</v>
      </c>
      <c r="AF124" s="17"/>
      <c r="AG124" s="285" t="n">
        <v>9.66735</v>
      </c>
      <c r="AH124" s="106"/>
      <c r="AI124" s="313" t="n">
        <f aca="false">+V124</f>
        <v>49461</v>
      </c>
      <c r="AJ124" s="314" t="n">
        <f aca="false">IF(Calculation!$AB$24=1,OldData!AO124,OldData!AP124)</f>
        <v>0.128051336957107</v>
      </c>
      <c r="AK124" s="258"/>
      <c r="AM124" s="41"/>
      <c r="AN124" s="310" t="n">
        <f aca="false">AI124</f>
        <v>49461</v>
      </c>
      <c r="AO124" s="297" t="n">
        <f aca="false">IF(Calculation!$Y$12=2,SQRT((AR124^2*(AN124-olddate-1)+AU124^2*15)/(AN124-olddate+14)),SQRT((((AR124^2*16+AS124^2*8)/24)*(AN124-olddate-1)+((AU124^2*16+AV124^2*8)/24)*15)/(AN124-olddate+14)))</f>
        <v>0.128051336957107</v>
      </c>
      <c r="AP124" s="277" t="n">
        <f aca="false">IF(Calculation!$Y$12=2,AR124,SQRT((AR124^2*16+AS124^2*8)/24))</f>
        <v>0.08</v>
      </c>
      <c r="AQ124" s="261"/>
      <c r="AR124" s="298" t="n">
        <f aca="false">VLOOKUP(AN124,OldVolTable,15)</f>
        <v>0.08</v>
      </c>
      <c r="AS124" s="316" t="n">
        <f aca="false">VLOOKUP(AN124,OldVolTable,19)</f>
        <v>0.175</v>
      </c>
      <c r="AT124" s="291"/>
      <c r="AU124" s="291" t="n">
        <f aca="false">VLOOKUP(AN124,OldVolTable,23)</f>
        <v>2.9</v>
      </c>
      <c r="AV124" s="299" t="n">
        <f aca="false">VLOOKUP(AN124,OldVolTable,27)</f>
        <v>1.15</v>
      </c>
    </row>
    <row r="125" customFormat="false" ht="11.25" hidden="false" customHeight="false" outlineLevel="0" collapsed="false">
      <c r="A125" s="319" t="n">
        <f aca="false">EOMONTH(A124,0)+1</f>
        <v>49491</v>
      </c>
      <c r="B125" s="261" t="n">
        <f aca="false">VLOOKUP(A125,$V$8:$Z$258,2)+PPadd</f>
        <v>73.5</v>
      </c>
      <c r="C125" s="65"/>
      <c r="D125" s="302" t="n">
        <f aca="false">VLOOKUP($A125,$V$8:$Z$258,4)*AE125</f>
        <v>55</v>
      </c>
      <c r="E125" s="247" t="n">
        <f aca="false">VLOOKUP($A125,$V$8:$Z$258,5)</f>
        <v>0.06650108280325</v>
      </c>
      <c r="F125" s="325"/>
      <c r="G125" s="326"/>
      <c r="H125" s="325"/>
      <c r="I125" s="326"/>
      <c r="J125" s="92" t="n">
        <f aca="false">X125</f>
        <v>0</v>
      </c>
      <c r="K125" s="306" t="n">
        <f aca="false">J125-C125</f>
        <v>0</v>
      </c>
      <c r="L125" s="258" t="n">
        <f aca="false">(A125-Calculation!$C$8)/365.25</f>
        <v>9.74674880219028</v>
      </c>
      <c r="M125" s="1" t="n">
        <v>4</v>
      </c>
      <c r="N125" s="307" t="n">
        <f aca="false">$A125</f>
        <v>49491</v>
      </c>
      <c r="O125" s="41" t="n">
        <f aca="false">VLOOKUP($N125,$AI$8:$AJ$258,2)+PvolMult</f>
        <v>0.127958648079464</v>
      </c>
      <c r="P125" s="308"/>
      <c r="Q125" s="109"/>
      <c r="V125" s="310" t="n">
        <f aca="false">$A125</f>
        <v>49491</v>
      </c>
      <c r="W125" s="261" t="n">
        <f aca="false">IF(Calculation!$Y$12=2,VLOOKUP(V125,OldCurves!$D125:$K378,3),(VLOOKUP(V125,OldCurves!$D125:$K378,3)*16*5+VLOOKUP(V125,OldCurves!$D125:$K378,7)*8*7+VLOOKUP(V125,OldCurves!M126:T349,3)*16+VLOOKUP(V125,OldCurves!M126:T349,7)*16)/168)</f>
        <v>73.5</v>
      </c>
      <c r="X125" s="92" t="n">
        <v>0</v>
      </c>
      <c r="Y125" s="311" t="n">
        <v>55</v>
      </c>
      <c r="Z125" s="294" t="n">
        <f aca="false">VLOOKUP(V125,OldCurves!A119:B378,2)</f>
        <v>0.06650108280325</v>
      </c>
      <c r="AA125" s="325"/>
      <c r="AB125" s="326"/>
      <c r="AC125" s="325"/>
      <c r="AD125" s="326"/>
      <c r="AE125" s="17" t="n">
        <v>1</v>
      </c>
      <c r="AF125" s="17"/>
      <c r="AG125" s="285" t="n">
        <v>9.75222</v>
      </c>
      <c r="AH125" s="106"/>
      <c r="AI125" s="313" t="n">
        <f aca="false">+V125</f>
        <v>49491</v>
      </c>
      <c r="AJ125" s="314" t="n">
        <f aca="false">IF(Calculation!$AB$24=1,OldData!AO125,OldData!AP125)</f>
        <v>0.127958648079464</v>
      </c>
      <c r="AK125" s="315"/>
      <c r="AM125" s="41"/>
      <c r="AN125" s="310" t="n">
        <f aca="false">AI125</f>
        <v>49491</v>
      </c>
      <c r="AO125" s="297" t="n">
        <f aca="false">IF(Calculation!$Y$12=2,SQRT((AR125^2*(AN125-olddate-1)+AU125^2*15)/(AN125-olddate+14)),SQRT((((AR125^2*16+AS125^2*8)/24)*(AN125-olddate-1)+((AU125^2*16+AV125^2*8)/24)*15)/(AN125-olddate+14)))</f>
        <v>0.127958648079464</v>
      </c>
      <c r="AP125" s="277" t="n">
        <f aca="false">IF(Calculation!$Y$12=2,AR125,SQRT((AR125^2*16+AS125^2*8)/24))</f>
        <v>0.08</v>
      </c>
      <c r="AQ125" s="261"/>
      <c r="AR125" s="298" t="n">
        <f aca="false">VLOOKUP(AN125,OldVolTable,15)</f>
        <v>0.08</v>
      </c>
      <c r="AS125" s="316" t="n">
        <f aca="false">VLOOKUP(AN125,OldVolTable,19)</f>
        <v>0.175</v>
      </c>
      <c r="AT125" s="291"/>
      <c r="AU125" s="291" t="n">
        <f aca="false">VLOOKUP(AN125,OldVolTable,23)</f>
        <v>2.9</v>
      </c>
      <c r="AV125" s="299" t="n">
        <f aca="false">VLOOKUP(AN125,OldVolTable,27)</f>
        <v>1.15</v>
      </c>
    </row>
    <row r="126" customFormat="false" ht="11.25" hidden="false" customHeight="false" outlineLevel="0" collapsed="false">
      <c r="A126" s="319" t="n">
        <f aca="false">EOMONTH(A125,0)+1</f>
        <v>49522</v>
      </c>
      <c r="B126" s="261" t="n">
        <f aca="false">VLOOKUP(A126,$V$8:$Z$258,2)+PPadd</f>
        <v>73.5</v>
      </c>
      <c r="C126" s="65"/>
      <c r="D126" s="302" t="n">
        <f aca="false">VLOOKUP($A126,$V$8:$Z$258,4)*AE126</f>
        <v>55</v>
      </c>
      <c r="E126" s="247" t="n">
        <f aca="false">VLOOKUP($A126,$V$8:$Z$258,5)</f>
        <v>0.06650108280325</v>
      </c>
      <c r="F126" s="325"/>
      <c r="G126" s="326"/>
      <c r="H126" s="325"/>
      <c r="I126" s="326"/>
      <c r="J126" s="92" t="n">
        <f aca="false">X126</f>
        <v>0</v>
      </c>
      <c r="K126" s="306" t="n">
        <f aca="false">J126-C126</f>
        <v>0</v>
      </c>
      <c r="L126" s="258" t="n">
        <f aca="false">(A126-Calculation!$C$8)/365.25</f>
        <v>9.83162217659138</v>
      </c>
      <c r="M126" s="1" t="n">
        <v>5</v>
      </c>
      <c r="N126" s="307" t="n">
        <f aca="false">$A126</f>
        <v>49522</v>
      </c>
      <c r="O126" s="41" t="n">
        <f aca="false">VLOOKUP($N126,$AI$8:$AJ$258,2)+PvolMult</f>
        <v>0.127863260624472</v>
      </c>
      <c r="P126" s="308"/>
      <c r="Q126" s="109"/>
      <c r="V126" s="310" t="n">
        <f aca="false">$A126</f>
        <v>49522</v>
      </c>
      <c r="W126" s="261" t="n">
        <f aca="false">IF(Calculation!$Y$12=2,VLOOKUP(V126,OldCurves!$D126:$K379,3),(VLOOKUP(V126,OldCurves!$D126:$K379,3)*16*5+VLOOKUP(V126,OldCurves!$D126:$K379,7)*8*7+VLOOKUP(V126,OldCurves!M127:T350,3)*16+VLOOKUP(V126,OldCurves!M127:T350,7)*16)/168)</f>
        <v>73.5</v>
      </c>
      <c r="X126" s="92" t="n">
        <v>0</v>
      </c>
      <c r="Y126" s="311" t="n">
        <v>55</v>
      </c>
      <c r="Z126" s="294" t="n">
        <f aca="false">VLOOKUP(V126,OldCurves!A120:B379,2)</f>
        <v>0.06650108280325</v>
      </c>
      <c r="AA126" s="325"/>
      <c r="AB126" s="326"/>
      <c r="AC126" s="325"/>
      <c r="AD126" s="326"/>
      <c r="AE126" s="17" t="n">
        <v>1</v>
      </c>
      <c r="AF126" s="17"/>
      <c r="AG126" s="285" t="n">
        <v>9.8371</v>
      </c>
      <c r="AH126" s="106"/>
      <c r="AI126" s="313" t="n">
        <f aca="false">+V126</f>
        <v>49522</v>
      </c>
      <c r="AJ126" s="314" t="n">
        <f aca="false">IF(Calculation!$AB$24=1,OldData!AO126,OldData!AP126)</f>
        <v>0.127863260624472</v>
      </c>
      <c r="AK126" s="315"/>
      <c r="AM126" s="41"/>
      <c r="AN126" s="310" t="n">
        <f aca="false">AI126</f>
        <v>49522</v>
      </c>
      <c r="AO126" s="297" t="n">
        <f aca="false">IF(Calculation!$Y$12=2,SQRT((AR126^2*(AN126-olddate-1)+AU126^2*15)/(AN126-olddate+14)),SQRT((((AR126^2*16+AS126^2*8)/24)*(AN126-olddate-1)+((AU126^2*16+AV126^2*8)/24)*15)/(AN126-olddate+14)))</f>
        <v>0.127863260624472</v>
      </c>
      <c r="AP126" s="277" t="n">
        <f aca="false">IF(Calculation!$Y$12=2,AR126,SQRT((AR126^2*16+AS126^2*8)/24))</f>
        <v>0.08</v>
      </c>
      <c r="AQ126" s="261"/>
      <c r="AR126" s="298" t="n">
        <f aca="false">VLOOKUP(AN126,OldVolTable,15)</f>
        <v>0.08</v>
      </c>
      <c r="AS126" s="316" t="n">
        <f aca="false">VLOOKUP(AN126,OldVolTable,19)</f>
        <v>0.175</v>
      </c>
      <c r="AT126" s="291"/>
      <c r="AU126" s="291" t="n">
        <f aca="false">VLOOKUP(AN126,OldVolTable,23)</f>
        <v>2.9</v>
      </c>
      <c r="AV126" s="299" t="n">
        <f aca="false">VLOOKUP(AN126,OldVolTable,27)</f>
        <v>1.15</v>
      </c>
    </row>
    <row r="127" customFormat="false" ht="11.25" hidden="false" customHeight="false" outlineLevel="0" collapsed="false">
      <c r="A127" s="319" t="n">
        <f aca="false">EOMONTH(A126,0)+1</f>
        <v>49553</v>
      </c>
      <c r="B127" s="261" t="n">
        <f aca="false">VLOOKUP(A127,$V$8:$Z$258,2)+PPadd</f>
        <v>73.5</v>
      </c>
      <c r="C127" s="65"/>
      <c r="D127" s="302" t="n">
        <f aca="false">VLOOKUP($A127,$V$8:$Z$258,4)*AE127</f>
        <v>55</v>
      </c>
      <c r="E127" s="247" t="n">
        <f aca="false">VLOOKUP($A127,$V$8:$Z$258,5)</f>
        <v>0.06650108280325</v>
      </c>
      <c r="F127" s="325"/>
      <c r="G127" s="326"/>
      <c r="H127" s="325"/>
      <c r="I127" s="326"/>
      <c r="J127" s="92" t="n">
        <f aca="false">X127</f>
        <v>0</v>
      </c>
      <c r="K127" s="306" t="n">
        <f aca="false">J127-C127</f>
        <v>0</v>
      </c>
      <c r="L127" s="258" t="n">
        <f aca="false">(A127-Calculation!$C$8)/365.25</f>
        <v>9.91649555099247</v>
      </c>
      <c r="M127" s="1" t="n">
        <v>6</v>
      </c>
      <c r="N127" s="307" t="n">
        <f aca="false">$A127</f>
        <v>49553</v>
      </c>
      <c r="O127" s="41" t="n">
        <f aca="false">VLOOKUP($N127,$AI$8:$AJ$258,2)+PvolMult</f>
        <v>0.127768268111429</v>
      </c>
      <c r="P127" s="308"/>
      <c r="Q127" s="109"/>
      <c r="V127" s="310" t="n">
        <f aca="false">$A127</f>
        <v>49553</v>
      </c>
      <c r="W127" s="261" t="n">
        <f aca="false">IF(Calculation!$Y$12=2,VLOOKUP(V127,OldCurves!$D127:$K380,3),(VLOOKUP(V127,OldCurves!$D127:$K380,3)*16*5+VLOOKUP(V127,OldCurves!$D127:$K380,7)*8*7+VLOOKUP(V127,OldCurves!M128:T351,3)*16+VLOOKUP(V127,OldCurves!M128:T351,7)*16)/168)</f>
        <v>73.5</v>
      </c>
      <c r="X127" s="92" t="n">
        <v>0</v>
      </c>
      <c r="Y127" s="311" t="n">
        <v>55</v>
      </c>
      <c r="Z127" s="294" t="n">
        <f aca="false">VLOOKUP(V127,OldCurves!A121:B380,2)</f>
        <v>0.06650108280325</v>
      </c>
      <c r="AA127" s="325"/>
      <c r="AB127" s="326"/>
      <c r="AC127" s="325"/>
      <c r="AD127" s="326"/>
      <c r="AE127" s="17" t="n">
        <v>1</v>
      </c>
      <c r="AF127" s="17"/>
      <c r="AG127" s="285" t="n">
        <v>9.91376</v>
      </c>
      <c r="AH127" s="106"/>
      <c r="AI127" s="313" t="n">
        <f aca="false">+V127</f>
        <v>49553</v>
      </c>
      <c r="AJ127" s="314" t="n">
        <f aca="false">IF(Calculation!$AB$24=1,OldData!AO127,OldData!AP127)</f>
        <v>0.127768268111429</v>
      </c>
      <c r="AK127" s="315"/>
      <c r="AM127" s="41"/>
      <c r="AN127" s="310" t="n">
        <f aca="false">AI127</f>
        <v>49553</v>
      </c>
      <c r="AO127" s="297" t="n">
        <f aca="false">IF(Calculation!$Y$12=2,SQRT((AR127^2*(AN127-olddate-1)+AU127^2*15)/(AN127-olddate+14)),SQRT((((AR127^2*16+AS127^2*8)/24)*(AN127-olddate-1)+((AU127^2*16+AV127^2*8)/24)*15)/(AN127-olddate+14)))</f>
        <v>0.127768268111429</v>
      </c>
      <c r="AP127" s="277" t="n">
        <f aca="false">IF(Calculation!$Y$12=2,AR127,SQRT((AR127^2*16+AS127^2*8)/24))</f>
        <v>0.08</v>
      </c>
      <c r="AQ127" s="261"/>
      <c r="AR127" s="298" t="n">
        <f aca="false">VLOOKUP(AN127,OldVolTable,15)</f>
        <v>0.08</v>
      </c>
      <c r="AS127" s="316" t="n">
        <f aca="false">VLOOKUP(AN127,OldVolTable,19)</f>
        <v>0.175</v>
      </c>
      <c r="AT127" s="291"/>
      <c r="AU127" s="291" t="n">
        <f aca="false">VLOOKUP(AN127,OldVolTable,23)</f>
        <v>2.9</v>
      </c>
      <c r="AV127" s="299" t="n">
        <f aca="false">VLOOKUP(AN127,OldVolTable,27)</f>
        <v>1.15</v>
      </c>
    </row>
    <row r="128" customFormat="false" ht="11.25" hidden="false" customHeight="false" outlineLevel="0" collapsed="false">
      <c r="A128" s="301" t="n">
        <f aca="false">EOMONTH(A127,0)+1</f>
        <v>49583</v>
      </c>
      <c r="B128" s="261" t="n">
        <f aca="false">VLOOKUP(A128,$V$8:$Z$258,2)+PPadd</f>
        <v>73.5</v>
      </c>
      <c r="C128" s="65"/>
      <c r="D128" s="302" t="n">
        <f aca="false">VLOOKUP($A128,$V$8:$Z$258,4)*AE128</f>
        <v>55</v>
      </c>
      <c r="E128" s="247" t="n">
        <f aca="false">VLOOKUP($A128,$V$8:$Z$258,5)</f>
        <v>0.06650108280325</v>
      </c>
      <c r="F128" s="325"/>
      <c r="G128" s="326"/>
      <c r="H128" s="325"/>
      <c r="I128" s="326"/>
      <c r="J128" s="92" t="n">
        <f aca="false">X128</f>
        <v>0</v>
      </c>
      <c r="K128" s="306" t="n">
        <f aca="false">J128-C128</f>
        <v>0</v>
      </c>
      <c r="L128" s="258" t="n">
        <f aca="false">(A128-Calculation!$C$8)/365.25</f>
        <v>9.99863107460643</v>
      </c>
      <c r="M128" s="1" t="n">
        <v>1</v>
      </c>
      <c r="N128" s="307" t="n">
        <f aca="false">$A128</f>
        <v>49583</v>
      </c>
      <c r="O128" s="41" t="n">
        <f aca="false">VLOOKUP($N128,$AI$8:$AJ$258,2)+PvolMult</f>
        <v>0.12767671353097</v>
      </c>
      <c r="P128" s="308"/>
      <c r="Q128" s="109"/>
      <c r="V128" s="310" t="n">
        <f aca="false">$A128</f>
        <v>49583</v>
      </c>
      <c r="W128" s="261" t="n">
        <f aca="false">IF(Calculation!$Y$12=2,VLOOKUP(V128,OldCurves!$D128:$K381,3),(VLOOKUP(V128,OldCurves!$D128:$K381,3)*16*5+VLOOKUP(V128,OldCurves!$D128:$K381,7)*8*7+VLOOKUP(V128,OldCurves!M129:T352,3)*16+VLOOKUP(V128,OldCurves!M129:T352,7)*16)/168)</f>
        <v>73.5</v>
      </c>
      <c r="X128" s="92" t="n">
        <v>0</v>
      </c>
      <c r="Y128" s="311" t="n">
        <v>55</v>
      </c>
      <c r="Z128" s="294" t="n">
        <f aca="false">VLOOKUP(V128,OldCurves!A122:B381,2)</f>
        <v>0.06650108280325</v>
      </c>
      <c r="AA128" s="325"/>
      <c r="AB128" s="326"/>
      <c r="AC128" s="325"/>
      <c r="AD128" s="326"/>
      <c r="AE128" s="17" t="n">
        <v>1</v>
      </c>
      <c r="AF128" s="17"/>
      <c r="AG128" s="285" t="n">
        <v>9.99863</v>
      </c>
      <c r="AH128" s="106"/>
      <c r="AI128" s="313" t="n">
        <f aca="false">+V128</f>
        <v>49583</v>
      </c>
      <c r="AJ128" s="314" t="n">
        <f aca="false">IF(Calculation!$AB$24=1,OldData!AO128,OldData!AP128)</f>
        <v>0.12767671353097</v>
      </c>
      <c r="AK128" s="315"/>
      <c r="AM128" s="41"/>
      <c r="AN128" s="310" t="n">
        <f aca="false">AI128</f>
        <v>49583</v>
      </c>
      <c r="AO128" s="297" t="n">
        <f aca="false">IF(Calculation!$Y$12=2,SQRT((AR128^2*(AN128-olddate-1)+AU128^2*15)/(AN128-olddate+14)),SQRT((((AR128^2*16+AS128^2*8)/24)*(AN128-olddate-1)+((AU128^2*16+AV128^2*8)/24)*15)/(AN128-olddate+14)))</f>
        <v>0.12767671353097</v>
      </c>
      <c r="AP128" s="277" t="n">
        <f aca="false">IF(Calculation!$Y$12=2,AR128,SQRT((AR128^2*16+AS128^2*8)/24))</f>
        <v>0.08</v>
      </c>
      <c r="AQ128" s="261"/>
      <c r="AR128" s="298" t="n">
        <f aca="false">VLOOKUP(AN128,OldVolTable,15)</f>
        <v>0.08</v>
      </c>
      <c r="AS128" s="316" t="n">
        <f aca="false">VLOOKUP(AN128,OldVolTable,19)</f>
        <v>0.175</v>
      </c>
      <c r="AT128" s="291"/>
      <c r="AU128" s="291" t="n">
        <f aca="false">VLOOKUP(AN128,OldVolTable,23)</f>
        <v>2.9</v>
      </c>
      <c r="AV128" s="299" t="n">
        <f aca="false">VLOOKUP(AN128,OldVolTable,27)</f>
        <v>1.15</v>
      </c>
    </row>
    <row r="129" customFormat="false" ht="11.25" hidden="false" customHeight="false" outlineLevel="0" collapsed="false">
      <c r="A129" s="319" t="n">
        <f aca="false">EOMONTH(A128,0)+1</f>
        <v>49614</v>
      </c>
      <c r="B129" s="261" t="n">
        <f aca="false">VLOOKUP(A129,$V$8:$Z$258,2)+PPadd</f>
        <v>73.5</v>
      </c>
      <c r="C129" s="65"/>
      <c r="D129" s="302" t="n">
        <f aca="false">VLOOKUP($A129,$V$8:$Z$258,4)*AE129</f>
        <v>55</v>
      </c>
      <c r="E129" s="247" t="n">
        <f aca="false">VLOOKUP($A129,$V$8:$Z$258,5)</f>
        <v>0.06650108280325</v>
      </c>
      <c r="F129" s="325"/>
      <c r="G129" s="326"/>
      <c r="H129" s="325"/>
      <c r="I129" s="326"/>
      <c r="J129" s="92" t="n">
        <f aca="false">X129</f>
        <v>0</v>
      </c>
      <c r="K129" s="306" t="n">
        <f aca="false">J129-C129</f>
        <v>0</v>
      </c>
      <c r="L129" s="258" t="n">
        <f aca="false">(A129-Calculation!$C$8)/365.25</f>
        <v>10.0835044490075</v>
      </c>
      <c r="M129" s="1" t="n">
        <v>2</v>
      </c>
      <c r="N129" s="307" t="n">
        <f aca="false">$A129</f>
        <v>49614</v>
      </c>
      <c r="O129" s="41" t="n">
        <f aca="false">VLOOKUP($N129,$AI$8:$AJ$258,2)+PvolMult</f>
        <v>0.127582490806959</v>
      </c>
      <c r="P129" s="308"/>
      <c r="Q129" s="109"/>
      <c r="V129" s="310" t="n">
        <f aca="false">$A129</f>
        <v>49614</v>
      </c>
      <c r="W129" s="261" t="n">
        <f aca="false">IF(Calculation!$Y$12=2,VLOOKUP(V129,OldCurves!$D129:$K382,3),(VLOOKUP(V129,OldCurves!$D129:$K382,3)*16*5+VLOOKUP(V129,OldCurves!$D129:$K382,7)*8*7+VLOOKUP(V129,OldCurves!M130:T353,3)*16+VLOOKUP(V129,OldCurves!M130:T353,7)*16)/168)</f>
        <v>73.5</v>
      </c>
      <c r="X129" s="92" t="n">
        <v>0</v>
      </c>
      <c r="Y129" s="311" t="n">
        <v>55</v>
      </c>
      <c r="Z129" s="294" t="n">
        <f aca="false">VLOOKUP(V129,OldCurves!A123:B382,2)</f>
        <v>0.06650108280325</v>
      </c>
      <c r="AA129" s="325"/>
      <c r="AB129" s="326"/>
      <c r="AC129" s="325"/>
      <c r="AD129" s="326"/>
      <c r="AE129" s="17" t="n">
        <v>1</v>
      </c>
      <c r="AF129" s="17"/>
      <c r="AG129" s="285" t="n">
        <v>10.08077</v>
      </c>
      <c r="AH129" s="106"/>
      <c r="AI129" s="313" t="n">
        <f aca="false">+V129</f>
        <v>49614</v>
      </c>
      <c r="AJ129" s="314" t="n">
        <f aca="false">IF(Calculation!$AB$24=1,OldData!AO129,OldData!AP129)</f>
        <v>0.127582490806959</v>
      </c>
      <c r="AK129" s="315"/>
      <c r="AM129" s="41"/>
      <c r="AN129" s="310" t="n">
        <f aca="false">AI129</f>
        <v>49614</v>
      </c>
      <c r="AO129" s="297" t="n">
        <f aca="false">IF(Calculation!$Y$12=2,SQRT((AR129^2*(AN129-olddate-1)+AU129^2*15)/(AN129-olddate+14)),SQRT((((AR129^2*16+AS129^2*8)/24)*(AN129-olddate-1)+((AU129^2*16+AV129^2*8)/24)*15)/(AN129-olddate+14)))</f>
        <v>0.127582490806959</v>
      </c>
      <c r="AP129" s="277" t="n">
        <f aca="false">IF(Calculation!$Y$12=2,AR129,SQRT((AR129^2*16+AS129^2*8)/24))</f>
        <v>0.08</v>
      </c>
      <c r="AQ129" s="261"/>
      <c r="AR129" s="298" t="n">
        <f aca="false">VLOOKUP(AN129,OldVolTable,15)</f>
        <v>0.08</v>
      </c>
      <c r="AS129" s="316" t="n">
        <f aca="false">VLOOKUP(AN129,OldVolTable,19)</f>
        <v>0.175</v>
      </c>
      <c r="AT129" s="291"/>
      <c r="AU129" s="291" t="n">
        <f aca="false">VLOOKUP(AN129,OldVolTable,23)</f>
        <v>2.9</v>
      </c>
      <c r="AV129" s="299" t="n">
        <f aca="false">VLOOKUP(AN129,OldVolTable,27)</f>
        <v>1.15</v>
      </c>
    </row>
    <row r="130" customFormat="false" ht="11.25" hidden="false" customHeight="false" outlineLevel="0" collapsed="false">
      <c r="A130" s="319" t="n">
        <f aca="false">EOMONTH(A129,0)+1</f>
        <v>49644</v>
      </c>
      <c r="B130" s="261" t="n">
        <f aca="false">VLOOKUP(A130,$V$8:$Z$258,2)+PPadd</f>
        <v>73.5</v>
      </c>
      <c r="C130" s="65"/>
      <c r="D130" s="302" t="n">
        <f aca="false">VLOOKUP($A130,$V$8:$Z$258,4)*AE130</f>
        <v>55</v>
      </c>
      <c r="E130" s="247" t="n">
        <f aca="false">VLOOKUP($A130,$V$8:$Z$258,5)</f>
        <v>0.06650108280325</v>
      </c>
      <c r="F130" s="325"/>
      <c r="G130" s="326"/>
      <c r="H130" s="325"/>
      <c r="I130" s="326"/>
      <c r="J130" s="92" t="n">
        <f aca="false">X130</f>
        <v>0</v>
      </c>
      <c r="K130" s="306" t="n">
        <f aca="false">J130-C130</f>
        <v>0</v>
      </c>
      <c r="L130" s="258" t="n">
        <f aca="false">(A130-Calculation!$C$8)/365.25</f>
        <v>10.1656399726215</v>
      </c>
      <c r="M130" s="1" t="n">
        <v>3</v>
      </c>
      <c r="N130" s="307" t="n">
        <f aca="false">$A130</f>
        <v>49644</v>
      </c>
      <c r="O130" s="41" t="n">
        <f aca="false">VLOOKUP($N130,$AI$8:$AJ$258,2)+PvolMult</f>
        <v>0.127491676511596</v>
      </c>
      <c r="P130" s="308"/>
      <c r="Q130" s="109"/>
      <c r="V130" s="310" t="n">
        <f aca="false">$A130</f>
        <v>49644</v>
      </c>
      <c r="W130" s="261" t="n">
        <f aca="false">IF(Calculation!$Y$12=2,VLOOKUP(V130,OldCurves!$D130:$K383,3),(VLOOKUP(V130,OldCurves!$D130:$K383,3)*16*5+VLOOKUP(V130,OldCurves!$D130:$K383,7)*8*7+VLOOKUP(V130,OldCurves!M131:T354,3)*16+VLOOKUP(V130,OldCurves!M131:T354,7)*16)/168)</f>
        <v>73.5</v>
      </c>
      <c r="X130" s="92" t="n">
        <v>0</v>
      </c>
      <c r="Y130" s="311" t="n">
        <v>55</v>
      </c>
      <c r="Z130" s="294" t="n">
        <f aca="false">VLOOKUP(V130,OldCurves!A124:B383,2)</f>
        <v>0.06650108280325</v>
      </c>
      <c r="AA130" s="325"/>
      <c r="AB130" s="326"/>
      <c r="AC130" s="325"/>
      <c r="AD130" s="326"/>
      <c r="AE130" s="17" t="n">
        <v>1</v>
      </c>
      <c r="AF130" s="17"/>
      <c r="AG130" s="285" t="n">
        <v>10.16564</v>
      </c>
      <c r="AH130" s="106"/>
      <c r="AI130" s="313" t="n">
        <f aca="false">+V130</f>
        <v>49644</v>
      </c>
      <c r="AJ130" s="314" t="n">
        <f aca="false">IF(Calculation!$AB$24=1,OldData!AO130,OldData!AP130)</f>
        <v>0.127491676511596</v>
      </c>
      <c r="AK130" s="315"/>
      <c r="AM130" s="41"/>
      <c r="AN130" s="310" t="n">
        <f aca="false">AI130</f>
        <v>49644</v>
      </c>
      <c r="AO130" s="297" t="n">
        <f aca="false">IF(Calculation!$Y$12=2,SQRT((AR130^2*(AN130-olddate-1)+AU130^2*15)/(AN130-olddate+14)),SQRT((((AR130^2*16+AS130^2*8)/24)*(AN130-olddate-1)+((AU130^2*16+AV130^2*8)/24)*15)/(AN130-olddate+14)))</f>
        <v>0.127491676511596</v>
      </c>
      <c r="AP130" s="277" t="n">
        <f aca="false">IF(Calculation!$Y$12=2,AR130,SQRT((AR130^2*16+AS130^2*8)/24))</f>
        <v>0.08</v>
      </c>
      <c r="AQ130" s="261"/>
      <c r="AR130" s="298" t="n">
        <f aca="false">VLOOKUP(AN130,OldVolTable,15)</f>
        <v>0.08</v>
      </c>
      <c r="AS130" s="316" t="n">
        <f aca="false">VLOOKUP(AN130,OldVolTable,19)</f>
        <v>0.175</v>
      </c>
      <c r="AT130" s="291"/>
      <c r="AU130" s="291" t="n">
        <f aca="false">VLOOKUP(AN130,OldVolTable,23)</f>
        <v>2.9</v>
      </c>
      <c r="AV130" s="299" t="n">
        <f aca="false">VLOOKUP(AN130,OldVolTable,27)</f>
        <v>1.15</v>
      </c>
    </row>
    <row r="131" customFormat="false" ht="11.25" hidden="false" customHeight="false" outlineLevel="0" collapsed="false">
      <c r="A131" s="319" t="n">
        <f aca="false">EOMONTH(A130,0)+1</f>
        <v>49675</v>
      </c>
      <c r="B131" s="261" t="n">
        <f aca="false">VLOOKUP(A131,$V$8:$Z$258,2)+PPadd</f>
        <v>73.5</v>
      </c>
      <c r="C131" s="65"/>
      <c r="D131" s="302" t="n">
        <f aca="false">VLOOKUP($A131,$V$8:$Z$258,4)*AE131</f>
        <v>55</v>
      </c>
      <c r="E131" s="247" t="n">
        <f aca="false">VLOOKUP($A131,$V$8:$Z$258,5)</f>
        <v>0.06650108280325</v>
      </c>
      <c r="F131" s="325"/>
      <c r="G131" s="326"/>
      <c r="H131" s="325"/>
      <c r="I131" s="326"/>
      <c r="J131" s="92" t="n">
        <f aca="false">X131</f>
        <v>0</v>
      </c>
      <c r="K131" s="306" t="n">
        <f aca="false">J131-C131</f>
        <v>0</v>
      </c>
      <c r="L131" s="258" t="n">
        <f aca="false">(A131-Calculation!$C$8)/365.25</f>
        <v>10.2505133470226</v>
      </c>
      <c r="M131" s="1" t="n">
        <v>4</v>
      </c>
      <c r="N131" s="307" t="n">
        <f aca="false">$A131</f>
        <v>49675</v>
      </c>
      <c r="O131" s="41" t="n">
        <f aca="false">VLOOKUP($N131,$AI$8:$AJ$258,2)+PvolMult</f>
        <v>0.127398213962541</v>
      </c>
      <c r="P131" s="308"/>
      <c r="Q131" s="109"/>
      <c r="V131" s="310" t="n">
        <f aca="false">$A131</f>
        <v>49675</v>
      </c>
      <c r="W131" s="261" t="n">
        <f aca="false">IF(Calculation!$Y$12=2,VLOOKUP(V131,OldCurves!$D131:$K384,3),(VLOOKUP(V131,OldCurves!$D131:$K384,3)*16*5+VLOOKUP(V131,OldCurves!$D131:$K384,7)*8*7+VLOOKUP(V131,OldCurves!M132:T355,3)*16+VLOOKUP(V131,OldCurves!M132:T355,7)*16)/168)</f>
        <v>73.5</v>
      </c>
      <c r="X131" s="92" t="n">
        <v>0</v>
      </c>
      <c r="Y131" s="311" t="n">
        <v>55</v>
      </c>
      <c r="Z131" s="294" t="n">
        <f aca="false">VLOOKUP(V131,OldCurves!A125:B384,2)</f>
        <v>0.06650108280325</v>
      </c>
      <c r="AA131" s="325"/>
      <c r="AB131" s="326"/>
      <c r="AC131" s="325"/>
      <c r="AD131" s="326"/>
      <c r="AE131" s="17" t="n">
        <v>1</v>
      </c>
      <c r="AF131" s="17"/>
      <c r="AG131" s="285" t="n">
        <v>10.24778</v>
      </c>
      <c r="AH131" s="106"/>
      <c r="AI131" s="313" t="n">
        <f aca="false">+V131</f>
        <v>49675</v>
      </c>
      <c r="AJ131" s="314" t="n">
        <f aca="false">IF(Calculation!$AB$24=1,OldData!AO131,OldData!AP131)</f>
        <v>0.127398213962541</v>
      </c>
      <c r="AK131" s="315"/>
      <c r="AM131" s="41"/>
      <c r="AN131" s="310" t="n">
        <f aca="false">AI131</f>
        <v>49675</v>
      </c>
      <c r="AO131" s="297" t="n">
        <f aca="false">IF(Calculation!$Y$12=2,SQRT((AR131^2*(AN131-olddate-1)+AU131^2*15)/(AN131-olddate+14)),SQRT((((AR131^2*16+AS131^2*8)/24)*(AN131-olddate-1)+((AU131^2*16+AV131^2*8)/24)*15)/(AN131-olddate+14)))</f>
        <v>0.127398213962541</v>
      </c>
      <c r="AP131" s="277" t="n">
        <f aca="false">IF(Calculation!$Y$12=2,AR131,SQRT((AR131^2*16+AS131^2*8)/24))</f>
        <v>0.08</v>
      </c>
      <c r="AQ131" s="261"/>
      <c r="AR131" s="298" t="n">
        <f aca="false">VLOOKUP(AN131,OldVolTable,15)</f>
        <v>0.08</v>
      </c>
      <c r="AS131" s="316" t="n">
        <f aca="false">VLOOKUP(AN131,OldVolTable,19)</f>
        <v>0.175</v>
      </c>
      <c r="AT131" s="291"/>
      <c r="AU131" s="291" t="n">
        <f aca="false">VLOOKUP(AN131,OldVolTable,23)</f>
        <v>2.9</v>
      </c>
      <c r="AV131" s="299" t="n">
        <f aca="false">VLOOKUP(AN131,OldVolTable,27)</f>
        <v>1.15</v>
      </c>
    </row>
    <row r="132" customFormat="false" ht="11.25" hidden="false" customHeight="false" outlineLevel="0" collapsed="false">
      <c r="A132" s="319" t="n">
        <f aca="false">EOMONTH(A131,0)+1</f>
        <v>49706</v>
      </c>
      <c r="B132" s="261" t="n">
        <f aca="false">VLOOKUP(A132,$V$8:$Z$258,2)+PPadd</f>
        <v>73.5</v>
      </c>
      <c r="C132" s="65"/>
      <c r="D132" s="302" t="n">
        <f aca="false">VLOOKUP($A132,$V$8:$Z$258,4)*AE132</f>
        <v>55</v>
      </c>
      <c r="E132" s="247" t="n">
        <f aca="false">VLOOKUP($A132,$V$8:$Z$258,5)</f>
        <v>0.06650108280325</v>
      </c>
      <c r="F132" s="325"/>
      <c r="G132" s="326"/>
      <c r="H132" s="325"/>
      <c r="I132" s="326"/>
      <c r="J132" s="92" t="n">
        <f aca="false">X132</f>
        <v>0</v>
      </c>
      <c r="K132" s="306" t="n">
        <f aca="false">J132-C132</f>
        <v>0</v>
      </c>
      <c r="L132" s="258" t="n">
        <f aca="false">(A132-Calculation!$C$8)/365.25</f>
        <v>10.3353867214237</v>
      </c>
      <c r="M132" s="1" t="n">
        <v>5</v>
      </c>
      <c r="N132" s="307" t="n">
        <f aca="false">$A132</f>
        <v>49706</v>
      </c>
      <c r="O132" s="41" t="n">
        <f aca="false">VLOOKUP($N132,$AI$8:$AJ$258,2)+PvolMult</f>
        <v>0.127305134099912</v>
      </c>
      <c r="P132" s="308"/>
      <c r="Q132" s="109"/>
      <c r="V132" s="310" t="n">
        <f aca="false">$A132</f>
        <v>49706</v>
      </c>
      <c r="W132" s="261" t="n">
        <f aca="false">IF(Calculation!$Y$12=2,VLOOKUP(V132,OldCurves!$D132:$K385,3),(VLOOKUP(V132,OldCurves!$D132:$K385,3)*16*5+VLOOKUP(V132,OldCurves!$D132:$K385,7)*8*7+VLOOKUP(V132,OldCurves!M133:T356,3)*16+VLOOKUP(V132,OldCurves!M133:T356,7)*16)/168)</f>
        <v>73.5</v>
      </c>
      <c r="X132" s="92" t="n">
        <v>0</v>
      </c>
      <c r="Y132" s="311" t="n">
        <v>55</v>
      </c>
      <c r="Z132" s="294" t="n">
        <f aca="false">VLOOKUP(V132,OldCurves!A126:B385,2)</f>
        <v>0.06650108280325</v>
      </c>
      <c r="AA132" s="325"/>
      <c r="AB132" s="326"/>
      <c r="AC132" s="325"/>
      <c r="AD132" s="326"/>
      <c r="AE132" s="17" t="n">
        <v>1</v>
      </c>
      <c r="AF132" s="17"/>
      <c r="AG132" s="285" t="n">
        <v>10.33265</v>
      </c>
      <c r="AH132" s="106"/>
      <c r="AI132" s="313" t="n">
        <f aca="false">+V132</f>
        <v>49706</v>
      </c>
      <c r="AJ132" s="314" t="n">
        <f aca="false">IF(Calculation!$AB$24=1,OldData!AO132,OldData!AP132)</f>
        <v>0.127305134099912</v>
      </c>
      <c r="AK132" s="315"/>
      <c r="AM132" s="41"/>
      <c r="AN132" s="310" t="n">
        <f aca="false">AI132</f>
        <v>49706</v>
      </c>
      <c r="AO132" s="297" t="n">
        <f aca="false">IF(Calculation!$Y$12=2,SQRT((AR132^2*(AN132-olddate-1)+AU132^2*15)/(AN132-olddate+14)),SQRT((((AR132^2*16+AS132^2*8)/24)*(AN132-olddate-1)+((AU132^2*16+AV132^2*8)/24)*15)/(AN132-olddate+14)))</f>
        <v>0.127305134099912</v>
      </c>
      <c r="AP132" s="277" t="n">
        <f aca="false">IF(Calculation!$Y$12=2,AR132,SQRT((AR132^2*16+AS132^2*8)/24))</f>
        <v>0.08</v>
      </c>
      <c r="AQ132" s="261"/>
      <c r="AR132" s="298" t="n">
        <f aca="false">VLOOKUP(AN132,OldVolTable,15)</f>
        <v>0.08</v>
      </c>
      <c r="AS132" s="316" t="n">
        <f aca="false">VLOOKUP(AN132,OldVolTable,19)</f>
        <v>0.175</v>
      </c>
      <c r="AT132" s="291"/>
      <c r="AU132" s="291" t="n">
        <f aca="false">VLOOKUP(AN132,OldVolTable,23)</f>
        <v>2.9</v>
      </c>
      <c r="AV132" s="299" t="n">
        <f aca="false">VLOOKUP(AN132,OldVolTable,27)</f>
        <v>1.15</v>
      </c>
    </row>
    <row r="133" customFormat="false" ht="11.25" hidden="false" customHeight="false" outlineLevel="0" collapsed="false">
      <c r="A133" s="319" t="n">
        <f aca="false">EOMONTH(A132,0)+1</f>
        <v>49735</v>
      </c>
      <c r="B133" s="261" t="n">
        <f aca="false">VLOOKUP(A133,$V$8:$Z$258,2)+PPadd</f>
        <v>73.5</v>
      </c>
      <c r="C133" s="65"/>
      <c r="D133" s="302" t="n">
        <f aca="false">VLOOKUP($A133,$V$8:$Z$258,4)*AE133</f>
        <v>55</v>
      </c>
      <c r="E133" s="247" t="n">
        <f aca="false">VLOOKUP($A133,$V$8:$Z$258,5)</f>
        <v>0.06650108280325</v>
      </c>
      <c r="F133" s="325"/>
      <c r="G133" s="326"/>
      <c r="H133" s="325"/>
      <c r="I133" s="326"/>
      <c r="J133" s="92" t="n">
        <f aca="false">X133</f>
        <v>0</v>
      </c>
      <c r="K133" s="306" t="n">
        <f aca="false">J133-C133</f>
        <v>0</v>
      </c>
      <c r="L133" s="258" t="n">
        <f aca="false">(A133-Calculation!$C$8)/365.25</f>
        <v>10.4147843942505</v>
      </c>
      <c r="M133" s="1" t="n">
        <v>6</v>
      </c>
      <c r="N133" s="307" t="n">
        <f aca="false">$A133</f>
        <v>49735</v>
      </c>
      <c r="O133" s="41" t="n">
        <f aca="false">VLOOKUP($N133,$AI$8:$AJ$258,2)+PvolMult</f>
        <v>0.127218403694627</v>
      </c>
      <c r="P133" s="308"/>
      <c r="Q133" s="109"/>
      <c r="V133" s="310" t="n">
        <f aca="false">$A133</f>
        <v>49735</v>
      </c>
      <c r="W133" s="261" t="n">
        <f aca="false">IF(Calculation!$Y$12=2,VLOOKUP(V133,OldCurves!$D133:$K386,3),(VLOOKUP(V133,OldCurves!$D133:$K386,3)*16*5+VLOOKUP(V133,OldCurves!$D133:$K386,7)*8*7+VLOOKUP(V133,OldCurves!M134:T357,3)*16+VLOOKUP(V133,OldCurves!M134:T357,7)*16)/168)</f>
        <v>73.5</v>
      </c>
      <c r="X133" s="92" t="n">
        <v>0</v>
      </c>
      <c r="Y133" s="311" t="n">
        <v>55</v>
      </c>
      <c r="Z133" s="294" t="n">
        <f aca="false">VLOOKUP(V133,OldCurves!A127:B386,2)</f>
        <v>0.06650108280325</v>
      </c>
      <c r="AA133" s="325"/>
      <c r="AB133" s="326"/>
      <c r="AC133" s="325"/>
      <c r="AD133" s="326"/>
      <c r="AE133" s="17" t="n">
        <v>1</v>
      </c>
      <c r="AF133" s="17"/>
      <c r="AG133" s="285" t="n">
        <v>10.41752</v>
      </c>
      <c r="AH133" s="106"/>
      <c r="AI133" s="313" t="n">
        <f aca="false">+V133</f>
        <v>49735</v>
      </c>
      <c r="AJ133" s="314" t="n">
        <f aca="false">IF(Calculation!$AB$24=1,OldData!AO133,OldData!AP133)</f>
        <v>0.127218403694627</v>
      </c>
      <c r="AK133" s="315"/>
      <c r="AM133" s="41"/>
      <c r="AN133" s="310" t="n">
        <f aca="false">AI133</f>
        <v>49735</v>
      </c>
      <c r="AO133" s="297" t="n">
        <f aca="false">IF(Calculation!$Y$12=2,SQRT((AR133^2*(AN133-olddate-1)+AU133^2*15)/(AN133-olddate+14)),SQRT((((AR133^2*16+AS133^2*8)/24)*(AN133-olddate-1)+((AU133^2*16+AV133^2*8)/24)*15)/(AN133-olddate+14)))</f>
        <v>0.127218403694627</v>
      </c>
      <c r="AP133" s="277" t="n">
        <f aca="false">IF(Calculation!$Y$12=2,AR133,SQRT((AR133^2*16+AS133^2*8)/24))</f>
        <v>0.08</v>
      </c>
      <c r="AQ133" s="261"/>
      <c r="AR133" s="298" t="n">
        <f aca="false">VLOOKUP(AN133,OldVolTable,15)</f>
        <v>0.08</v>
      </c>
      <c r="AS133" s="316" t="n">
        <f aca="false">VLOOKUP(AN133,OldVolTable,19)</f>
        <v>0.175</v>
      </c>
      <c r="AT133" s="291"/>
      <c r="AU133" s="291" t="n">
        <f aca="false">VLOOKUP(AN133,OldVolTable,23)</f>
        <v>2.9</v>
      </c>
      <c r="AV133" s="299" t="n">
        <f aca="false">VLOOKUP(AN133,OldVolTable,27)</f>
        <v>1.15</v>
      </c>
    </row>
    <row r="134" customFormat="false" ht="11.25" hidden="false" customHeight="false" outlineLevel="0" collapsed="false">
      <c r="A134" s="319" t="n">
        <f aca="false">EOMONTH(A133,0)+1</f>
        <v>49766</v>
      </c>
      <c r="B134" s="261" t="n">
        <f aca="false">VLOOKUP(A134,$V$8:$Z$258,2)+PPadd</f>
        <v>73.5</v>
      </c>
      <c r="C134" s="65"/>
      <c r="D134" s="302" t="n">
        <f aca="false">VLOOKUP($A134,$V$8:$Z$258,4)*AE134</f>
        <v>55</v>
      </c>
      <c r="E134" s="247" t="n">
        <f aca="false">VLOOKUP($A134,$V$8:$Z$258,5)</f>
        <v>0.06650108280325</v>
      </c>
      <c r="F134" s="325"/>
      <c r="G134" s="326"/>
      <c r="H134" s="325"/>
      <c r="I134" s="326"/>
      <c r="J134" s="92" t="n">
        <f aca="false">X134</f>
        <v>0</v>
      </c>
      <c r="K134" s="306" t="n">
        <f aca="false">J134-C134</f>
        <v>0</v>
      </c>
      <c r="L134" s="258" t="n">
        <f aca="false">(A134-Calculation!$C$8)/365.25</f>
        <v>10.4996577686516</v>
      </c>
      <c r="M134" s="1" t="n">
        <v>1</v>
      </c>
      <c r="N134" s="307" t="n">
        <f aca="false">$A134</f>
        <v>49766</v>
      </c>
      <c r="O134" s="41" t="n">
        <f aca="false">VLOOKUP($N134,$AI$8:$AJ$258,2)+PvolMult</f>
        <v>0.127126057659955</v>
      </c>
      <c r="P134" s="308"/>
      <c r="Q134" s="109"/>
      <c r="V134" s="310" t="n">
        <f aca="false">$A134</f>
        <v>49766</v>
      </c>
      <c r="W134" s="261" t="n">
        <f aca="false">IF(Calculation!$Y$12=2,VLOOKUP(V134,OldCurves!$D134:$K387,3),(VLOOKUP(V134,OldCurves!$D134:$K387,3)*16*5+VLOOKUP(V134,OldCurves!$D134:$K387,7)*8*7+VLOOKUP(V134,OldCurves!M135:T358,3)*16+VLOOKUP(V134,OldCurves!M135:T358,7)*16)/168)</f>
        <v>73.5</v>
      </c>
      <c r="X134" s="92" t="n">
        <v>0</v>
      </c>
      <c r="Y134" s="311" t="n">
        <v>55</v>
      </c>
      <c r="Z134" s="294" t="n">
        <f aca="false">VLOOKUP(V134,OldCurves!A128:B387,2)</f>
        <v>0.06650108280325</v>
      </c>
      <c r="AA134" s="325"/>
      <c r="AB134" s="326"/>
      <c r="AC134" s="325"/>
      <c r="AD134" s="326"/>
      <c r="AE134" s="17" t="n">
        <v>1</v>
      </c>
      <c r="AF134" s="17"/>
      <c r="AG134" s="285" t="n">
        <v>10.49966</v>
      </c>
      <c r="AH134" s="106"/>
      <c r="AI134" s="313" t="n">
        <f aca="false">+V134</f>
        <v>49766</v>
      </c>
      <c r="AJ134" s="314" t="n">
        <f aca="false">IF(Calculation!$AB$24=1,OldData!AO134,OldData!AP134)</f>
        <v>0.127126057659955</v>
      </c>
      <c r="AK134" s="315"/>
      <c r="AM134" s="41"/>
      <c r="AN134" s="310" t="n">
        <f aca="false">AI134</f>
        <v>49766</v>
      </c>
      <c r="AO134" s="297" t="n">
        <f aca="false">IF(Calculation!$Y$12=2,SQRT((AR134^2*(AN134-olddate-1)+AU134^2*15)/(AN134-olddate+14)),SQRT((((AR134^2*16+AS134^2*8)/24)*(AN134-olddate-1)+((AU134^2*16+AV134^2*8)/24)*15)/(AN134-olddate+14)))</f>
        <v>0.127126057659955</v>
      </c>
      <c r="AP134" s="277" t="n">
        <f aca="false">IF(Calculation!$Y$12=2,AR134,SQRT((AR134^2*16+AS134^2*8)/24))</f>
        <v>0.08</v>
      </c>
      <c r="AQ134" s="261"/>
      <c r="AR134" s="298" t="n">
        <f aca="false">VLOOKUP(AN134,OldVolTable,15)</f>
        <v>0.08</v>
      </c>
      <c r="AS134" s="316" t="n">
        <f aca="false">VLOOKUP(AN134,OldVolTable,19)</f>
        <v>0.175</v>
      </c>
      <c r="AT134" s="291"/>
      <c r="AU134" s="291" t="n">
        <f aca="false">VLOOKUP(AN134,OldVolTable,23)</f>
        <v>2.9</v>
      </c>
      <c r="AV134" s="299" t="n">
        <f aca="false">VLOOKUP(AN134,OldVolTable,27)</f>
        <v>1.15</v>
      </c>
    </row>
    <row r="135" customFormat="false" ht="11.25" hidden="false" customHeight="false" outlineLevel="0" collapsed="false">
      <c r="A135" s="319" t="n">
        <f aca="false">EOMONTH(A134,0)+1</f>
        <v>49796</v>
      </c>
      <c r="B135" s="261" t="n">
        <f aca="false">VLOOKUP(A135,$V$8:$Z$258,2)+PPadd</f>
        <v>73.5</v>
      </c>
      <c r="C135" s="65"/>
      <c r="D135" s="302" t="n">
        <f aca="false">VLOOKUP($A135,$V$8:$Z$258,4)*AE135</f>
        <v>55</v>
      </c>
      <c r="E135" s="247" t="n">
        <f aca="false">VLOOKUP($A135,$V$8:$Z$258,5)</f>
        <v>0.06650108280325</v>
      </c>
      <c r="F135" s="325"/>
      <c r="G135" s="326"/>
      <c r="H135" s="325"/>
      <c r="I135" s="326"/>
      <c r="J135" s="92" t="n">
        <f aca="false">X135</f>
        <v>0</v>
      </c>
      <c r="K135" s="306" t="n">
        <f aca="false">J135-C135</f>
        <v>0</v>
      </c>
      <c r="L135" s="258" t="n">
        <f aca="false">(A135-Calculation!$C$8)/365.25</f>
        <v>10.5817932922656</v>
      </c>
      <c r="M135" s="1" t="n">
        <v>2</v>
      </c>
      <c r="N135" s="307" t="n">
        <f aca="false">$A135</f>
        <v>49796</v>
      </c>
      <c r="O135" s="41" t="n">
        <f aca="false">VLOOKUP($N135,$AI$8:$AJ$258,2)+PvolMult</f>
        <v>0.127037048215405</v>
      </c>
      <c r="P135" s="308"/>
      <c r="Q135" s="109"/>
      <c r="V135" s="310" t="n">
        <f aca="false">$A135</f>
        <v>49796</v>
      </c>
      <c r="W135" s="261" t="n">
        <f aca="false">IF(Calculation!$Y$12=2,VLOOKUP(V135,OldCurves!$D135:$K388,3),(VLOOKUP(V135,OldCurves!$D135:$K388,3)*16*5+VLOOKUP(V135,OldCurves!$D135:$K388,7)*8*7+VLOOKUP(V135,OldCurves!M136:T359,3)*16+VLOOKUP(V135,OldCurves!M136:T359,7)*16)/168)</f>
        <v>73.5</v>
      </c>
      <c r="X135" s="92" t="n">
        <v>0</v>
      </c>
      <c r="Y135" s="311" t="n">
        <v>55</v>
      </c>
      <c r="Z135" s="294" t="n">
        <f aca="false">VLOOKUP(V135,OldCurves!A129:B388,2)</f>
        <v>0.06650108280325</v>
      </c>
      <c r="AA135" s="325"/>
      <c r="AB135" s="326"/>
      <c r="AC135" s="325"/>
      <c r="AD135" s="326"/>
      <c r="AE135" s="17" t="n">
        <v>1</v>
      </c>
      <c r="AF135" s="17"/>
      <c r="AG135" s="285" t="n">
        <v>10.58453</v>
      </c>
      <c r="AH135" s="106"/>
      <c r="AI135" s="313" t="n">
        <f aca="false">+V135</f>
        <v>49796</v>
      </c>
      <c r="AJ135" s="314" t="n">
        <f aca="false">IF(Calculation!$AB$24=1,OldData!AO135,OldData!AP135)</f>
        <v>0.127037048215405</v>
      </c>
      <c r="AK135" s="258"/>
      <c r="AM135" s="41"/>
      <c r="AN135" s="310" t="n">
        <f aca="false">AI135</f>
        <v>49796</v>
      </c>
      <c r="AO135" s="297" t="n">
        <f aca="false">IF(Calculation!$Y$12=2,SQRT((AR135^2*(AN135-olddate-1)+AU135^2*15)/(AN135-olddate+14)),SQRT((((AR135^2*16+AS135^2*8)/24)*(AN135-olddate-1)+((AU135^2*16+AV135^2*8)/24)*15)/(AN135-olddate+14)))</f>
        <v>0.127037048215405</v>
      </c>
      <c r="AP135" s="277" t="n">
        <f aca="false">IF(Calculation!$Y$12=2,AR135,SQRT((AR135^2*16+AS135^2*8)/24))</f>
        <v>0.08</v>
      </c>
      <c r="AQ135" s="261"/>
      <c r="AR135" s="298" t="n">
        <f aca="false">VLOOKUP(AN135,OldVolTable,15)</f>
        <v>0.08</v>
      </c>
      <c r="AS135" s="316" t="n">
        <f aca="false">VLOOKUP(AN135,OldVolTable,19)</f>
        <v>0.175</v>
      </c>
      <c r="AT135" s="291"/>
      <c r="AU135" s="291" t="n">
        <f aca="false">VLOOKUP(AN135,OldVolTable,23)</f>
        <v>2.9</v>
      </c>
      <c r="AV135" s="299" t="n">
        <f aca="false">VLOOKUP(AN135,OldVolTable,27)</f>
        <v>1.15</v>
      </c>
    </row>
    <row r="136" customFormat="false" ht="11.25" hidden="false" customHeight="false" outlineLevel="0" collapsed="false">
      <c r="A136" s="319" t="n">
        <f aca="false">EOMONTH(A135,0)+1</f>
        <v>49827</v>
      </c>
      <c r="B136" s="261" t="n">
        <f aca="false">VLOOKUP(A136,$V$8:$Z$258,2)+PPadd</f>
        <v>73.5</v>
      </c>
      <c r="C136" s="65"/>
      <c r="D136" s="302" t="n">
        <f aca="false">VLOOKUP($A136,$V$8:$Z$258,4)*AE136</f>
        <v>55</v>
      </c>
      <c r="E136" s="247" t="n">
        <f aca="false">VLOOKUP($A136,$V$8:$Z$258,5)</f>
        <v>0.06650108280325</v>
      </c>
      <c r="F136" s="325"/>
      <c r="G136" s="326"/>
      <c r="H136" s="325"/>
      <c r="I136" s="326"/>
      <c r="J136" s="92" t="n">
        <f aca="false">X136</f>
        <v>0</v>
      </c>
      <c r="K136" s="306" t="n">
        <f aca="false">J136-C136</f>
        <v>0</v>
      </c>
      <c r="L136" s="258" t="n">
        <f aca="false">(A136-Calculation!$C$8)/365.25</f>
        <v>10.6666666666667</v>
      </c>
      <c r="M136" s="1" t="n">
        <v>3</v>
      </c>
      <c r="N136" s="307" t="n">
        <f aca="false">$A136</f>
        <v>49827</v>
      </c>
      <c r="O136" s="41" t="n">
        <f aca="false">VLOOKUP($N136,$AI$8:$AJ$258,2)+PvolMult</f>
        <v>0.126945439101492</v>
      </c>
      <c r="P136" s="308"/>
      <c r="Q136" s="109"/>
      <c r="V136" s="310" t="n">
        <f aca="false">$A136</f>
        <v>49827</v>
      </c>
      <c r="W136" s="261" t="n">
        <f aca="false">IF(Calculation!$Y$12=2,VLOOKUP(V136,OldCurves!$D136:$K389,3),(VLOOKUP(V136,OldCurves!$D136:$K389,3)*16*5+VLOOKUP(V136,OldCurves!$D136:$K389,7)*8*7+VLOOKUP(V136,OldCurves!M137:T360,3)*16+VLOOKUP(V136,OldCurves!M137:T360,7)*16)/168)</f>
        <v>73.5</v>
      </c>
      <c r="X136" s="92" t="n">
        <v>0</v>
      </c>
      <c r="Y136" s="311" t="n">
        <v>55</v>
      </c>
      <c r="Z136" s="294" t="n">
        <f aca="false">VLOOKUP(V136,OldCurves!A130:B389,2)</f>
        <v>0.06650108280325</v>
      </c>
      <c r="AA136" s="325"/>
      <c r="AB136" s="326"/>
      <c r="AC136" s="325"/>
      <c r="AD136" s="326"/>
      <c r="AE136" s="17" t="n">
        <v>1</v>
      </c>
      <c r="AF136" s="17"/>
      <c r="AG136" s="285" t="n">
        <v>10.66667</v>
      </c>
      <c r="AH136" s="106"/>
      <c r="AI136" s="313" t="n">
        <f aca="false">+V136</f>
        <v>49827</v>
      </c>
      <c r="AJ136" s="314" t="n">
        <f aca="false">IF(Calculation!$AB$24=1,OldData!AO136,OldData!AP136)</f>
        <v>0.126945439101492</v>
      </c>
      <c r="AK136" s="258"/>
      <c r="AM136" s="41"/>
      <c r="AN136" s="310" t="n">
        <f aca="false">AI136</f>
        <v>49827</v>
      </c>
      <c r="AO136" s="297" t="n">
        <f aca="false">IF(Calculation!$Y$12=2,SQRT((AR136^2*(AN136-olddate-1)+AU136^2*15)/(AN136-olddate+14)),SQRT((((AR136^2*16+AS136^2*8)/24)*(AN136-olddate-1)+((AU136^2*16+AV136^2*8)/24)*15)/(AN136-olddate+14)))</f>
        <v>0.126945439101492</v>
      </c>
      <c r="AP136" s="277" t="n">
        <f aca="false">IF(Calculation!$Y$12=2,AR136,SQRT((AR136^2*16+AS136^2*8)/24))</f>
        <v>0.08</v>
      </c>
      <c r="AQ136" s="261"/>
      <c r="AR136" s="298" t="n">
        <f aca="false">VLOOKUP(AN136,OldVolTable,15)</f>
        <v>0.08</v>
      </c>
      <c r="AS136" s="316" t="n">
        <f aca="false">VLOOKUP(AN136,OldVolTable,19)</f>
        <v>0.175</v>
      </c>
      <c r="AT136" s="291"/>
      <c r="AU136" s="291" t="n">
        <f aca="false">VLOOKUP(AN136,OldVolTable,23)</f>
        <v>2.9</v>
      </c>
      <c r="AV136" s="299" t="n">
        <f aca="false">VLOOKUP(AN136,OldVolTable,27)</f>
        <v>1.15</v>
      </c>
    </row>
    <row r="137" customFormat="false" ht="11.25" hidden="false" customHeight="false" outlineLevel="0" collapsed="false">
      <c r="A137" s="319" t="n">
        <f aca="false">EOMONTH(A136,0)+1</f>
        <v>49857</v>
      </c>
      <c r="B137" s="261" t="n">
        <f aca="false">VLOOKUP(A137,$V$8:$Z$258,2)+PPadd</f>
        <v>73.5</v>
      </c>
      <c r="C137" s="65"/>
      <c r="D137" s="302" t="n">
        <f aca="false">VLOOKUP($A137,$V$8:$Z$258,4)*AE137</f>
        <v>55</v>
      </c>
      <c r="E137" s="247" t="n">
        <f aca="false">VLOOKUP($A137,$V$8:$Z$258,5)</f>
        <v>0.06650108280325</v>
      </c>
      <c r="F137" s="325"/>
      <c r="G137" s="326"/>
      <c r="H137" s="325"/>
      <c r="I137" s="326"/>
      <c r="J137" s="92" t="n">
        <f aca="false">X137</f>
        <v>0</v>
      </c>
      <c r="K137" s="306" t="n">
        <f aca="false">J137-C137</f>
        <v>0</v>
      </c>
      <c r="L137" s="258" t="n">
        <f aca="false">(A137-Calculation!$C$8)/365.25</f>
        <v>10.7488021902806</v>
      </c>
      <c r="M137" s="1" t="n">
        <v>4</v>
      </c>
      <c r="N137" s="307" t="n">
        <f aca="false">$A137</f>
        <v>49857</v>
      </c>
      <c r="O137" s="41" t="n">
        <f aca="false">VLOOKUP($N137,$AI$8:$AJ$258,2)+PvolMult</f>
        <v>0.126857138403851</v>
      </c>
      <c r="P137" s="308"/>
      <c r="Q137" s="109"/>
      <c r="V137" s="310" t="n">
        <f aca="false">$A137</f>
        <v>49857</v>
      </c>
      <c r="W137" s="261" t="n">
        <f aca="false">IF(Calculation!$Y$12=2,VLOOKUP(V137,OldCurves!$D137:$K390,3),(VLOOKUP(V137,OldCurves!$D137:$K390,3)*16*5+VLOOKUP(V137,OldCurves!$D137:$K390,7)*8*7+VLOOKUP(V137,OldCurves!M138:T361,3)*16+VLOOKUP(V137,OldCurves!M138:T361,7)*16)/168)</f>
        <v>73.5</v>
      </c>
      <c r="X137" s="92" t="n">
        <v>0</v>
      </c>
      <c r="Y137" s="311" t="n">
        <v>55</v>
      </c>
      <c r="Z137" s="294" t="n">
        <f aca="false">VLOOKUP(V137,OldCurves!A131:B390,2)</f>
        <v>0.06650108280325</v>
      </c>
      <c r="AA137" s="325"/>
      <c r="AB137" s="326"/>
      <c r="AC137" s="325"/>
      <c r="AD137" s="326"/>
      <c r="AE137" s="17" t="n">
        <v>1</v>
      </c>
      <c r="AF137" s="17"/>
      <c r="AG137" s="285" t="n">
        <v>10.75154</v>
      </c>
      <c r="AH137" s="106"/>
      <c r="AI137" s="313" t="n">
        <f aca="false">+V137</f>
        <v>49857</v>
      </c>
      <c r="AJ137" s="314" t="n">
        <f aca="false">IF(Calculation!$AB$24=1,OldData!AO137,OldData!AP137)</f>
        <v>0.126857138403851</v>
      </c>
      <c r="AK137" s="315"/>
      <c r="AM137" s="41"/>
      <c r="AN137" s="310" t="n">
        <f aca="false">AI137</f>
        <v>49857</v>
      </c>
      <c r="AO137" s="297" t="n">
        <f aca="false">IF(Calculation!$Y$12=2,SQRT((AR137^2*(AN137-olddate-1)+AU137^2*15)/(AN137-olddate+14)),SQRT((((AR137^2*16+AS137^2*8)/24)*(AN137-olddate-1)+((AU137^2*16+AV137^2*8)/24)*15)/(AN137-olddate+14)))</f>
        <v>0.126857138403851</v>
      </c>
      <c r="AP137" s="277" t="n">
        <f aca="false">IF(Calculation!$Y$12=2,AR137,SQRT((AR137^2*16+AS137^2*8)/24))</f>
        <v>0.08</v>
      </c>
      <c r="AQ137" s="261"/>
      <c r="AR137" s="298" t="n">
        <f aca="false">VLOOKUP(AN137,OldVolTable,15)</f>
        <v>0.08</v>
      </c>
      <c r="AS137" s="316" t="n">
        <f aca="false">VLOOKUP(AN137,OldVolTable,19)</f>
        <v>0.175</v>
      </c>
      <c r="AT137" s="291"/>
      <c r="AU137" s="291" t="n">
        <f aca="false">VLOOKUP(AN137,OldVolTable,23)</f>
        <v>2.9</v>
      </c>
      <c r="AV137" s="299" t="n">
        <f aca="false">VLOOKUP(AN137,OldVolTable,27)</f>
        <v>1.15</v>
      </c>
    </row>
    <row r="138" customFormat="false" ht="11.25" hidden="false" customHeight="false" outlineLevel="0" collapsed="false">
      <c r="A138" s="319" t="n">
        <f aca="false">EOMONTH(A137,0)+1</f>
        <v>49888</v>
      </c>
      <c r="B138" s="261" t="n">
        <f aca="false">VLOOKUP(A138,$V$8:$Z$258,2)+PPadd</f>
        <v>73.5</v>
      </c>
      <c r="C138" s="65"/>
      <c r="D138" s="302" t="n">
        <f aca="false">VLOOKUP($A138,$V$8:$Z$258,4)*AE138</f>
        <v>55</v>
      </c>
      <c r="E138" s="247" t="n">
        <f aca="false">VLOOKUP($A138,$V$8:$Z$258,5)</f>
        <v>0.06650108280325</v>
      </c>
      <c r="F138" s="325"/>
      <c r="G138" s="326"/>
      <c r="H138" s="325"/>
      <c r="I138" s="326"/>
      <c r="J138" s="92" t="n">
        <f aca="false">X138</f>
        <v>0</v>
      </c>
      <c r="K138" s="306" t="n">
        <f aca="false">J138-C138</f>
        <v>0</v>
      </c>
      <c r="L138" s="258" t="n">
        <f aca="false">(A138-Calculation!$C$8)/365.25</f>
        <v>10.8336755646817</v>
      </c>
      <c r="M138" s="1" t="n">
        <v>5</v>
      </c>
      <c r="N138" s="307" t="n">
        <f aca="false">$A138</f>
        <v>49888</v>
      </c>
      <c r="O138" s="41" t="n">
        <f aca="false">VLOOKUP($N138,$AI$8:$AJ$258,2)+PvolMult</f>
        <v>0.126766257151233</v>
      </c>
      <c r="P138" s="308"/>
      <c r="Q138" s="109"/>
      <c r="V138" s="310" t="n">
        <f aca="false">$A138</f>
        <v>49888</v>
      </c>
      <c r="W138" s="261" t="n">
        <f aca="false">IF(Calculation!$Y$12=2,VLOOKUP(V138,OldCurves!$D138:$K391,3),(VLOOKUP(V138,OldCurves!$D138:$K391,3)*16*5+VLOOKUP(V138,OldCurves!$D138:$K391,7)*8*7+VLOOKUP(V138,OldCurves!M139:T362,3)*16+VLOOKUP(V138,OldCurves!M139:T362,7)*16)/168)</f>
        <v>73.5</v>
      </c>
      <c r="X138" s="92" t="n">
        <v>0</v>
      </c>
      <c r="Y138" s="311" t="n">
        <v>55</v>
      </c>
      <c r="Z138" s="294" t="n">
        <f aca="false">VLOOKUP(V138,OldCurves!A132:B391,2)</f>
        <v>0.06650108280325</v>
      </c>
      <c r="AA138" s="325"/>
      <c r="AB138" s="326"/>
      <c r="AC138" s="325"/>
      <c r="AD138" s="326"/>
      <c r="AE138" s="17" t="n">
        <v>1</v>
      </c>
      <c r="AF138" s="17"/>
      <c r="AG138" s="285" t="n">
        <v>10.83641</v>
      </c>
      <c r="AH138" s="106"/>
      <c r="AI138" s="313" t="n">
        <f aca="false">+V138</f>
        <v>49888</v>
      </c>
      <c r="AJ138" s="314" t="n">
        <f aca="false">IF(Calculation!$AB$24=1,OldData!AO138,OldData!AP138)</f>
        <v>0.126766257151233</v>
      </c>
      <c r="AK138" s="315"/>
      <c r="AM138" s="41"/>
      <c r="AN138" s="310" t="n">
        <f aca="false">AI138</f>
        <v>49888</v>
      </c>
      <c r="AO138" s="297" t="n">
        <f aca="false">IF(Calculation!$Y$12=2,SQRT((AR138^2*(AN138-olddate-1)+AU138^2*15)/(AN138-olddate+14)),SQRT((((AR138^2*16+AS138^2*8)/24)*(AN138-olddate-1)+((AU138^2*16+AV138^2*8)/24)*15)/(AN138-olddate+14)))</f>
        <v>0.126766257151233</v>
      </c>
      <c r="AP138" s="277" t="n">
        <f aca="false">IF(Calculation!$Y$12=2,AR138,SQRT((AR138^2*16+AS138^2*8)/24))</f>
        <v>0.08</v>
      </c>
      <c r="AQ138" s="261"/>
      <c r="AR138" s="298" t="n">
        <f aca="false">VLOOKUP(AN138,OldVolTable,15)</f>
        <v>0.08</v>
      </c>
      <c r="AS138" s="316" t="n">
        <f aca="false">VLOOKUP(AN138,OldVolTable,19)</f>
        <v>0.175</v>
      </c>
      <c r="AT138" s="291"/>
      <c r="AU138" s="291" t="n">
        <f aca="false">VLOOKUP(AN138,OldVolTable,23)</f>
        <v>2.9</v>
      </c>
      <c r="AV138" s="299" t="n">
        <f aca="false">VLOOKUP(AN138,OldVolTable,27)</f>
        <v>1.15</v>
      </c>
    </row>
    <row r="139" customFormat="false" ht="11.25" hidden="false" customHeight="false" outlineLevel="0" collapsed="false">
      <c r="A139" s="319" t="n">
        <f aca="false">EOMONTH(A138,0)+1</f>
        <v>49919</v>
      </c>
      <c r="B139" s="261" t="n">
        <f aca="false">VLOOKUP(A139,$V$8:$Z$258,2)+PPadd</f>
        <v>73.5</v>
      </c>
      <c r="C139" s="65"/>
      <c r="D139" s="302" t="n">
        <f aca="false">VLOOKUP($A139,$V$8:$Z$258,4)*AE139</f>
        <v>55</v>
      </c>
      <c r="E139" s="247" t="n">
        <f aca="false">VLOOKUP($A139,$V$8:$Z$258,5)</f>
        <v>0.06650108280325</v>
      </c>
      <c r="F139" s="325"/>
      <c r="G139" s="326"/>
      <c r="H139" s="325"/>
      <c r="I139" s="326"/>
      <c r="J139" s="92" t="n">
        <f aca="false">X139</f>
        <v>0</v>
      </c>
      <c r="K139" s="306" t="n">
        <f aca="false">J139-C139</f>
        <v>0</v>
      </c>
      <c r="L139" s="258" t="n">
        <f aca="false">(A139-Calculation!$C$8)/365.25</f>
        <v>10.9185489390828</v>
      </c>
      <c r="M139" s="1" t="n">
        <v>6</v>
      </c>
      <c r="N139" s="307" t="n">
        <f aca="false">$A139</f>
        <v>49919</v>
      </c>
      <c r="O139" s="41" t="n">
        <f aca="false">VLOOKUP($N139,$AI$8:$AJ$258,2)+PvolMult</f>
        <v>0.126675742372081</v>
      </c>
      <c r="P139" s="308"/>
      <c r="Q139" s="109"/>
      <c r="V139" s="310" t="n">
        <f aca="false">$A139</f>
        <v>49919</v>
      </c>
      <c r="W139" s="261" t="n">
        <f aca="false">IF(Calculation!$Y$12=2,VLOOKUP(V139,OldCurves!$D139:$K392,3),(VLOOKUP(V139,OldCurves!$D139:$K392,3)*16*5+VLOOKUP(V139,OldCurves!$D139:$K392,7)*8*7+VLOOKUP(V139,OldCurves!M140:T363,3)*16+VLOOKUP(V139,OldCurves!M140:T363,7)*16)/168)</f>
        <v>73.5</v>
      </c>
      <c r="X139" s="92" t="n">
        <v>0</v>
      </c>
      <c r="Y139" s="311" t="n">
        <v>55</v>
      </c>
      <c r="Z139" s="294" t="n">
        <f aca="false">VLOOKUP(V139,OldCurves!A133:B392,2)</f>
        <v>0.06650108280325</v>
      </c>
      <c r="AA139" s="325"/>
      <c r="AB139" s="326"/>
      <c r="AC139" s="325"/>
      <c r="AD139" s="326"/>
      <c r="AE139" s="17" t="n">
        <v>1</v>
      </c>
      <c r="AF139" s="17"/>
      <c r="AG139" s="285" t="n">
        <v>10.91307</v>
      </c>
      <c r="AH139" s="106"/>
      <c r="AI139" s="313" t="n">
        <f aca="false">+V139</f>
        <v>49919</v>
      </c>
      <c r="AJ139" s="314" t="n">
        <f aca="false">IF(Calculation!$AB$24=1,OldData!AO139,OldData!AP139)</f>
        <v>0.126675742372081</v>
      </c>
      <c r="AK139" s="315"/>
      <c r="AM139" s="41"/>
      <c r="AN139" s="310" t="n">
        <f aca="false">AI139</f>
        <v>49919</v>
      </c>
      <c r="AO139" s="297" t="n">
        <f aca="false">IF(Calculation!$Y$12=2,SQRT((AR139^2*(AN139-olddate-1)+AU139^2*15)/(AN139-olddate+14)),SQRT((((AR139^2*16+AS139^2*8)/24)*(AN139-olddate-1)+((AU139^2*16+AV139^2*8)/24)*15)/(AN139-olddate+14)))</f>
        <v>0.126675742372081</v>
      </c>
      <c r="AP139" s="277" t="n">
        <f aca="false">IF(Calculation!$Y$12=2,AR139,SQRT((AR139^2*16+AS139^2*8)/24))</f>
        <v>0.08</v>
      </c>
      <c r="AQ139" s="261"/>
      <c r="AR139" s="298" t="n">
        <f aca="false">VLOOKUP(AN139,OldVolTable,15)</f>
        <v>0.08</v>
      </c>
      <c r="AS139" s="316" t="n">
        <f aca="false">VLOOKUP(AN139,OldVolTable,19)</f>
        <v>0.175</v>
      </c>
      <c r="AT139" s="291"/>
      <c r="AU139" s="291" t="n">
        <f aca="false">VLOOKUP(AN139,OldVolTable,23)</f>
        <v>2.9</v>
      </c>
      <c r="AV139" s="299" t="n">
        <f aca="false">VLOOKUP(AN139,OldVolTable,27)</f>
        <v>1.15</v>
      </c>
    </row>
    <row r="140" customFormat="false" ht="11.25" hidden="false" customHeight="false" outlineLevel="0" collapsed="false">
      <c r="A140" s="301" t="n">
        <f aca="false">EOMONTH(A139,0)+1</f>
        <v>49949</v>
      </c>
      <c r="B140" s="261" t="n">
        <f aca="false">VLOOKUP(A140,$V$8:$Z$258,2)+PPadd</f>
        <v>73.5</v>
      </c>
      <c r="C140" s="65"/>
      <c r="D140" s="302" t="n">
        <f aca="false">VLOOKUP($A140,$V$8:$Z$258,4)*AE140</f>
        <v>55</v>
      </c>
      <c r="E140" s="247" t="n">
        <f aca="false">VLOOKUP($A140,$V$8:$Z$258,5)</f>
        <v>0.06650108280325</v>
      </c>
      <c r="F140" s="325"/>
      <c r="G140" s="326"/>
      <c r="H140" s="325"/>
      <c r="I140" s="326"/>
      <c r="J140" s="92" t="n">
        <f aca="false">X140</f>
        <v>0</v>
      </c>
      <c r="K140" s="306" t="n">
        <f aca="false">J140-C140</f>
        <v>0</v>
      </c>
      <c r="L140" s="258" t="n">
        <f aca="false">(A140-Calculation!$C$8)/365.25</f>
        <v>11.0006844626968</v>
      </c>
      <c r="M140" s="1" t="n">
        <v>1</v>
      </c>
      <c r="N140" s="307" t="n">
        <f aca="false">$A140</f>
        <v>49949</v>
      </c>
      <c r="O140" s="41" t="n">
        <f aca="false">VLOOKUP($N140,$AI$8:$AJ$258,2)+PvolMult</f>
        <v>0.12658849420739</v>
      </c>
      <c r="P140" s="308"/>
      <c r="Q140" s="109"/>
      <c r="V140" s="310" t="n">
        <f aca="false">$A140</f>
        <v>49949</v>
      </c>
      <c r="W140" s="261" t="n">
        <f aca="false">IF(Calculation!$Y$12=2,VLOOKUP(V140,OldCurves!$D140:$K393,3),(VLOOKUP(V140,OldCurves!$D140:$K393,3)*16*5+VLOOKUP(V140,OldCurves!$D140:$K393,7)*8*7+VLOOKUP(V140,OldCurves!M141:T364,3)*16+VLOOKUP(V140,OldCurves!M141:T364,7)*16)/168)</f>
        <v>73.5</v>
      </c>
      <c r="X140" s="92" t="n">
        <v>0</v>
      </c>
      <c r="Y140" s="311" t="n">
        <v>55</v>
      </c>
      <c r="Z140" s="294" t="n">
        <f aca="false">VLOOKUP(V140,OldCurves!A134:B393,2)</f>
        <v>0.06650108280325</v>
      </c>
      <c r="AA140" s="325"/>
      <c r="AB140" s="326"/>
      <c r="AC140" s="325"/>
      <c r="AD140" s="326"/>
      <c r="AE140" s="17" t="n">
        <v>1</v>
      </c>
      <c r="AF140" s="17"/>
      <c r="AG140" s="285" t="n">
        <v>10.99795</v>
      </c>
      <c r="AH140" s="106"/>
      <c r="AI140" s="313" t="n">
        <f aca="false">+V140</f>
        <v>49949</v>
      </c>
      <c r="AJ140" s="314" t="n">
        <f aca="false">IF(Calculation!$AB$24=1,OldData!AO140,OldData!AP140)</f>
        <v>0.12658849420739</v>
      </c>
      <c r="AK140" s="315"/>
      <c r="AM140" s="41"/>
      <c r="AN140" s="310" t="n">
        <f aca="false">AI140</f>
        <v>49949</v>
      </c>
      <c r="AO140" s="297" t="n">
        <f aca="false">IF(Calculation!$Y$12=2,SQRT((AR140^2*(AN140-olddate-1)+AU140^2*15)/(AN140-olddate+14)),SQRT((((AR140^2*16+AS140^2*8)/24)*(AN140-olddate-1)+((AU140^2*16+AV140^2*8)/24)*15)/(AN140-olddate+14)))</f>
        <v>0.12658849420739</v>
      </c>
      <c r="AP140" s="277" t="n">
        <f aca="false">IF(Calculation!$Y$12=2,AR140,SQRT((AR140^2*16+AS140^2*8)/24))</f>
        <v>0.08</v>
      </c>
      <c r="AQ140" s="261"/>
      <c r="AR140" s="298" t="n">
        <f aca="false">VLOOKUP(AN140,OldVolTable,15)</f>
        <v>0.08</v>
      </c>
      <c r="AS140" s="316" t="n">
        <f aca="false">VLOOKUP(AN140,OldVolTable,19)</f>
        <v>0.175</v>
      </c>
      <c r="AT140" s="291"/>
      <c r="AU140" s="291" t="n">
        <f aca="false">VLOOKUP(AN140,OldVolTable,23)</f>
        <v>2.9</v>
      </c>
      <c r="AV140" s="299" t="n">
        <f aca="false">VLOOKUP(AN140,OldVolTable,27)</f>
        <v>1.15</v>
      </c>
    </row>
    <row r="141" customFormat="false" ht="11.25" hidden="false" customHeight="false" outlineLevel="0" collapsed="false">
      <c r="A141" s="319" t="n">
        <f aca="false">EOMONTH(A140,0)+1</f>
        <v>49980</v>
      </c>
      <c r="B141" s="261" t="n">
        <f aca="false">VLOOKUP(A141,$V$8:$Z$258,2)+PPadd</f>
        <v>73.5</v>
      </c>
      <c r="C141" s="65"/>
      <c r="D141" s="302" t="n">
        <f aca="false">VLOOKUP($A141,$V$8:$Z$258,4)*AE141</f>
        <v>55</v>
      </c>
      <c r="E141" s="247" t="n">
        <f aca="false">VLOOKUP($A141,$V$8:$Z$258,5)</f>
        <v>0.06650108280325</v>
      </c>
      <c r="F141" s="325"/>
      <c r="G141" s="326"/>
      <c r="H141" s="325"/>
      <c r="I141" s="326"/>
      <c r="J141" s="92" t="n">
        <f aca="false">X141</f>
        <v>0</v>
      </c>
      <c r="K141" s="306" t="n">
        <f aca="false">J141-C141</f>
        <v>0</v>
      </c>
      <c r="L141" s="258" t="n">
        <f aca="false">(A141-Calculation!$C$8)/365.25</f>
        <v>11.0855578370979</v>
      </c>
      <c r="M141" s="1" t="n">
        <v>2</v>
      </c>
      <c r="N141" s="307" t="n">
        <f aca="false">$A141</f>
        <v>49980</v>
      </c>
      <c r="O141" s="41" t="n">
        <f aca="false">VLOOKUP($N141,$AI$8:$AJ$258,2)+PvolMult</f>
        <v>0.126498693911215</v>
      </c>
      <c r="P141" s="308"/>
      <c r="Q141" s="109"/>
      <c r="V141" s="310" t="n">
        <f aca="false">$A141</f>
        <v>49980</v>
      </c>
      <c r="W141" s="261" t="n">
        <f aca="false">IF(Calculation!$Y$12=2,VLOOKUP(V141,OldCurves!$D141:$K394,3),(VLOOKUP(V141,OldCurves!$D141:$K394,3)*16*5+VLOOKUP(V141,OldCurves!$D141:$K394,7)*8*7+VLOOKUP(V141,OldCurves!M142:T365,3)*16+VLOOKUP(V141,OldCurves!M142:T365,7)*16)/168)</f>
        <v>73.5</v>
      </c>
      <c r="X141" s="92" t="n">
        <v>0</v>
      </c>
      <c r="Y141" s="311" t="n">
        <v>55</v>
      </c>
      <c r="Z141" s="294" t="n">
        <f aca="false">VLOOKUP(V141,OldCurves!A135:B394,2)</f>
        <v>0.06650108280325</v>
      </c>
      <c r="AA141" s="325"/>
      <c r="AB141" s="326"/>
      <c r="AC141" s="325"/>
      <c r="AD141" s="326"/>
      <c r="AE141" s="17" t="n">
        <v>1</v>
      </c>
      <c r="AF141" s="17"/>
      <c r="AG141" s="285" t="n">
        <v>11.08008</v>
      </c>
      <c r="AH141" s="106"/>
      <c r="AI141" s="313" t="n">
        <f aca="false">+V141</f>
        <v>49980</v>
      </c>
      <c r="AJ141" s="314" t="n">
        <f aca="false">IF(Calculation!$AB$24=1,OldData!AO141,OldData!AP141)</f>
        <v>0.126498693911215</v>
      </c>
      <c r="AK141" s="315"/>
      <c r="AM141" s="41"/>
      <c r="AN141" s="310" t="n">
        <f aca="false">AI141</f>
        <v>49980</v>
      </c>
      <c r="AO141" s="297" t="n">
        <f aca="false">IF(Calculation!$Y$12=2,SQRT((AR141^2*(AN141-olddate-1)+AU141^2*15)/(AN141-olddate+14)),SQRT((((AR141^2*16+AS141^2*8)/24)*(AN141-olddate-1)+((AU141^2*16+AV141^2*8)/24)*15)/(AN141-olddate+14)))</f>
        <v>0.126498693911215</v>
      </c>
      <c r="AP141" s="277" t="n">
        <f aca="false">IF(Calculation!$Y$12=2,AR141,SQRT((AR141^2*16+AS141^2*8)/24))</f>
        <v>0.08</v>
      </c>
      <c r="AQ141" s="261"/>
      <c r="AR141" s="298" t="n">
        <f aca="false">VLOOKUP(AN141,OldVolTable,15)</f>
        <v>0.08</v>
      </c>
      <c r="AS141" s="316" t="n">
        <f aca="false">VLOOKUP(AN141,OldVolTable,19)</f>
        <v>0.175</v>
      </c>
      <c r="AT141" s="291"/>
      <c r="AU141" s="291" t="n">
        <f aca="false">VLOOKUP(AN141,OldVolTable,23)</f>
        <v>2.9</v>
      </c>
      <c r="AV141" s="299" t="n">
        <f aca="false">VLOOKUP(AN141,OldVolTable,27)</f>
        <v>1.15</v>
      </c>
    </row>
    <row r="142" customFormat="false" ht="11.25" hidden="false" customHeight="false" outlineLevel="0" collapsed="false">
      <c r="A142" s="319" t="n">
        <f aca="false">EOMONTH(A141,0)+1</f>
        <v>50010</v>
      </c>
      <c r="B142" s="261" t="n">
        <f aca="false">VLOOKUP(A142,$V$8:$Z$258,2)+PPadd</f>
        <v>73.5</v>
      </c>
      <c r="C142" s="65"/>
      <c r="D142" s="302" t="n">
        <f aca="false">VLOOKUP($A142,$V$8:$Z$258,4)*AE142</f>
        <v>55</v>
      </c>
      <c r="E142" s="247" t="n">
        <f aca="false">VLOOKUP($A142,$V$8:$Z$258,5)</f>
        <v>0.06650108280325</v>
      </c>
      <c r="F142" s="325"/>
      <c r="G142" s="326"/>
      <c r="H142" s="325"/>
      <c r="I142" s="326"/>
      <c r="J142" s="92" t="n">
        <f aca="false">X142</f>
        <v>0</v>
      </c>
      <c r="K142" s="306" t="n">
        <f aca="false">J142-C142</f>
        <v>0</v>
      </c>
      <c r="L142" s="258" t="n">
        <f aca="false">(A142-Calculation!$C$8)/365.25</f>
        <v>11.1676933607118</v>
      </c>
      <c r="M142" s="1" t="n">
        <v>3</v>
      </c>
      <c r="N142" s="307" t="n">
        <f aca="false">$A142</f>
        <v>50010</v>
      </c>
      <c r="O142" s="41" t="n">
        <f aca="false">VLOOKUP($N142,$AI$8:$AJ$258,2)+PvolMult</f>
        <v>0.126412132961125</v>
      </c>
      <c r="P142" s="308"/>
      <c r="Q142" s="109"/>
      <c r="V142" s="310" t="n">
        <f aca="false">$A142</f>
        <v>50010</v>
      </c>
      <c r="W142" s="261" t="n">
        <f aca="false">IF(Calculation!$Y$12=2,VLOOKUP(V142,OldCurves!$D142:$K395,3),(VLOOKUP(V142,OldCurves!$D142:$K395,3)*16*5+VLOOKUP(V142,OldCurves!$D142:$K395,7)*8*7+VLOOKUP(V142,OldCurves!M143:T366,3)*16+VLOOKUP(V142,OldCurves!M143:T366,7)*16)/168)</f>
        <v>73.5</v>
      </c>
      <c r="X142" s="92" t="n">
        <v>0</v>
      </c>
      <c r="Y142" s="311" t="n">
        <v>55</v>
      </c>
      <c r="Z142" s="294" t="n">
        <f aca="false">VLOOKUP(V142,OldCurves!A136:B395,2)</f>
        <v>0.06650108280325</v>
      </c>
      <c r="AA142" s="325"/>
      <c r="AB142" s="326"/>
      <c r="AC142" s="325"/>
      <c r="AD142" s="326"/>
      <c r="AE142" s="17" t="n">
        <v>1</v>
      </c>
      <c r="AF142" s="17"/>
      <c r="AG142" s="285" t="n">
        <v>11.16496</v>
      </c>
      <c r="AH142" s="106"/>
      <c r="AI142" s="313" t="n">
        <f aca="false">+V142</f>
        <v>50010</v>
      </c>
      <c r="AJ142" s="314" t="n">
        <f aca="false">IF(Calculation!$AB$24=1,OldData!AO142,OldData!AP142)</f>
        <v>0.126412132961125</v>
      </c>
      <c r="AK142" s="315"/>
      <c r="AM142" s="41"/>
      <c r="AN142" s="310" t="n">
        <f aca="false">AI142</f>
        <v>50010</v>
      </c>
      <c r="AO142" s="297" t="n">
        <f aca="false">IF(Calculation!$Y$12=2,SQRT((AR142^2*(AN142-olddate-1)+AU142^2*15)/(AN142-olddate+14)),SQRT((((AR142^2*16+AS142^2*8)/24)*(AN142-olddate-1)+((AU142^2*16+AV142^2*8)/24)*15)/(AN142-olddate+14)))</f>
        <v>0.126412132961125</v>
      </c>
      <c r="AP142" s="277" t="n">
        <f aca="false">IF(Calculation!$Y$12=2,AR142,SQRT((AR142^2*16+AS142^2*8)/24))</f>
        <v>0.08</v>
      </c>
      <c r="AQ142" s="261"/>
      <c r="AR142" s="298" t="n">
        <f aca="false">VLOOKUP(AN142,OldVolTable,15)</f>
        <v>0.08</v>
      </c>
      <c r="AS142" s="316" t="n">
        <f aca="false">VLOOKUP(AN142,OldVolTable,19)</f>
        <v>0.175</v>
      </c>
      <c r="AT142" s="291"/>
      <c r="AU142" s="291" t="n">
        <f aca="false">VLOOKUP(AN142,OldVolTable,23)</f>
        <v>2.9</v>
      </c>
      <c r="AV142" s="299" t="n">
        <f aca="false">VLOOKUP(AN142,OldVolTable,27)</f>
        <v>1.15</v>
      </c>
    </row>
    <row r="143" customFormat="false" ht="11.25" hidden="false" customHeight="false" outlineLevel="0" collapsed="false">
      <c r="A143" s="319" t="n">
        <f aca="false">EOMONTH(A142,0)+1</f>
        <v>50041</v>
      </c>
      <c r="B143" s="261" t="n">
        <f aca="false">VLOOKUP(A143,$V$8:$Z$258,2)+PPadd</f>
        <v>73.5</v>
      </c>
      <c r="C143" s="65"/>
      <c r="D143" s="302" t="n">
        <f aca="false">VLOOKUP($A143,$V$8:$Z$258,4)*AE143</f>
        <v>55</v>
      </c>
      <c r="E143" s="247" t="n">
        <f aca="false">VLOOKUP($A143,$V$8:$Z$258,5)</f>
        <v>0.06650108280325</v>
      </c>
      <c r="F143" s="325"/>
      <c r="G143" s="326"/>
      <c r="H143" s="325"/>
      <c r="I143" s="326"/>
      <c r="J143" s="92" t="n">
        <f aca="false">X143</f>
        <v>0</v>
      </c>
      <c r="K143" s="306" t="n">
        <f aca="false">J143-C143</f>
        <v>0</v>
      </c>
      <c r="L143" s="258" t="n">
        <f aca="false">(A143-Calculation!$C$8)/365.25</f>
        <v>11.2525667351129</v>
      </c>
      <c r="M143" s="1" t="n">
        <v>4</v>
      </c>
      <c r="N143" s="307" t="n">
        <f aca="false">$A143</f>
        <v>50041</v>
      </c>
      <c r="O143" s="41" t="n">
        <f aca="false">VLOOKUP($N143,$AI$8:$AJ$258,2)+PvolMult</f>
        <v>0.126323038461916</v>
      </c>
      <c r="P143" s="308"/>
      <c r="Q143" s="109"/>
      <c r="V143" s="310" t="n">
        <f aca="false">$A143</f>
        <v>50041</v>
      </c>
      <c r="W143" s="261" t="n">
        <f aca="false">IF(Calculation!$Y$12=2,VLOOKUP(V143,OldCurves!$D143:$K396,3),(VLOOKUP(V143,OldCurves!$D143:$K396,3)*16*5+VLOOKUP(V143,OldCurves!$D143:$K396,7)*8*7+VLOOKUP(V143,OldCurves!M144:T367,3)*16+VLOOKUP(V143,OldCurves!M144:T367,7)*16)/168)</f>
        <v>73.5</v>
      </c>
      <c r="X143" s="92" t="n">
        <v>0</v>
      </c>
      <c r="Y143" s="311" t="n">
        <v>55</v>
      </c>
      <c r="Z143" s="294" t="n">
        <f aca="false">VLOOKUP(V143,OldCurves!A137:B396,2)</f>
        <v>0.06650108280325</v>
      </c>
      <c r="AA143" s="325"/>
      <c r="AB143" s="326"/>
      <c r="AC143" s="325"/>
      <c r="AD143" s="326"/>
      <c r="AE143" s="17" t="n">
        <v>1</v>
      </c>
      <c r="AF143" s="17"/>
      <c r="AG143" s="285" t="n">
        <v>11.24709</v>
      </c>
      <c r="AH143" s="106"/>
      <c r="AI143" s="313" t="n">
        <f aca="false">+V143</f>
        <v>50041</v>
      </c>
      <c r="AJ143" s="314" t="n">
        <f aca="false">IF(Calculation!$AB$24=1,OldData!AO143,OldData!AP143)</f>
        <v>0.126323038461916</v>
      </c>
      <c r="AK143" s="315"/>
      <c r="AM143" s="41"/>
      <c r="AN143" s="310" t="n">
        <f aca="false">AI143</f>
        <v>50041</v>
      </c>
      <c r="AO143" s="297" t="n">
        <f aca="false">IF(Calculation!$Y$12=2,SQRT((AR143^2*(AN143-olddate-1)+AU143^2*15)/(AN143-olddate+14)),SQRT((((AR143^2*16+AS143^2*8)/24)*(AN143-olddate-1)+((AU143^2*16+AV143^2*8)/24)*15)/(AN143-olddate+14)))</f>
        <v>0.126323038461916</v>
      </c>
      <c r="AP143" s="277" t="n">
        <f aca="false">IF(Calculation!$Y$12=2,AR143,SQRT((AR143^2*16+AS143^2*8)/24))</f>
        <v>0.08</v>
      </c>
      <c r="AQ143" s="261"/>
      <c r="AR143" s="298" t="n">
        <f aca="false">VLOOKUP(AN143,OldVolTable,15)</f>
        <v>0.08</v>
      </c>
      <c r="AS143" s="316" t="n">
        <f aca="false">VLOOKUP(AN143,OldVolTable,19)</f>
        <v>0.175</v>
      </c>
      <c r="AT143" s="291"/>
      <c r="AU143" s="291" t="n">
        <f aca="false">VLOOKUP(AN143,OldVolTable,23)</f>
        <v>2.9</v>
      </c>
      <c r="AV143" s="299" t="n">
        <f aca="false">VLOOKUP(AN143,OldVolTable,27)</f>
        <v>1.15</v>
      </c>
    </row>
    <row r="144" customFormat="false" ht="11.25" hidden="false" customHeight="false" outlineLevel="0" collapsed="false">
      <c r="A144" s="319" t="n">
        <f aca="false">EOMONTH(A143,0)+1</f>
        <v>50072</v>
      </c>
      <c r="B144" s="261" t="n">
        <f aca="false">VLOOKUP(A144,$V$8:$Z$258,2)+PPadd</f>
        <v>73.5</v>
      </c>
      <c r="C144" s="65"/>
      <c r="D144" s="302" t="n">
        <f aca="false">VLOOKUP($A144,$V$8:$Z$258,4)*AE144</f>
        <v>55</v>
      </c>
      <c r="E144" s="247" t="n">
        <f aca="false">VLOOKUP($A144,$V$8:$Z$258,5)</f>
        <v>0.06650108280325</v>
      </c>
      <c r="F144" s="325"/>
      <c r="G144" s="326"/>
      <c r="H144" s="325"/>
      <c r="I144" s="326"/>
      <c r="J144" s="92" t="n">
        <f aca="false">X144</f>
        <v>0</v>
      </c>
      <c r="K144" s="306" t="n">
        <f aca="false">J144-C144</f>
        <v>0</v>
      </c>
      <c r="L144" s="258" t="n">
        <f aca="false">(A144-Calculation!$C$8)/365.25</f>
        <v>11.337440109514</v>
      </c>
      <c r="M144" s="1" t="n">
        <v>5</v>
      </c>
      <c r="N144" s="307" t="n">
        <f aca="false">$A144</f>
        <v>50072</v>
      </c>
      <c r="O144" s="41" t="n">
        <f aca="false">VLOOKUP($N144,$AI$8:$AJ$258,2)+PvolMult</f>
        <v>0.126234299363742</v>
      </c>
      <c r="P144" s="308"/>
      <c r="Q144" s="109"/>
      <c r="V144" s="310" t="n">
        <f aca="false">$A144</f>
        <v>50072</v>
      </c>
      <c r="W144" s="261" t="n">
        <f aca="false">IF(Calculation!$Y$12=2,VLOOKUP(V144,OldCurves!$D144:$K397,3),(VLOOKUP(V144,OldCurves!$D144:$K397,3)*16*5+VLOOKUP(V144,OldCurves!$D144:$K397,7)*8*7+VLOOKUP(V144,OldCurves!M145:T368,3)*16+VLOOKUP(V144,OldCurves!M145:T368,7)*16)/168)</f>
        <v>73.5</v>
      </c>
      <c r="X144" s="92" t="n">
        <v>0</v>
      </c>
      <c r="Y144" s="311" t="n">
        <v>55</v>
      </c>
      <c r="Z144" s="294" t="n">
        <f aca="false">VLOOKUP(V144,OldCurves!A138:B397,2)</f>
        <v>0.06650108280325</v>
      </c>
      <c r="AA144" s="325"/>
      <c r="AB144" s="326"/>
      <c r="AC144" s="325"/>
      <c r="AD144" s="326"/>
      <c r="AE144" s="17" t="n">
        <v>1</v>
      </c>
      <c r="AF144" s="17"/>
      <c r="AG144" s="285" t="n">
        <v>11.33196</v>
      </c>
      <c r="AH144" s="106"/>
      <c r="AI144" s="313" t="n">
        <f aca="false">+V144</f>
        <v>50072</v>
      </c>
      <c r="AJ144" s="314" t="n">
        <f aca="false">IF(Calculation!$AB$24=1,OldData!AO144,OldData!AP144)</f>
        <v>0.126234299363742</v>
      </c>
      <c r="AK144" s="315"/>
      <c r="AM144" s="41"/>
      <c r="AN144" s="310" t="n">
        <f aca="false">AI144</f>
        <v>50072</v>
      </c>
      <c r="AO144" s="297" t="n">
        <f aca="false">IF(Calculation!$Y$12=2,SQRT((AR144^2*(AN144-olddate-1)+AU144^2*15)/(AN144-olddate+14)),SQRT((((AR144^2*16+AS144^2*8)/24)*(AN144-olddate-1)+((AU144^2*16+AV144^2*8)/24)*15)/(AN144-olddate+14)))</f>
        <v>0.126234299363742</v>
      </c>
      <c r="AP144" s="277" t="n">
        <f aca="false">IF(Calculation!$Y$12=2,AR144,SQRT((AR144^2*16+AS144^2*8)/24))</f>
        <v>0.08</v>
      </c>
      <c r="AQ144" s="261"/>
      <c r="AR144" s="298" t="n">
        <f aca="false">VLOOKUP(AN144,OldVolTable,15)</f>
        <v>0.08</v>
      </c>
      <c r="AS144" s="316" t="n">
        <f aca="false">VLOOKUP(AN144,OldVolTable,19)</f>
        <v>0.175</v>
      </c>
      <c r="AT144" s="291"/>
      <c r="AU144" s="291" t="n">
        <f aca="false">VLOOKUP(AN144,OldVolTable,23)</f>
        <v>2.9</v>
      </c>
      <c r="AV144" s="299" t="n">
        <f aca="false">VLOOKUP(AN144,OldVolTable,27)</f>
        <v>1.15</v>
      </c>
    </row>
    <row r="145" customFormat="false" ht="11.25" hidden="false" customHeight="false" outlineLevel="0" collapsed="false">
      <c r="A145" s="319" t="n">
        <f aca="false">EOMONTH(A144,0)+1</f>
        <v>50100</v>
      </c>
      <c r="B145" s="261" t="n">
        <f aca="false">VLOOKUP(A145,$V$8:$Z$258,2)+PPadd</f>
        <v>73.5</v>
      </c>
      <c r="C145" s="65"/>
      <c r="D145" s="302" t="n">
        <f aca="false">VLOOKUP($A145,$V$8:$Z$258,4)*AE145</f>
        <v>55</v>
      </c>
      <c r="E145" s="247" t="n">
        <f aca="false">VLOOKUP($A145,$V$8:$Z$258,5)</f>
        <v>0.06650108280325</v>
      </c>
      <c r="F145" s="325"/>
      <c r="G145" s="326"/>
      <c r="H145" s="325"/>
      <c r="I145" s="326"/>
      <c r="J145" s="92" t="n">
        <f aca="false">X145</f>
        <v>0</v>
      </c>
      <c r="K145" s="306" t="n">
        <f aca="false">J145-C145</f>
        <v>0</v>
      </c>
      <c r="L145" s="258" t="n">
        <f aca="false">(A145-Calculation!$C$8)/365.25</f>
        <v>11.4140999315537</v>
      </c>
      <c r="M145" s="1" t="n">
        <v>6</v>
      </c>
      <c r="N145" s="307" t="n">
        <f aca="false">$A145</f>
        <v>50100</v>
      </c>
      <c r="O145" s="41" t="n">
        <f aca="false">VLOOKUP($N145,$AI$8:$AJ$258,2)+PvolMult</f>
        <v>0.12615445157494</v>
      </c>
      <c r="P145" s="308"/>
      <c r="Q145" s="109"/>
      <c r="V145" s="310" t="n">
        <f aca="false">$A145</f>
        <v>50100</v>
      </c>
      <c r="W145" s="261" t="n">
        <f aca="false">IF(Calculation!$Y$12=2,VLOOKUP(V145,OldCurves!$D145:$K398,3),(VLOOKUP(V145,OldCurves!$D145:$K398,3)*16*5+VLOOKUP(V145,OldCurves!$D145:$K398,7)*8*7+VLOOKUP(V145,OldCurves!M146:T369,3)*16+VLOOKUP(V145,OldCurves!M146:T369,7)*16)/168)</f>
        <v>73.5</v>
      </c>
      <c r="X145" s="92" t="n">
        <v>0</v>
      </c>
      <c r="Y145" s="311" t="n">
        <v>55</v>
      </c>
      <c r="Z145" s="294" t="n">
        <f aca="false">VLOOKUP(V145,OldCurves!A139:B398,2)</f>
        <v>0.06650108280325</v>
      </c>
      <c r="AA145" s="325"/>
      <c r="AB145" s="326"/>
      <c r="AC145" s="325"/>
      <c r="AD145" s="326"/>
      <c r="AE145" s="17" t="n">
        <v>1</v>
      </c>
      <c r="AF145" s="17"/>
      <c r="AG145" s="285" t="n">
        <v>11.41684</v>
      </c>
      <c r="AH145" s="106"/>
      <c r="AI145" s="313" t="n">
        <f aca="false">+V145</f>
        <v>50100</v>
      </c>
      <c r="AJ145" s="314" t="n">
        <f aca="false">IF(Calculation!$AB$24=1,OldData!AO145,OldData!AP145)</f>
        <v>0.12615445157494</v>
      </c>
      <c r="AK145" s="315"/>
      <c r="AM145" s="41"/>
      <c r="AN145" s="310" t="n">
        <f aca="false">AI145</f>
        <v>50100</v>
      </c>
      <c r="AO145" s="297" t="n">
        <f aca="false">IF(Calculation!$Y$12=2,SQRT((AR145^2*(AN145-olddate-1)+AU145^2*15)/(AN145-olddate+14)),SQRT((((AR145^2*16+AS145^2*8)/24)*(AN145-olddate-1)+((AU145^2*16+AV145^2*8)/24)*15)/(AN145-olddate+14)))</f>
        <v>0.12615445157494</v>
      </c>
      <c r="AP145" s="277" t="n">
        <f aca="false">IF(Calculation!$Y$12=2,AR145,SQRT((AR145^2*16+AS145^2*8)/24))</f>
        <v>0.08</v>
      </c>
      <c r="AQ145" s="261"/>
      <c r="AR145" s="298" t="n">
        <f aca="false">VLOOKUP(AN145,OldVolTable,15)</f>
        <v>0.08</v>
      </c>
      <c r="AS145" s="316" t="n">
        <f aca="false">VLOOKUP(AN145,OldVolTable,19)</f>
        <v>0.175</v>
      </c>
      <c r="AT145" s="291"/>
      <c r="AU145" s="291" t="n">
        <f aca="false">VLOOKUP(AN145,OldVolTable,23)</f>
        <v>2.9</v>
      </c>
      <c r="AV145" s="299" t="n">
        <f aca="false">VLOOKUP(AN145,OldVolTable,27)</f>
        <v>1.15</v>
      </c>
    </row>
    <row r="146" customFormat="false" ht="11.25" hidden="false" customHeight="false" outlineLevel="0" collapsed="false">
      <c r="A146" s="319" t="n">
        <f aca="false">EOMONTH(A145,0)+1</f>
        <v>50131</v>
      </c>
      <c r="B146" s="261" t="n">
        <f aca="false">VLOOKUP(A146,$V$8:$Z$258,2)+PPadd</f>
        <v>73.5</v>
      </c>
      <c r="C146" s="65"/>
      <c r="D146" s="302" t="n">
        <f aca="false">VLOOKUP($A146,$V$8:$Z$258,4)*AE146</f>
        <v>55</v>
      </c>
      <c r="E146" s="247" t="n">
        <f aca="false">VLOOKUP($A146,$V$8:$Z$258,5)</f>
        <v>0.06650108280325</v>
      </c>
      <c r="F146" s="325"/>
      <c r="G146" s="326"/>
      <c r="H146" s="325"/>
      <c r="I146" s="326"/>
      <c r="J146" s="92" t="n">
        <f aca="false">X146</f>
        <v>0</v>
      </c>
      <c r="K146" s="306" t="n">
        <f aca="false">J146-C146</f>
        <v>0</v>
      </c>
      <c r="L146" s="258" t="n">
        <f aca="false">(A146-Calculation!$C$8)/365.25</f>
        <v>11.4989733059548</v>
      </c>
      <c r="M146" s="1" t="n">
        <v>1</v>
      </c>
      <c r="N146" s="307" t="n">
        <f aca="false">$A146</f>
        <v>50131</v>
      </c>
      <c r="O146" s="41" t="n">
        <f aca="false">VLOOKUP($N146,$AI$8:$AJ$258,2)+PvolMult</f>
        <v>0.126066382856464</v>
      </c>
      <c r="P146" s="308"/>
      <c r="Q146" s="109"/>
      <c r="V146" s="310" t="n">
        <f aca="false">$A146</f>
        <v>50131</v>
      </c>
      <c r="W146" s="261" t="n">
        <f aca="false">IF(Calculation!$Y$12=2,VLOOKUP(V146,OldCurves!$D146:$K399,3),(VLOOKUP(V146,OldCurves!$D146:$K399,3)*16*5+VLOOKUP(V146,OldCurves!$D146:$K399,7)*8*7+VLOOKUP(V146,OldCurves!M147:T370,3)*16+VLOOKUP(V146,OldCurves!M147:T370,7)*16)/168)</f>
        <v>73.5</v>
      </c>
      <c r="X146" s="92" t="n">
        <v>0</v>
      </c>
      <c r="Y146" s="311" t="n">
        <v>55</v>
      </c>
      <c r="Z146" s="294" t="n">
        <f aca="false">VLOOKUP(V146,OldCurves!A140:B399,2)</f>
        <v>0.06650108280325</v>
      </c>
      <c r="AA146" s="325"/>
      <c r="AB146" s="326"/>
      <c r="AC146" s="325"/>
      <c r="AD146" s="326"/>
      <c r="AE146" s="17" t="n">
        <v>1</v>
      </c>
      <c r="AF146" s="17"/>
      <c r="AG146" s="285" t="n">
        <v>11.49897</v>
      </c>
      <c r="AH146" s="106"/>
      <c r="AI146" s="313" t="n">
        <f aca="false">+V146</f>
        <v>50131</v>
      </c>
      <c r="AJ146" s="314" t="n">
        <f aca="false">IF(Calculation!$AB$24=1,OldData!AO146,OldData!AP146)</f>
        <v>0.126066382856464</v>
      </c>
      <c r="AK146" s="315"/>
      <c r="AM146" s="41"/>
      <c r="AN146" s="310" t="n">
        <f aca="false">AI146</f>
        <v>50131</v>
      </c>
      <c r="AO146" s="297" t="n">
        <f aca="false">IF(Calculation!$Y$12=2,SQRT((AR146^2*(AN146-olddate-1)+AU146^2*15)/(AN146-olddate+14)),SQRT((((AR146^2*16+AS146^2*8)/24)*(AN146-olddate-1)+((AU146^2*16+AV146^2*8)/24)*15)/(AN146-olddate+14)))</f>
        <v>0.126066382856464</v>
      </c>
      <c r="AP146" s="277" t="n">
        <f aca="false">IF(Calculation!$Y$12=2,AR146,SQRT((AR146^2*16+AS146^2*8)/24))</f>
        <v>0.08</v>
      </c>
      <c r="AQ146" s="261"/>
      <c r="AR146" s="298" t="n">
        <f aca="false">VLOOKUP(AN146,OldVolTable,15)</f>
        <v>0.08</v>
      </c>
      <c r="AS146" s="316" t="n">
        <f aca="false">VLOOKUP(AN146,OldVolTable,19)</f>
        <v>0.175</v>
      </c>
      <c r="AT146" s="291"/>
      <c r="AU146" s="291" t="n">
        <f aca="false">VLOOKUP(AN146,OldVolTable,23)</f>
        <v>2.9</v>
      </c>
      <c r="AV146" s="299" t="n">
        <f aca="false">VLOOKUP(AN146,OldVolTable,27)</f>
        <v>1.15</v>
      </c>
    </row>
    <row r="147" customFormat="false" ht="11.25" hidden="false" customHeight="false" outlineLevel="0" collapsed="false">
      <c r="A147" s="319" t="n">
        <f aca="false">EOMONTH(A146,0)+1</f>
        <v>50161</v>
      </c>
      <c r="B147" s="261" t="n">
        <f aca="false">VLOOKUP(A147,$V$8:$Z$258,2)+PPadd</f>
        <v>73.5</v>
      </c>
      <c r="C147" s="65"/>
      <c r="D147" s="302" t="n">
        <f aca="false">VLOOKUP($A147,$V$8:$Z$258,4)*AE147</f>
        <v>55</v>
      </c>
      <c r="E147" s="247" t="n">
        <f aca="false">VLOOKUP($A147,$V$8:$Z$258,5)</f>
        <v>0.06650108280325</v>
      </c>
      <c r="F147" s="325"/>
      <c r="G147" s="326"/>
      <c r="H147" s="325"/>
      <c r="I147" s="326"/>
      <c r="J147" s="92" t="n">
        <f aca="false">X147</f>
        <v>0</v>
      </c>
      <c r="K147" s="306" t="n">
        <f aca="false">J147-C147</f>
        <v>0</v>
      </c>
      <c r="L147" s="258" t="n">
        <f aca="false">(A147-Calculation!$C$8)/365.25</f>
        <v>11.5811088295688</v>
      </c>
      <c r="M147" s="1" t="n">
        <v>2</v>
      </c>
      <c r="N147" s="307" t="n">
        <f aca="false">$A147</f>
        <v>50161</v>
      </c>
      <c r="O147" s="41" t="n">
        <f aca="false">VLOOKUP($N147,$AI$8:$AJ$258,2)+PvolMult</f>
        <v>0.125981487476199</v>
      </c>
      <c r="P147" s="308"/>
      <c r="Q147" s="109"/>
      <c r="V147" s="310" t="n">
        <f aca="false">$A147</f>
        <v>50161</v>
      </c>
      <c r="W147" s="261" t="n">
        <f aca="false">IF(Calculation!$Y$12=2,VLOOKUP(V147,OldCurves!$D147:$K400,3),(VLOOKUP(V147,OldCurves!$D147:$K400,3)*16*5+VLOOKUP(V147,OldCurves!$D147:$K400,7)*8*7+VLOOKUP(V147,OldCurves!M148:T371,3)*16+VLOOKUP(V147,OldCurves!M148:T371,7)*16)/168)</f>
        <v>73.5</v>
      </c>
      <c r="X147" s="92" t="n">
        <v>0</v>
      </c>
      <c r="Y147" s="311" t="n">
        <v>55</v>
      </c>
      <c r="Z147" s="294" t="n">
        <f aca="false">VLOOKUP(V147,OldCurves!A141:B400,2)</f>
        <v>0.06650108280325</v>
      </c>
      <c r="AA147" s="325"/>
      <c r="AB147" s="326"/>
      <c r="AC147" s="325"/>
      <c r="AD147" s="326"/>
      <c r="AE147" s="17" t="n">
        <v>1</v>
      </c>
      <c r="AF147" s="17"/>
      <c r="AG147" s="285" t="n">
        <v>11.58385</v>
      </c>
      <c r="AH147" s="106"/>
      <c r="AI147" s="313" t="n">
        <f aca="false">+V147</f>
        <v>50161</v>
      </c>
      <c r="AJ147" s="314" t="n">
        <f aca="false">IF(Calculation!$AB$24=1,OldData!AO147,OldData!AP147)</f>
        <v>0.125981487476199</v>
      </c>
      <c r="AK147" s="258"/>
      <c r="AM147" s="41"/>
      <c r="AN147" s="310" t="n">
        <f aca="false">AI147</f>
        <v>50161</v>
      </c>
      <c r="AO147" s="297" t="n">
        <f aca="false">IF(Calculation!$Y$12=2,SQRT((AR147^2*(AN147-olddate-1)+AU147^2*15)/(AN147-olddate+14)),SQRT((((AR147^2*16+AS147^2*8)/24)*(AN147-olddate-1)+((AU147^2*16+AV147^2*8)/24)*15)/(AN147-olddate+14)))</f>
        <v>0.125981487476199</v>
      </c>
      <c r="AP147" s="277" t="n">
        <f aca="false">IF(Calculation!$Y$12=2,AR147,SQRT((AR147^2*16+AS147^2*8)/24))</f>
        <v>0.08</v>
      </c>
      <c r="AQ147" s="261"/>
      <c r="AR147" s="298" t="n">
        <f aca="false">VLOOKUP(AN147,OldVolTable,15)</f>
        <v>0.08</v>
      </c>
      <c r="AS147" s="316" t="n">
        <f aca="false">VLOOKUP(AN147,OldVolTable,19)</f>
        <v>0.175</v>
      </c>
      <c r="AT147" s="291"/>
      <c r="AU147" s="291" t="n">
        <f aca="false">VLOOKUP(AN147,OldVolTable,23)</f>
        <v>2.9</v>
      </c>
      <c r="AV147" s="299" t="n">
        <f aca="false">VLOOKUP(AN147,OldVolTable,27)</f>
        <v>1.15</v>
      </c>
    </row>
    <row r="148" customFormat="false" ht="11.25" hidden="false" customHeight="false" outlineLevel="0" collapsed="false">
      <c r="A148" s="319" t="n">
        <f aca="false">EOMONTH(A147,0)+1</f>
        <v>50192</v>
      </c>
      <c r="B148" s="261" t="n">
        <f aca="false">VLOOKUP(A148,$V$8:$Z$258,2)+PPadd</f>
        <v>73.5</v>
      </c>
      <c r="C148" s="65"/>
      <c r="D148" s="302" t="n">
        <f aca="false">VLOOKUP($A148,$V$8:$Z$258,4)*AE148</f>
        <v>55</v>
      </c>
      <c r="E148" s="247" t="n">
        <f aca="false">VLOOKUP($A148,$V$8:$Z$258,5)</f>
        <v>0.06650108280325</v>
      </c>
      <c r="F148" s="325"/>
      <c r="G148" s="326"/>
      <c r="H148" s="325"/>
      <c r="I148" s="326"/>
      <c r="J148" s="92" t="n">
        <f aca="false">X148</f>
        <v>0</v>
      </c>
      <c r="K148" s="306" t="n">
        <f aca="false">J148-C148</f>
        <v>0</v>
      </c>
      <c r="L148" s="258" t="n">
        <f aca="false">(A148-Calculation!$C$8)/365.25</f>
        <v>11.6659822039699</v>
      </c>
      <c r="M148" s="1" t="n">
        <v>3</v>
      </c>
      <c r="N148" s="307" t="n">
        <f aca="false">$A148</f>
        <v>50192</v>
      </c>
      <c r="O148" s="41" t="n">
        <f aca="false">VLOOKUP($N148,$AI$8:$AJ$258,2)+PvolMult</f>
        <v>0.125894103663878</v>
      </c>
      <c r="P148" s="308"/>
      <c r="Q148" s="109"/>
      <c r="V148" s="310" t="n">
        <f aca="false">$A148</f>
        <v>50192</v>
      </c>
      <c r="W148" s="261" t="n">
        <f aca="false">IF(Calculation!$Y$12=2,VLOOKUP(V148,OldCurves!$D148:$K401,3),(VLOOKUP(V148,OldCurves!$D148:$K401,3)*16*5+VLOOKUP(V148,OldCurves!$D148:$K401,7)*8*7+VLOOKUP(V148,OldCurves!M149:T372,3)*16+VLOOKUP(V148,OldCurves!M149:T372,7)*16)/168)</f>
        <v>73.5</v>
      </c>
      <c r="X148" s="92" t="n">
        <v>0</v>
      </c>
      <c r="Y148" s="311" t="n">
        <v>55</v>
      </c>
      <c r="Z148" s="294" t="n">
        <f aca="false">VLOOKUP(V148,OldCurves!A142:B401,2)</f>
        <v>0.06650108280325</v>
      </c>
      <c r="AA148" s="325"/>
      <c r="AB148" s="326"/>
      <c r="AC148" s="325"/>
      <c r="AD148" s="326"/>
      <c r="AE148" s="17" t="n">
        <v>1</v>
      </c>
      <c r="AF148" s="17"/>
      <c r="AG148" s="285" t="n">
        <v>11.66598</v>
      </c>
      <c r="AH148" s="106"/>
      <c r="AI148" s="313" t="n">
        <f aca="false">+V148</f>
        <v>50192</v>
      </c>
      <c r="AJ148" s="314" t="n">
        <f aca="false">IF(Calculation!$AB$24=1,OldData!AO148,OldData!AP148)</f>
        <v>0.125894103663878</v>
      </c>
      <c r="AK148" s="258"/>
      <c r="AM148" s="41"/>
      <c r="AN148" s="310" t="n">
        <f aca="false">AI148</f>
        <v>50192</v>
      </c>
      <c r="AO148" s="297" t="n">
        <f aca="false">IF(Calculation!$Y$12=2,SQRT((AR148^2*(AN148-olddate-1)+AU148^2*15)/(AN148-olddate+14)),SQRT((((AR148^2*16+AS148^2*8)/24)*(AN148-olddate-1)+((AU148^2*16+AV148^2*8)/24)*15)/(AN148-olddate+14)))</f>
        <v>0.125894103663878</v>
      </c>
      <c r="AP148" s="277" t="n">
        <f aca="false">IF(Calculation!$Y$12=2,AR148,SQRT((AR148^2*16+AS148^2*8)/24))</f>
        <v>0.08</v>
      </c>
      <c r="AQ148" s="261"/>
      <c r="AR148" s="298" t="n">
        <f aca="false">VLOOKUP(AN148,OldVolTable,15)</f>
        <v>0.08</v>
      </c>
      <c r="AS148" s="316" t="n">
        <f aca="false">VLOOKUP(AN148,OldVolTable,19)</f>
        <v>0.175</v>
      </c>
      <c r="AT148" s="291"/>
      <c r="AU148" s="291" t="n">
        <f aca="false">VLOOKUP(AN148,OldVolTable,23)</f>
        <v>2.9</v>
      </c>
      <c r="AV148" s="299" t="n">
        <f aca="false">VLOOKUP(AN148,OldVolTable,27)</f>
        <v>1.15</v>
      </c>
    </row>
    <row r="149" customFormat="false" ht="11.25" hidden="false" customHeight="false" outlineLevel="0" collapsed="false">
      <c r="A149" s="319" t="n">
        <f aca="false">EOMONTH(A148,0)+1</f>
        <v>50222</v>
      </c>
      <c r="B149" s="261" t="n">
        <f aca="false">VLOOKUP(A149,$V$8:$Z$258,2)+PPadd</f>
        <v>73.5</v>
      </c>
      <c r="C149" s="65"/>
      <c r="D149" s="302" t="n">
        <f aca="false">VLOOKUP($A149,$V$8:$Z$258,4)*AE149</f>
        <v>55</v>
      </c>
      <c r="E149" s="247" t="n">
        <f aca="false">VLOOKUP($A149,$V$8:$Z$258,5)</f>
        <v>0.06650108280325</v>
      </c>
      <c r="F149" s="325"/>
      <c r="G149" s="326"/>
      <c r="H149" s="325"/>
      <c r="I149" s="326"/>
      <c r="J149" s="92" t="n">
        <f aca="false">X149</f>
        <v>0</v>
      </c>
      <c r="K149" s="306" t="n">
        <f aca="false">J149-C149</f>
        <v>0</v>
      </c>
      <c r="L149" s="258" t="n">
        <f aca="false">(A149-Calculation!$C$8)/365.25</f>
        <v>11.7481177275838</v>
      </c>
      <c r="M149" s="1" t="n">
        <v>4</v>
      </c>
      <c r="N149" s="307" t="n">
        <f aca="false">$A149</f>
        <v>50222</v>
      </c>
      <c r="O149" s="41" t="n">
        <f aca="false">VLOOKUP($N149,$AI$8:$AJ$258,2)+PvolMult</f>
        <v>0.125809867111756</v>
      </c>
      <c r="P149" s="308"/>
      <c r="Q149" s="109"/>
      <c r="V149" s="310" t="n">
        <f aca="false">$A149</f>
        <v>50222</v>
      </c>
      <c r="W149" s="261" t="n">
        <f aca="false">IF(Calculation!$Y$12=2,VLOOKUP(V149,OldCurves!$D149:$K402,3),(VLOOKUP(V149,OldCurves!$D149:$K402,3)*16*5+VLOOKUP(V149,OldCurves!$D149:$K402,7)*8*7+VLOOKUP(V149,OldCurves!M150:T373,3)*16+VLOOKUP(V149,OldCurves!M150:T373,7)*16)/168)</f>
        <v>73.5</v>
      </c>
      <c r="X149" s="92" t="n">
        <v>0</v>
      </c>
      <c r="Y149" s="311" t="n">
        <v>55</v>
      </c>
      <c r="Z149" s="294" t="n">
        <f aca="false">VLOOKUP(V149,OldCurves!A143:B402,2)</f>
        <v>0.06650108280325</v>
      </c>
      <c r="AA149" s="325"/>
      <c r="AB149" s="326"/>
      <c r="AC149" s="325"/>
      <c r="AD149" s="326"/>
      <c r="AE149" s="17" t="n">
        <v>1</v>
      </c>
      <c r="AF149" s="17"/>
      <c r="AG149" s="285" t="n">
        <v>11.75086</v>
      </c>
      <c r="AH149" s="106"/>
      <c r="AI149" s="313" t="n">
        <f aca="false">+V149</f>
        <v>50222</v>
      </c>
      <c r="AJ149" s="314" t="n">
        <f aca="false">IF(Calculation!$AB$24=1,OldData!AO149,OldData!AP149)</f>
        <v>0.125809867111756</v>
      </c>
      <c r="AK149" s="315"/>
      <c r="AM149" s="41"/>
      <c r="AN149" s="310" t="n">
        <f aca="false">AI149</f>
        <v>50222</v>
      </c>
      <c r="AO149" s="297" t="n">
        <f aca="false">IF(Calculation!$Y$12=2,SQRT((AR149^2*(AN149-olddate-1)+AU149^2*15)/(AN149-olddate+14)),SQRT((((AR149^2*16+AS149^2*8)/24)*(AN149-olddate-1)+((AU149^2*16+AV149^2*8)/24)*15)/(AN149-olddate+14)))</f>
        <v>0.125809867111756</v>
      </c>
      <c r="AP149" s="277" t="n">
        <f aca="false">IF(Calculation!$Y$12=2,AR149,SQRT((AR149^2*16+AS149^2*8)/24))</f>
        <v>0.08</v>
      </c>
      <c r="AQ149" s="261"/>
      <c r="AR149" s="298" t="n">
        <f aca="false">VLOOKUP(AN149,OldVolTable,15)</f>
        <v>0.08</v>
      </c>
      <c r="AS149" s="316" t="n">
        <f aca="false">VLOOKUP(AN149,OldVolTable,19)</f>
        <v>0.175</v>
      </c>
      <c r="AT149" s="291"/>
      <c r="AU149" s="291" t="n">
        <f aca="false">VLOOKUP(AN149,OldVolTable,23)</f>
        <v>2.9</v>
      </c>
      <c r="AV149" s="299" t="n">
        <f aca="false">VLOOKUP(AN149,OldVolTable,27)</f>
        <v>1.15</v>
      </c>
    </row>
    <row r="150" customFormat="false" ht="11.25" hidden="false" customHeight="false" outlineLevel="0" collapsed="false">
      <c r="A150" s="319" t="n">
        <f aca="false">EOMONTH(A149,0)+1</f>
        <v>50253</v>
      </c>
      <c r="B150" s="261" t="n">
        <f aca="false">VLOOKUP(A150,$V$8:$Z$258,2)+PPadd</f>
        <v>73.5</v>
      </c>
      <c r="C150" s="65"/>
      <c r="D150" s="302" t="n">
        <f aca="false">VLOOKUP($A150,$V$8:$Z$258,4)*AE150</f>
        <v>55</v>
      </c>
      <c r="E150" s="247" t="n">
        <f aca="false">VLOOKUP($A150,$V$8:$Z$258,5)</f>
        <v>0.06650108280325</v>
      </c>
      <c r="F150" s="325"/>
      <c r="G150" s="326"/>
      <c r="H150" s="325"/>
      <c r="I150" s="326"/>
      <c r="J150" s="92" t="n">
        <f aca="false">X150</f>
        <v>0</v>
      </c>
      <c r="K150" s="306" t="n">
        <f aca="false">J150-C150</f>
        <v>0</v>
      </c>
      <c r="L150" s="258" t="n">
        <f aca="false">(A150-Calculation!$C$8)/365.25</f>
        <v>11.8329911019849</v>
      </c>
      <c r="M150" s="1" t="n">
        <v>5</v>
      </c>
      <c r="N150" s="307" t="n">
        <f aca="false">$A150</f>
        <v>50253</v>
      </c>
      <c r="O150" s="41" t="n">
        <f aca="false">VLOOKUP($N150,$AI$8:$AJ$258,2)+PvolMult</f>
        <v>0.125723160005304</v>
      </c>
      <c r="P150" s="308"/>
      <c r="Q150" s="109"/>
      <c r="V150" s="310" t="n">
        <f aca="false">$A150</f>
        <v>50253</v>
      </c>
      <c r="W150" s="261" t="n">
        <f aca="false">IF(Calculation!$Y$12=2,VLOOKUP(V150,OldCurves!$D150:$K403,3),(VLOOKUP(V150,OldCurves!$D150:$K403,3)*16*5+VLOOKUP(V150,OldCurves!$D150:$K403,7)*8*7+VLOOKUP(V150,OldCurves!M151:T374,3)*16+VLOOKUP(V150,OldCurves!M151:T374,7)*16)/168)</f>
        <v>73.5</v>
      </c>
      <c r="X150" s="92" t="n">
        <v>0</v>
      </c>
      <c r="Y150" s="311" t="n">
        <v>55</v>
      </c>
      <c r="Z150" s="294" t="n">
        <f aca="false">VLOOKUP(V150,OldCurves!A144:B403,2)</f>
        <v>0.06650108280325</v>
      </c>
      <c r="AA150" s="325"/>
      <c r="AB150" s="326"/>
      <c r="AC150" s="325"/>
      <c r="AD150" s="326"/>
      <c r="AE150" s="17" t="n">
        <v>1</v>
      </c>
      <c r="AF150" s="17"/>
      <c r="AG150" s="285" t="n">
        <v>11.83573</v>
      </c>
      <c r="AH150" s="106"/>
      <c r="AI150" s="313" t="n">
        <f aca="false">+V150</f>
        <v>50253</v>
      </c>
      <c r="AJ150" s="314" t="n">
        <f aca="false">IF(Calculation!$AB$24=1,OldData!AO150,OldData!AP150)</f>
        <v>0.125723160005304</v>
      </c>
      <c r="AK150" s="315"/>
      <c r="AM150" s="41"/>
      <c r="AN150" s="310" t="n">
        <f aca="false">AI150</f>
        <v>50253</v>
      </c>
      <c r="AO150" s="297" t="n">
        <f aca="false">IF(Calculation!$Y$12=2,SQRT((AR150^2*(AN150-olddate-1)+AU150^2*15)/(AN150-olddate+14)),SQRT((((AR150^2*16+AS150^2*8)/24)*(AN150-olddate-1)+((AU150^2*16+AV150^2*8)/24)*15)/(AN150-olddate+14)))</f>
        <v>0.125723160005304</v>
      </c>
      <c r="AP150" s="277" t="n">
        <f aca="false">IF(Calculation!$Y$12=2,AR150,SQRT((AR150^2*16+AS150^2*8)/24))</f>
        <v>0.08</v>
      </c>
      <c r="AQ150" s="261"/>
      <c r="AR150" s="298" t="n">
        <f aca="false">VLOOKUP(AN150,OldVolTable,15)</f>
        <v>0.08</v>
      </c>
      <c r="AS150" s="316" t="n">
        <f aca="false">VLOOKUP(AN150,OldVolTable,19)</f>
        <v>0.175</v>
      </c>
      <c r="AT150" s="291"/>
      <c r="AU150" s="291" t="n">
        <f aca="false">VLOOKUP(AN150,OldVolTable,23)</f>
        <v>2.9</v>
      </c>
      <c r="AV150" s="299" t="n">
        <f aca="false">VLOOKUP(AN150,OldVolTable,27)</f>
        <v>1.15</v>
      </c>
    </row>
    <row r="151" customFormat="false" ht="11.25" hidden="false" customHeight="false" outlineLevel="0" collapsed="false">
      <c r="A151" s="319" t="n">
        <f aca="false">EOMONTH(A150,0)+1</f>
        <v>50284</v>
      </c>
      <c r="B151" s="261" t="n">
        <f aca="false">VLOOKUP(A151,$V$8:$Z$258,2)+PPadd</f>
        <v>73.5</v>
      </c>
      <c r="C151" s="65"/>
      <c r="D151" s="302" t="n">
        <f aca="false">VLOOKUP($A151,$V$8:$Z$258,4)*AE151</f>
        <v>55</v>
      </c>
      <c r="E151" s="247" t="n">
        <f aca="false">VLOOKUP($A151,$V$8:$Z$258,5)</f>
        <v>0.06650108280325</v>
      </c>
      <c r="F151" s="325"/>
      <c r="G151" s="326"/>
      <c r="H151" s="325"/>
      <c r="I151" s="326"/>
      <c r="J151" s="92" t="n">
        <f aca="false">X151</f>
        <v>0</v>
      </c>
      <c r="K151" s="306" t="n">
        <f aca="false">J151-C151</f>
        <v>0</v>
      </c>
      <c r="L151" s="258" t="n">
        <f aca="false">(A151-Calculation!$C$8)/365.25</f>
        <v>11.917864476386</v>
      </c>
      <c r="M151" s="1" t="n">
        <v>6</v>
      </c>
      <c r="N151" s="307" t="n">
        <f aca="false">$A151</f>
        <v>50284</v>
      </c>
      <c r="O151" s="41" t="n">
        <f aca="false">VLOOKUP($N151,$AI$8:$AJ$258,2)+PvolMult</f>
        <v>0.125636793698786</v>
      </c>
      <c r="P151" s="308"/>
      <c r="Q151" s="109"/>
      <c r="V151" s="310" t="n">
        <f aca="false">$A151</f>
        <v>50284</v>
      </c>
      <c r="W151" s="261" t="n">
        <f aca="false">IF(Calculation!$Y$12=2,VLOOKUP(V151,OldCurves!$D151:$K404,3),(VLOOKUP(V151,OldCurves!$D151:$K404,3)*16*5+VLOOKUP(V151,OldCurves!$D151:$K404,7)*8*7+VLOOKUP(V151,OldCurves!M152:T375,3)*16+VLOOKUP(V151,OldCurves!M152:T375,7)*16)/168)</f>
        <v>73.5</v>
      </c>
      <c r="X151" s="92" t="n">
        <v>0</v>
      </c>
      <c r="Y151" s="311" t="n">
        <v>55</v>
      </c>
      <c r="Z151" s="294" t="n">
        <f aca="false">VLOOKUP(V151,OldCurves!A145:B404,2)</f>
        <v>0.06650108280325</v>
      </c>
      <c r="AA151" s="325"/>
      <c r="AB151" s="326"/>
      <c r="AC151" s="325"/>
      <c r="AD151" s="326"/>
      <c r="AE151" s="17" t="n">
        <v>1</v>
      </c>
      <c r="AF151" s="17"/>
      <c r="AG151" s="285" t="n">
        <v>11.91513</v>
      </c>
      <c r="AH151" s="106"/>
      <c r="AI151" s="313" t="n">
        <f aca="false">+V151</f>
        <v>50284</v>
      </c>
      <c r="AJ151" s="314" t="n">
        <f aca="false">IF(Calculation!$AB$24=1,OldData!AO151,OldData!AP151)</f>
        <v>0.125636793698786</v>
      </c>
      <c r="AK151" s="315"/>
      <c r="AM151" s="41"/>
      <c r="AN151" s="310" t="n">
        <f aca="false">AI151</f>
        <v>50284</v>
      </c>
      <c r="AO151" s="297" t="n">
        <f aca="false">IF(Calculation!$Y$12=2,SQRT((AR151^2*(AN151-olddate-1)+AU151^2*15)/(AN151-olddate+14)),SQRT((((AR151^2*16+AS151^2*8)/24)*(AN151-olddate-1)+((AU151^2*16+AV151^2*8)/24)*15)/(AN151-olddate+14)))</f>
        <v>0.125636793698786</v>
      </c>
      <c r="AP151" s="277" t="n">
        <f aca="false">IF(Calculation!$Y$12=2,AR151,SQRT((AR151^2*16+AS151^2*8)/24))</f>
        <v>0.08</v>
      </c>
      <c r="AQ151" s="261"/>
      <c r="AR151" s="298" t="n">
        <f aca="false">VLOOKUP(AN151,OldVolTable,15)</f>
        <v>0.08</v>
      </c>
      <c r="AS151" s="316" t="n">
        <f aca="false">VLOOKUP(AN151,OldVolTable,19)</f>
        <v>0.175</v>
      </c>
      <c r="AT151" s="291"/>
      <c r="AU151" s="291" t="n">
        <f aca="false">VLOOKUP(AN151,OldVolTable,23)</f>
        <v>2.9</v>
      </c>
      <c r="AV151" s="299" t="n">
        <f aca="false">VLOOKUP(AN151,OldVolTable,27)</f>
        <v>1.15</v>
      </c>
    </row>
    <row r="152" customFormat="false" ht="11.25" hidden="false" customHeight="false" outlineLevel="0" collapsed="false">
      <c r="A152" s="301" t="n">
        <f aca="false">EOMONTH(A151,0)+1</f>
        <v>50314</v>
      </c>
      <c r="B152" s="261" t="n">
        <f aca="false">VLOOKUP(A152,$V$8:$Z$258,2)+PPadd</f>
        <v>73.5</v>
      </c>
      <c r="C152" s="65"/>
      <c r="D152" s="302" t="n">
        <f aca="false">VLOOKUP($A152,$V$8:$Z$258,4)*AE152</f>
        <v>55</v>
      </c>
      <c r="E152" s="247" t="n">
        <f aca="false">VLOOKUP($A152,$V$8:$Z$258,5)</f>
        <v>0.06650108280325</v>
      </c>
      <c r="F152" s="325"/>
      <c r="G152" s="326"/>
      <c r="H152" s="325"/>
      <c r="I152" s="326"/>
      <c r="J152" s="92" t="n">
        <f aca="false">X152</f>
        <v>0</v>
      </c>
      <c r="K152" s="306" t="n">
        <f aca="false">J152-C152</f>
        <v>0</v>
      </c>
      <c r="L152" s="258" t="n">
        <f aca="false">(A152-Calculation!$C$8)/365.25</f>
        <v>12</v>
      </c>
      <c r="M152" s="1" t="n">
        <v>1</v>
      </c>
      <c r="N152" s="307" t="n">
        <f aca="false">$A152</f>
        <v>50314</v>
      </c>
      <c r="O152" s="41" t="n">
        <f aca="false">VLOOKUP($N152,$AI$8:$AJ$258,2)+PvolMult</f>
        <v>0.125553535942872</v>
      </c>
      <c r="P152" s="308"/>
      <c r="Q152" s="109"/>
      <c r="V152" s="310" t="n">
        <f aca="false">$A152</f>
        <v>50314</v>
      </c>
      <c r="W152" s="261" t="n">
        <f aca="false">IF(Calculation!$Y$12=2,VLOOKUP(V152,OldCurves!$D152:$K405,3),(VLOOKUP(V152,OldCurves!$D152:$K405,3)*16*5+VLOOKUP(V152,OldCurves!$D152:$K405,7)*8*7+VLOOKUP(V152,OldCurves!M153:T376,3)*16+VLOOKUP(V152,OldCurves!M153:T376,7)*16)/168)</f>
        <v>73.5</v>
      </c>
      <c r="X152" s="92" t="n">
        <v>0</v>
      </c>
      <c r="Y152" s="311" t="n">
        <v>55</v>
      </c>
      <c r="Z152" s="294" t="n">
        <f aca="false">VLOOKUP(V152,OldCurves!A146:B405,2)</f>
        <v>0.06650108280325</v>
      </c>
      <c r="AA152" s="325"/>
      <c r="AB152" s="326"/>
      <c r="AC152" s="325"/>
      <c r="AD152" s="326"/>
      <c r="AE152" s="17" t="n">
        <v>1</v>
      </c>
      <c r="AF152" s="17"/>
      <c r="AG152" s="285" t="n">
        <v>12</v>
      </c>
      <c r="AH152" s="106"/>
      <c r="AI152" s="313" t="n">
        <f aca="false">+V152</f>
        <v>50314</v>
      </c>
      <c r="AJ152" s="314" t="n">
        <f aca="false">IF(Calculation!$AB$24=1,OldData!AO152,OldData!AP152)</f>
        <v>0.125553535942872</v>
      </c>
      <c r="AK152" s="315"/>
      <c r="AM152" s="41"/>
      <c r="AN152" s="310" t="n">
        <f aca="false">AI152</f>
        <v>50314</v>
      </c>
      <c r="AO152" s="297" t="n">
        <f aca="false">IF(Calculation!$Y$12=2,SQRT((AR152^2*(AN152-olddate-1)+AU152^2*15)/(AN152-olddate+14)),SQRT((((AR152^2*16+AS152^2*8)/24)*(AN152-olddate-1)+((AU152^2*16+AV152^2*8)/24)*15)/(AN152-olddate+14)))</f>
        <v>0.125553535942872</v>
      </c>
      <c r="AP152" s="277" t="n">
        <f aca="false">IF(Calculation!$Y$12=2,AR152,SQRT((AR152^2*16+AS152^2*8)/24))</f>
        <v>0.08</v>
      </c>
      <c r="AQ152" s="261"/>
      <c r="AR152" s="298" t="n">
        <f aca="false">VLOOKUP(AN152,OldVolTable,15)</f>
        <v>0.08</v>
      </c>
      <c r="AS152" s="316" t="n">
        <f aca="false">VLOOKUP(AN152,OldVolTable,19)</f>
        <v>0.175</v>
      </c>
      <c r="AT152" s="291"/>
      <c r="AU152" s="291" t="n">
        <f aca="false">VLOOKUP(AN152,OldVolTable,23)</f>
        <v>2.9</v>
      </c>
      <c r="AV152" s="299" t="n">
        <f aca="false">VLOOKUP(AN152,OldVolTable,27)</f>
        <v>1.15</v>
      </c>
    </row>
    <row r="153" customFormat="false" ht="11.25" hidden="false" customHeight="false" outlineLevel="0" collapsed="false">
      <c r="A153" s="319" t="n">
        <f aca="false">EOMONTH(A152,0)+1</f>
        <v>50345</v>
      </c>
      <c r="B153" s="261" t="n">
        <f aca="false">VLOOKUP(A153,$V$8:$Z$258,2)+PPadd</f>
        <v>73.5</v>
      </c>
      <c r="C153" s="65"/>
      <c r="D153" s="302" t="n">
        <f aca="false">VLOOKUP($A153,$V$8:$Z$258,4)*AE153</f>
        <v>55</v>
      </c>
      <c r="E153" s="247" t="n">
        <f aca="false">VLOOKUP($A153,$V$8:$Z$258,5)</f>
        <v>0.06650108280325</v>
      </c>
      <c r="F153" s="325"/>
      <c r="G153" s="326"/>
      <c r="H153" s="325"/>
      <c r="I153" s="326"/>
      <c r="J153" s="92" t="n">
        <f aca="false">X153</f>
        <v>0</v>
      </c>
      <c r="K153" s="306" t="n">
        <f aca="false">J153-C153</f>
        <v>0</v>
      </c>
      <c r="L153" s="258" t="n">
        <f aca="false">(A153-Calculation!$C$8)/365.25</f>
        <v>12.0848733744011</v>
      </c>
      <c r="M153" s="1" t="n">
        <v>2</v>
      </c>
      <c r="N153" s="307" t="n">
        <f aca="false">$A153</f>
        <v>50345</v>
      </c>
      <c r="O153" s="41" t="n">
        <f aca="false">VLOOKUP($N153,$AI$8:$AJ$258,2)+PvolMult</f>
        <v>0.125467834225875</v>
      </c>
      <c r="P153" s="308"/>
      <c r="Q153" s="109"/>
      <c r="V153" s="310" t="n">
        <f aca="false">$A153</f>
        <v>50345</v>
      </c>
      <c r="W153" s="261" t="n">
        <f aca="false">IF(Calculation!$Y$12=2,VLOOKUP(V153,OldCurves!$D153:$K406,3),(VLOOKUP(V153,OldCurves!$D153:$K406,3)*16*5+VLOOKUP(V153,OldCurves!$D153:$K406,7)*8*7+VLOOKUP(V153,OldCurves!M154:T377,3)*16+VLOOKUP(V153,OldCurves!M154:T377,7)*16)/168)</f>
        <v>73.5</v>
      </c>
      <c r="X153" s="92" t="n">
        <v>0</v>
      </c>
      <c r="Y153" s="311" t="n">
        <v>55</v>
      </c>
      <c r="Z153" s="294" t="n">
        <f aca="false">VLOOKUP(V153,OldCurves!A147:B406,2)</f>
        <v>0.06650108280325</v>
      </c>
      <c r="AA153" s="325"/>
      <c r="AB153" s="326"/>
      <c r="AC153" s="325"/>
      <c r="AD153" s="326"/>
      <c r="AE153" s="17" t="n">
        <v>1</v>
      </c>
      <c r="AF153" s="17"/>
      <c r="AG153" s="285" t="n">
        <v>12.08214</v>
      </c>
      <c r="AH153" s="106"/>
      <c r="AI153" s="313" t="n">
        <f aca="false">+V153</f>
        <v>50345</v>
      </c>
      <c r="AJ153" s="314" t="n">
        <f aca="false">IF(Calculation!$AB$24=1,OldData!AO153,OldData!AP153)</f>
        <v>0.125467834225875</v>
      </c>
      <c r="AK153" s="315"/>
      <c r="AM153" s="41"/>
      <c r="AN153" s="310" t="n">
        <f aca="false">AI153</f>
        <v>50345</v>
      </c>
      <c r="AO153" s="297" t="n">
        <f aca="false">IF(Calculation!$Y$12=2,SQRT((AR153^2*(AN153-olddate-1)+AU153^2*15)/(AN153-olddate+14)),SQRT((((AR153^2*16+AS153^2*8)/24)*(AN153-olddate-1)+((AU153^2*16+AV153^2*8)/24)*15)/(AN153-olddate+14)))</f>
        <v>0.125467834225875</v>
      </c>
      <c r="AP153" s="277" t="n">
        <f aca="false">IF(Calculation!$Y$12=2,AR153,SQRT((AR153^2*16+AS153^2*8)/24))</f>
        <v>0.08</v>
      </c>
      <c r="AQ153" s="261"/>
      <c r="AR153" s="298" t="n">
        <f aca="false">VLOOKUP(AN153,OldVolTable,15)</f>
        <v>0.08</v>
      </c>
      <c r="AS153" s="316" t="n">
        <f aca="false">VLOOKUP(AN153,OldVolTable,19)</f>
        <v>0.175</v>
      </c>
      <c r="AT153" s="291"/>
      <c r="AU153" s="291" t="n">
        <f aca="false">VLOOKUP(AN153,OldVolTable,23)</f>
        <v>2.9</v>
      </c>
      <c r="AV153" s="299" t="n">
        <f aca="false">VLOOKUP(AN153,OldVolTable,27)</f>
        <v>1.15</v>
      </c>
    </row>
    <row r="154" customFormat="false" ht="11.25" hidden="false" customHeight="false" outlineLevel="0" collapsed="false">
      <c r="A154" s="319" t="n">
        <f aca="false">EOMONTH(A153,0)+1</f>
        <v>50375</v>
      </c>
      <c r="B154" s="261" t="n">
        <f aca="false">VLOOKUP(A154,$V$8:$Z$258,2)+PPadd</f>
        <v>73.5</v>
      </c>
      <c r="C154" s="65"/>
      <c r="D154" s="302" t="n">
        <f aca="false">VLOOKUP($A154,$V$8:$Z$258,4)*AE154</f>
        <v>55</v>
      </c>
      <c r="E154" s="247" t="n">
        <f aca="false">VLOOKUP($A154,$V$8:$Z$258,5)</f>
        <v>0.06650108280325</v>
      </c>
      <c r="F154" s="325"/>
      <c r="G154" s="326"/>
      <c r="H154" s="325"/>
      <c r="I154" s="326"/>
      <c r="J154" s="92" t="n">
        <f aca="false">X154</f>
        <v>0</v>
      </c>
      <c r="K154" s="306" t="n">
        <f aca="false">J154-C154</f>
        <v>0</v>
      </c>
      <c r="L154" s="258" t="n">
        <f aca="false">(A154-Calculation!$C$8)/365.25</f>
        <v>12.1670088980151</v>
      </c>
      <c r="M154" s="1" t="n">
        <v>3</v>
      </c>
      <c r="N154" s="307" t="n">
        <f aca="false">$A154</f>
        <v>50375</v>
      </c>
      <c r="O154" s="41" t="n">
        <f aca="false">VLOOKUP($N154,$AI$8:$AJ$258,2)+PvolMult</f>
        <v>0.125385215796987</v>
      </c>
      <c r="P154" s="308"/>
      <c r="Q154" s="109"/>
      <c r="V154" s="310" t="n">
        <f aca="false">$A154</f>
        <v>50375</v>
      </c>
      <c r="W154" s="261" t="n">
        <f aca="false">IF(Calculation!$Y$12=2,VLOOKUP(V154,OldCurves!$D154:$K407,3),(VLOOKUP(V154,OldCurves!$D154:$K407,3)*16*5+VLOOKUP(V154,OldCurves!$D154:$K407,7)*8*7+VLOOKUP(V154,OldCurves!M155:T378,3)*16+VLOOKUP(V154,OldCurves!M155:T378,7)*16)/168)</f>
        <v>73.5</v>
      </c>
      <c r="X154" s="92" t="n">
        <v>0</v>
      </c>
      <c r="Y154" s="311" t="n">
        <v>55</v>
      </c>
      <c r="Z154" s="294" t="n">
        <f aca="false">VLOOKUP(V154,OldCurves!A148:B407,2)</f>
        <v>0.06650108280325</v>
      </c>
      <c r="AA154" s="325"/>
      <c r="AB154" s="326"/>
      <c r="AC154" s="325"/>
      <c r="AD154" s="326"/>
      <c r="AE154" s="17" t="n">
        <v>1</v>
      </c>
      <c r="AF154" s="17"/>
      <c r="AG154" s="285" t="n">
        <v>12.16701</v>
      </c>
      <c r="AH154" s="106"/>
      <c r="AI154" s="313" t="n">
        <f aca="false">+V154</f>
        <v>50375</v>
      </c>
      <c r="AJ154" s="314" t="n">
        <f aca="false">IF(Calculation!$AB$24=1,OldData!AO154,OldData!AP154)</f>
        <v>0.125385215796987</v>
      </c>
      <c r="AK154" s="315"/>
      <c r="AM154" s="41"/>
      <c r="AN154" s="310" t="n">
        <f aca="false">AI154</f>
        <v>50375</v>
      </c>
      <c r="AO154" s="297" t="n">
        <f aca="false">IF(Calculation!$Y$12=2,SQRT((AR154^2*(AN154-olddate-1)+AU154^2*15)/(AN154-olddate+14)),SQRT((((AR154^2*16+AS154^2*8)/24)*(AN154-olddate-1)+((AU154^2*16+AV154^2*8)/24)*15)/(AN154-olddate+14)))</f>
        <v>0.125385215796987</v>
      </c>
      <c r="AP154" s="277" t="n">
        <f aca="false">IF(Calculation!$Y$12=2,AR154,SQRT((AR154^2*16+AS154^2*8)/24))</f>
        <v>0.08</v>
      </c>
      <c r="AQ154" s="261"/>
      <c r="AR154" s="298" t="n">
        <f aca="false">VLOOKUP(AN154,OldVolTable,15)</f>
        <v>0.08</v>
      </c>
      <c r="AS154" s="316" t="n">
        <f aca="false">VLOOKUP(AN154,OldVolTable,19)</f>
        <v>0.175</v>
      </c>
      <c r="AT154" s="291"/>
      <c r="AU154" s="291" t="n">
        <f aca="false">VLOOKUP(AN154,OldVolTable,23)</f>
        <v>2.9</v>
      </c>
      <c r="AV154" s="299" t="n">
        <f aca="false">VLOOKUP(AN154,OldVolTable,27)</f>
        <v>1.15</v>
      </c>
    </row>
    <row r="155" customFormat="false" ht="11.25" hidden="false" customHeight="false" outlineLevel="0" collapsed="false">
      <c r="A155" s="319" t="n">
        <f aca="false">EOMONTH(A154,0)+1</f>
        <v>50406</v>
      </c>
      <c r="B155" s="261" t="n">
        <f aca="false">VLOOKUP(A155,$V$8:$Z$258,2)+PPadd</f>
        <v>73.5</v>
      </c>
      <c r="C155" s="65"/>
      <c r="D155" s="302" t="n">
        <f aca="false">VLOOKUP($A155,$V$8:$Z$258,4)*AE155</f>
        <v>55</v>
      </c>
      <c r="E155" s="247" t="n">
        <f aca="false">VLOOKUP($A155,$V$8:$Z$258,5)</f>
        <v>0.06650108280325</v>
      </c>
      <c r="F155" s="325"/>
      <c r="G155" s="326"/>
      <c r="H155" s="325"/>
      <c r="I155" s="326"/>
      <c r="J155" s="92" t="n">
        <f aca="false">X155</f>
        <v>0</v>
      </c>
      <c r="K155" s="306" t="n">
        <f aca="false">J155-C155</f>
        <v>0</v>
      </c>
      <c r="L155" s="258" t="n">
        <f aca="false">(A155-Calculation!$C$8)/365.25</f>
        <v>12.2518822724162</v>
      </c>
      <c r="M155" s="1" t="n">
        <v>4</v>
      </c>
      <c r="N155" s="307" t="n">
        <f aca="false">$A155</f>
        <v>50406</v>
      </c>
      <c r="O155" s="41" t="n">
        <f aca="false">VLOOKUP($N155,$AI$8:$AJ$258,2)+PvolMult</f>
        <v>0.125300170798466</v>
      </c>
      <c r="P155" s="308"/>
      <c r="Q155" s="109"/>
      <c r="V155" s="310" t="n">
        <f aca="false">$A155</f>
        <v>50406</v>
      </c>
      <c r="W155" s="261" t="n">
        <f aca="false">IF(Calculation!$Y$12=2,VLOOKUP(V155,OldCurves!$D155:$K408,3),(VLOOKUP(V155,OldCurves!$D155:$K408,3)*16*5+VLOOKUP(V155,OldCurves!$D155:$K408,7)*8*7+VLOOKUP(V155,OldCurves!M156:T379,3)*16+VLOOKUP(V155,OldCurves!M156:T379,7)*16)/168)</f>
        <v>73.5</v>
      </c>
      <c r="X155" s="92" t="n">
        <v>0</v>
      </c>
      <c r="Y155" s="311" t="n">
        <v>55</v>
      </c>
      <c r="Z155" s="294" t="n">
        <f aca="false">VLOOKUP(V155,OldCurves!A149:B408,2)</f>
        <v>0.06650108280325</v>
      </c>
      <c r="AA155" s="325"/>
      <c r="AB155" s="326"/>
      <c r="AC155" s="325"/>
      <c r="AD155" s="326"/>
      <c r="AE155" s="17" t="n">
        <v>1</v>
      </c>
      <c r="AF155" s="17"/>
      <c r="AG155" s="285" t="n">
        <v>12.24914</v>
      </c>
      <c r="AH155" s="106"/>
      <c r="AI155" s="313" t="n">
        <f aca="false">+V155</f>
        <v>50406</v>
      </c>
      <c r="AJ155" s="314" t="n">
        <f aca="false">IF(Calculation!$AB$24=1,OldData!AO155,OldData!AP155)</f>
        <v>0.125300170798466</v>
      </c>
      <c r="AK155" s="315"/>
      <c r="AM155" s="41"/>
      <c r="AN155" s="310" t="n">
        <f aca="false">AI155</f>
        <v>50406</v>
      </c>
      <c r="AO155" s="297" t="n">
        <f aca="false">IF(Calculation!$Y$12=2,SQRT((AR155^2*(AN155-olddate-1)+AU155^2*15)/(AN155-olddate+14)),SQRT((((AR155^2*16+AS155^2*8)/24)*(AN155-olddate-1)+((AU155^2*16+AV155^2*8)/24)*15)/(AN155-olddate+14)))</f>
        <v>0.125300170798466</v>
      </c>
      <c r="AP155" s="277" t="n">
        <f aca="false">IF(Calculation!$Y$12=2,AR155,SQRT((AR155^2*16+AS155^2*8)/24))</f>
        <v>0.08</v>
      </c>
      <c r="AQ155" s="261"/>
      <c r="AR155" s="298" t="n">
        <f aca="false">VLOOKUP(AN155,OldVolTable,15)</f>
        <v>0.08</v>
      </c>
      <c r="AS155" s="316" t="n">
        <f aca="false">VLOOKUP(AN155,OldVolTable,19)</f>
        <v>0.175</v>
      </c>
      <c r="AT155" s="291"/>
      <c r="AU155" s="291" t="n">
        <f aca="false">VLOOKUP(AN155,OldVolTable,23)</f>
        <v>2.9</v>
      </c>
      <c r="AV155" s="299" t="n">
        <f aca="false">VLOOKUP(AN155,OldVolTable,27)</f>
        <v>1.15</v>
      </c>
    </row>
    <row r="156" customFormat="false" ht="11.25" hidden="false" customHeight="false" outlineLevel="0" collapsed="false">
      <c r="A156" s="319" t="n">
        <f aca="false">EOMONTH(A155,0)+1</f>
        <v>50437</v>
      </c>
      <c r="B156" s="261" t="n">
        <f aca="false">VLOOKUP(A156,$V$8:$Z$258,2)+PPadd</f>
        <v>73.5</v>
      </c>
      <c r="C156" s="65"/>
      <c r="D156" s="302" t="n">
        <f aca="false">VLOOKUP($A156,$V$8:$Z$258,4)*AE156</f>
        <v>55</v>
      </c>
      <c r="E156" s="247" t="n">
        <f aca="false">VLOOKUP($A156,$V$8:$Z$258,5)</f>
        <v>0.06650108280325</v>
      </c>
      <c r="F156" s="325"/>
      <c r="G156" s="326"/>
      <c r="H156" s="325"/>
      <c r="I156" s="326"/>
      <c r="J156" s="92" t="n">
        <f aca="false">X156</f>
        <v>0</v>
      </c>
      <c r="K156" s="306" t="n">
        <f aca="false">J156-C156</f>
        <v>0</v>
      </c>
      <c r="L156" s="258" t="n">
        <f aca="false">(A156-Calculation!$C$8)/365.25</f>
        <v>12.3367556468172</v>
      </c>
      <c r="M156" s="1" t="n">
        <v>5</v>
      </c>
      <c r="N156" s="307" t="n">
        <f aca="false">$A156</f>
        <v>50437</v>
      </c>
      <c r="O156" s="41" t="n">
        <f aca="false">VLOOKUP($N156,$AI$8:$AJ$258,2)+PvolMult</f>
        <v>0.125215456566356</v>
      </c>
      <c r="P156" s="308"/>
      <c r="Q156" s="109"/>
      <c r="V156" s="310" t="n">
        <f aca="false">$A156</f>
        <v>50437</v>
      </c>
      <c r="W156" s="261" t="n">
        <f aca="false">IF(Calculation!$Y$12=2,VLOOKUP(V156,OldCurves!$D156:$K409,3),(VLOOKUP(V156,OldCurves!$D156:$K409,3)*16*5+VLOOKUP(V156,OldCurves!$D156:$K409,7)*8*7+VLOOKUP(V156,OldCurves!M157:T380,3)*16+VLOOKUP(V156,OldCurves!M157:T380,7)*16)/168)</f>
        <v>73.5</v>
      </c>
      <c r="X156" s="92" t="n">
        <v>0</v>
      </c>
      <c r="Y156" s="311" t="n">
        <v>55</v>
      </c>
      <c r="Z156" s="294" t="n">
        <f aca="false">VLOOKUP(V156,OldCurves!A150:B409,2)</f>
        <v>0.06650108280325</v>
      </c>
      <c r="AA156" s="325"/>
      <c r="AB156" s="326"/>
      <c r="AC156" s="325"/>
      <c r="AD156" s="326"/>
      <c r="AE156" s="17" t="n">
        <v>1</v>
      </c>
      <c r="AF156" s="17"/>
      <c r="AG156" s="285" t="n">
        <v>12.33402</v>
      </c>
      <c r="AH156" s="106"/>
      <c r="AI156" s="313" t="n">
        <f aca="false">+V156</f>
        <v>50437</v>
      </c>
      <c r="AJ156" s="314" t="n">
        <f aca="false">IF(Calculation!$AB$24=1,OldData!AO156,OldData!AP156)</f>
        <v>0.125215456566356</v>
      </c>
      <c r="AK156" s="315"/>
      <c r="AM156" s="41"/>
      <c r="AN156" s="310" t="n">
        <f aca="false">AI156</f>
        <v>50437</v>
      </c>
      <c r="AO156" s="297" t="n">
        <f aca="false">IF(Calculation!$Y$12=2,SQRT((AR156^2*(AN156-olddate-1)+AU156^2*15)/(AN156-olddate+14)),SQRT((((AR156^2*16+AS156^2*8)/24)*(AN156-olddate-1)+((AU156^2*16+AV156^2*8)/24)*15)/(AN156-olddate+14)))</f>
        <v>0.125215456566356</v>
      </c>
      <c r="AP156" s="277" t="n">
        <f aca="false">IF(Calculation!$Y$12=2,AR156,SQRT((AR156^2*16+AS156^2*8)/24))</f>
        <v>0.08</v>
      </c>
      <c r="AQ156" s="261"/>
      <c r="AR156" s="298" t="n">
        <f aca="false">VLOOKUP(AN156,OldVolTable,15)</f>
        <v>0.08</v>
      </c>
      <c r="AS156" s="316" t="n">
        <f aca="false">VLOOKUP(AN156,OldVolTable,19)</f>
        <v>0.175</v>
      </c>
      <c r="AT156" s="291"/>
      <c r="AU156" s="291" t="n">
        <f aca="false">VLOOKUP(AN156,OldVolTable,23)</f>
        <v>2.9</v>
      </c>
      <c r="AV156" s="299" t="n">
        <f aca="false">VLOOKUP(AN156,OldVolTable,27)</f>
        <v>1.15</v>
      </c>
    </row>
    <row r="157" customFormat="false" ht="11.25" hidden="false" customHeight="false" outlineLevel="0" collapsed="false">
      <c r="A157" s="319" t="n">
        <f aca="false">EOMONTH(A156,0)+1</f>
        <v>50465</v>
      </c>
      <c r="B157" s="261" t="n">
        <f aca="false">VLOOKUP(A157,$V$8:$Z$258,2)+PPadd</f>
        <v>73.5</v>
      </c>
      <c r="C157" s="65"/>
      <c r="D157" s="302" t="n">
        <f aca="false">VLOOKUP($A157,$V$8:$Z$258,4)*AE157</f>
        <v>55</v>
      </c>
      <c r="E157" s="247" t="n">
        <f aca="false">VLOOKUP($A157,$V$8:$Z$258,5)</f>
        <v>0.06650108280325</v>
      </c>
      <c r="F157" s="325"/>
      <c r="G157" s="326"/>
      <c r="H157" s="325"/>
      <c r="I157" s="326"/>
      <c r="J157" s="92" t="n">
        <f aca="false">X157</f>
        <v>0</v>
      </c>
      <c r="K157" s="306" t="n">
        <f aca="false">J157-C157</f>
        <v>0</v>
      </c>
      <c r="L157" s="258" t="n">
        <f aca="false">(A157-Calculation!$C$8)/365.25</f>
        <v>12.4134154688569</v>
      </c>
      <c r="M157" s="1" t="n">
        <v>6</v>
      </c>
      <c r="N157" s="307" t="n">
        <f aca="false">$A157</f>
        <v>50465</v>
      </c>
      <c r="O157" s="41" t="n">
        <f aca="false">VLOOKUP($N157,$AI$8:$AJ$258,2)+PvolMult</f>
        <v>0.125139223136152</v>
      </c>
      <c r="P157" s="308"/>
      <c r="Q157" s="109"/>
      <c r="V157" s="310" t="n">
        <f aca="false">$A157</f>
        <v>50465</v>
      </c>
      <c r="W157" s="261" t="n">
        <f aca="false">IF(Calculation!$Y$12=2,VLOOKUP(V157,OldCurves!$D157:$K410,3),(VLOOKUP(V157,OldCurves!$D157:$K410,3)*16*5+VLOOKUP(V157,OldCurves!$D157:$K410,7)*8*7+VLOOKUP(V157,OldCurves!M158:T381,3)*16+VLOOKUP(V157,OldCurves!M158:T381,7)*16)/168)</f>
        <v>73.5</v>
      </c>
      <c r="X157" s="92" t="n">
        <v>0</v>
      </c>
      <c r="Y157" s="311" t="n">
        <v>55</v>
      </c>
      <c r="Z157" s="294" t="n">
        <f aca="false">VLOOKUP(V157,OldCurves!A151:B410,2)</f>
        <v>0.06650108280325</v>
      </c>
      <c r="AA157" s="325"/>
      <c r="AB157" s="326"/>
      <c r="AC157" s="325"/>
      <c r="AD157" s="326"/>
      <c r="AE157" s="17" t="n">
        <v>1</v>
      </c>
      <c r="AF157" s="17"/>
      <c r="AG157" s="285" t="n">
        <v>12.41889</v>
      </c>
      <c r="AH157" s="106"/>
      <c r="AI157" s="313" t="n">
        <f aca="false">+V157</f>
        <v>50465</v>
      </c>
      <c r="AJ157" s="314" t="n">
        <f aca="false">IF(Calculation!$AB$24=1,OldData!AO157,OldData!AP157)</f>
        <v>0.125139223136152</v>
      </c>
      <c r="AK157" s="315"/>
      <c r="AM157" s="41"/>
      <c r="AN157" s="310" t="n">
        <f aca="false">AI157</f>
        <v>50465</v>
      </c>
      <c r="AO157" s="297" t="n">
        <f aca="false">IF(Calculation!$Y$12=2,SQRT((AR157^2*(AN157-olddate-1)+AU157^2*15)/(AN157-olddate+14)),SQRT((((AR157^2*16+AS157^2*8)/24)*(AN157-olddate-1)+((AU157^2*16+AV157^2*8)/24)*15)/(AN157-olddate+14)))</f>
        <v>0.125139223136152</v>
      </c>
      <c r="AP157" s="277" t="n">
        <f aca="false">IF(Calculation!$Y$12=2,AR157,SQRT((AR157^2*16+AS157^2*8)/24))</f>
        <v>0.08</v>
      </c>
      <c r="AQ157" s="261"/>
      <c r="AR157" s="298" t="n">
        <f aca="false">VLOOKUP(AN157,OldVolTable,15)</f>
        <v>0.08</v>
      </c>
      <c r="AS157" s="316" t="n">
        <f aca="false">VLOOKUP(AN157,OldVolTable,19)</f>
        <v>0.175</v>
      </c>
      <c r="AT157" s="291"/>
      <c r="AU157" s="291" t="n">
        <f aca="false">VLOOKUP(AN157,OldVolTable,23)</f>
        <v>2.9</v>
      </c>
      <c r="AV157" s="299" t="n">
        <f aca="false">VLOOKUP(AN157,OldVolTable,27)</f>
        <v>1.15</v>
      </c>
    </row>
    <row r="158" customFormat="false" ht="11.25" hidden="false" customHeight="false" outlineLevel="0" collapsed="false">
      <c r="A158" s="319" t="n">
        <f aca="false">EOMONTH(A157,0)+1</f>
        <v>50496</v>
      </c>
      <c r="B158" s="261" t="n">
        <f aca="false">VLOOKUP(A158,$V$8:$Z$258,2)+PPadd</f>
        <v>73.5</v>
      </c>
      <c r="C158" s="65"/>
      <c r="D158" s="302" t="n">
        <f aca="false">VLOOKUP($A158,$V$8:$Z$258,4)*AE158</f>
        <v>55</v>
      </c>
      <c r="E158" s="247" t="n">
        <f aca="false">VLOOKUP($A158,$V$8:$Z$258,5)</f>
        <v>0.06650108280325</v>
      </c>
      <c r="F158" s="325"/>
      <c r="G158" s="326"/>
      <c r="H158" s="325"/>
      <c r="I158" s="326"/>
      <c r="J158" s="92" t="n">
        <f aca="false">X158</f>
        <v>0</v>
      </c>
      <c r="K158" s="306" t="n">
        <f aca="false">J158-C158</f>
        <v>0</v>
      </c>
      <c r="L158" s="258" t="n">
        <f aca="false">(A158-Calculation!$C$8)/365.25</f>
        <v>12.498288843258</v>
      </c>
      <c r="M158" s="1" t="n">
        <v>1</v>
      </c>
      <c r="N158" s="307" t="n">
        <f aca="false">$A158</f>
        <v>50496</v>
      </c>
      <c r="O158" s="41" t="n">
        <f aca="false">VLOOKUP($N158,$AI$8:$AJ$258,2)+PvolMult</f>
        <v>0.12505513296016</v>
      </c>
      <c r="P158" s="308"/>
      <c r="Q158" s="109"/>
      <c r="V158" s="310" t="n">
        <f aca="false">$A158</f>
        <v>50496</v>
      </c>
      <c r="W158" s="261" t="n">
        <f aca="false">IF(Calculation!$Y$12=2,VLOOKUP(V158,OldCurves!$D158:$K411,3),(VLOOKUP(V158,OldCurves!$D158:$K411,3)*16*5+VLOOKUP(V158,OldCurves!$D158:$K411,7)*8*7+VLOOKUP(V158,OldCurves!M159:T382,3)*16+VLOOKUP(V158,OldCurves!M159:T382,7)*16)/168)</f>
        <v>73.5</v>
      </c>
      <c r="X158" s="92" t="n">
        <v>0</v>
      </c>
      <c r="Y158" s="311" t="n">
        <v>55</v>
      </c>
      <c r="Z158" s="294" t="n">
        <f aca="false">VLOOKUP(V158,OldCurves!A152:B411,2)</f>
        <v>0.06650108280325</v>
      </c>
      <c r="AA158" s="325"/>
      <c r="AB158" s="326"/>
      <c r="AC158" s="325"/>
      <c r="AD158" s="326"/>
      <c r="AE158" s="17" t="n">
        <v>1</v>
      </c>
      <c r="AF158" s="17"/>
      <c r="AG158" s="285" t="n">
        <v>12.50103</v>
      </c>
      <c r="AH158" s="106"/>
      <c r="AI158" s="313" t="n">
        <f aca="false">+V158</f>
        <v>50496</v>
      </c>
      <c r="AJ158" s="314" t="n">
        <f aca="false">IF(Calculation!$AB$24=1,OldData!AO158,OldData!AP158)</f>
        <v>0.12505513296016</v>
      </c>
      <c r="AK158" s="315"/>
      <c r="AM158" s="41"/>
      <c r="AN158" s="310" t="n">
        <f aca="false">AI158</f>
        <v>50496</v>
      </c>
      <c r="AO158" s="297" t="n">
        <f aca="false">IF(Calculation!$Y$12=2,SQRT((AR158^2*(AN158-olddate-1)+AU158^2*15)/(AN158-olddate+14)),SQRT((((AR158^2*16+AS158^2*8)/24)*(AN158-olddate-1)+((AU158^2*16+AV158^2*8)/24)*15)/(AN158-olddate+14)))</f>
        <v>0.12505513296016</v>
      </c>
      <c r="AP158" s="277" t="n">
        <f aca="false">IF(Calculation!$Y$12=2,AR158,SQRT((AR158^2*16+AS158^2*8)/24))</f>
        <v>0.08</v>
      </c>
      <c r="AQ158" s="261"/>
      <c r="AR158" s="298" t="n">
        <f aca="false">VLOOKUP(AN158,OldVolTable,15)</f>
        <v>0.08</v>
      </c>
      <c r="AS158" s="316" t="n">
        <f aca="false">VLOOKUP(AN158,OldVolTable,19)</f>
        <v>0.175</v>
      </c>
      <c r="AT158" s="291"/>
      <c r="AU158" s="291" t="n">
        <f aca="false">VLOOKUP(AN158,OldVolTable,23)</f>
        <v>2.9</v>
      </c>
      <c r="AV158" s="299" t="n">
        <f aca="false">VLOOKUP(AN158,OldVolTable,27)</f>
        <v>1.15</v>
      </c>
    </row>
    <row r="159" customFormat="false" ht="11.25" hidden="false" customHeight="false" outlineLevel="0" collapsed="false">
      <c r="A159" s="319" t="n">
        <f aca="false">EOMONTH(A158,0)+1</f>
        <v>50526</v>
      </c>
      <c r="B159" s="261" t="n">
        <f aca="false">VLOOKUP(A159,$V$8:$Z$258,2)+PPadd</f>
        <v>73.5</v>
      </c>
      <c r="C159" s="65"/>
      <c r="D159" s="302" t="n">
        <f aca="false">VLOOKUP($A159,$V$8:$Z$258,4)*AE159</f>
        <v>55</v>
      </c>
      <c r="E159" s="247" t="n">
        <f aca="false">VLOOKUP($A159,$V$8:$Z$258,5)</f>
        <v>0.06650108280325</v>
      </c>
      <c r="F159" s="325"/>
      <c r="G159" s="326"/>
      <c r="H159" s="325"/>
      <c r="I159" s="326"/>
      <c r="J159" s="92" t="n">
        <f aca="false">X159</f>
        <v>0</v>
      </c>
      <c r="K159" s="306" t="n">
        <f aca="false">J159-C159</f>
        <v>0</v>
      </c>
      <c r="L159" s="258" t="n">
        <f aca="false">(A159-Calculation!$C$8)/365.25</f>
        <v>12.580424366872</v>
      </c>
      <c r="M159" s="1" t="n">
        <v>2</v>
      </c>
      <c r="N159" s="307" t="n">
        <f aca="false">$A159</f>
        <v>50526</v>
      </c>
      <c r="O159" s="41" t="n">
        <f aca="false">VLOOKUP($N159,$AI$8:$AJ$258,2)+PvolMult</f>
        <v>0.124974064882976</v>
      </c>
      <c r="P159" s="308"/>
      <c r="Q159" s="109"/>
      <c r="V159" s="310" t="n">
        <f aca="false">$A159</f>
        <v>50526</v>
      </c>
      <c r="W159" s="261" t="n">
        <f aca="false">IF(Calculation!$Y$12=2,VLOOKUP(V159,OldCurves!$D159:$K412,3),(VLOOKUP(V159,OldCurves!$D159:$K412,3)*16*5+VLOOKUP(V159,OldCurves!$D159:$K412,7)*8*7+VLOOKUP(V159,OldCurves!M160:T383,3)*16+VLOOKUP(V159,OldCurves!M160:T383,7)*16)/168)</f>
        <v>73.5</v>
      </c>
      <c r="X159" s="92" t="n">
        <v>0</v>
      </c>
      <c r="Y159" s="311" t="n">
        <v>55</v>
      </c>
      <c r="Z159" s="294" t="n">
        <f aca="false">VLOOKUP(V159,OldCurves!A153:B412,2)</f>
        <v>0.06650108280325</v>
      </c>
      <c r="AA159" s="325"/>
      <c r="AB159" s="326"/>
      <c r="AC159" s="325"/>
      <c r="AD159" s="326"/>
      <c r="AE159" s="17" t="n">
        <v>1</v>
      </c>
      <c r="AF159" s="17"/>
      <c r="AG159" s="285" t="n">
        <v>12.5859</v>
      </c>
      <c r="AH159" s="106"/>
      <c r="AI159" s="313" t="n">
        <f aca="false">+V159</f>
        <v>50526</v>
      </c>
      <c r="AJ159" s="314" t="n">
        <f aca="false">IF(Calculation!$AB$24=1,OldData!AO159,OldData!AP159)</f>
        <v>0.124974064882976</v>
      </c>
      <c r="AK159" s="258"/>
      <c r="AM159" s="41"/>
      <c r="AN159" s="310" t="n">
        <f aca="false">AI159</f>
        <v>50526</v>
      </c>
      <c r="AO159" s="297" t="n">
        <f aca="false">IF(Calculation!$Y$12=2,SQRT((AR159^2*(AN159-olddate-1)+AU159^2*15)/(AN159-olddate+14)),SQRT((((AR159^2*16+AS159^2*8)/24)*(AN159-olddate-1)+((AU159^2*16+AV159^2*8)/24)*15)/(AN159-olddate+14)))</f>
        <v>0.124974064882976</v>
      </c>
      <c r="AP159" s="277" t="n">
        <f aca="false">IF(Calculation!$Y$12=2,AR159,SQRT((AR159^2*16+AS159^2*8)/24))</f>
        <v>0.08</v>
      </c>
      <c r="AQ159" s="261"/>
      <c r="AR159" s="298" t="n">
        <f aca="false">VLOOKUP(AN159,OldVolTable,15)</f>
        <v>0.08</v>
      </c>
      <c r="AS159" s="316" t="n">
        <f aca="false">VLOOKUP(AN159,OldVolTable,19)</f>
        <v>0.175</v>
      </c>
      <c r="AT159" s="291"/>
      <c r="AU159" s="291" t="n">
        <f aca="false">VLOOKUP(AN159,OldVolTable,23)</f>
        <v>2.9</v>
      </c>
      <c r="AV159" s="299" t="n">
        <f aca="false">VLOOKUP(AN159,OldVolTable,27)</f>
        <v>1.15</v>
      </c>
    </row>
    <row r="160" customFormat="false" ht="11.25" hidden="false" customHeight="false" outlineLevel="0" collapsed="false">
      <c r="A160" s="319" t="n">
        <f aca="false">EOMONTH(A159,0)+1</f>
        <v>50557</v>
      </c>
      <c r="B160" s="261" t="n">
        <f aca="false">VLOOKUP(A160,$V$8:$Z$258,2)+PPadd</f>
        <v>73.5</v>
      </c>
      <c r="C160" s="65"/>
      <c r="D160" s="302" t="n">
        <f aca="false">VLOOKUP($A160,$V$8:$Z$258,4)*AE160</f>
        <v>55</v>
      </c>
      <c r="E160" s="247" t="n">
        <f aca="false">VLOOKUP($A160,$V$8:$Z$258,5)</f>
        <v>0.06650108280325</v>
      </c>
      <c r="F160" s="325"/>
      <c r="G160" s="326"/>
      <c r="H160" s="325"/>
      <c r="I160" s="326"/>
      <c r="J160" s="92" t="n">
        <f aca="false">X160</f>
        <v>0</v>
      </c>
      <c r="K160" s="306" t="n">
        <f aca="false">J160-C160</f>
        <v>0</v>
      </c>
      <c r="L160" s="258" t="n">
        <f aca="false">(A160-Calculation!$C$8)/365.25</f>
        <v>12.6652977412731</v>
      </c>
      <c r="M160" s="1" t="n">
        <v>3</v>
      </c>
      <c r="N160" s="307" t="n">
        <f aca="false">$A160</f>
        <v>50557</v>
      </c>
      <c r="O160" s="41" t="n">
        <f aca="false">VLOOKUP($N160,$AI$8:$AJ$258,2)+PvolMult</f>
        <v>0.124890612480423</v>
      </c>
      <c r="P160" s="308"/>
      <c r="Q160" s="109"/>
      <c r="V160" s="310" t="n">
        <f aca="false">$A160</f>
        <v>50557</v>
      </c>
      <c r="W160" s="261" t="n">
        <f aca="false">IF(Calculation!$Y$12=2,VLOOKUP(V160,OldCurves!$D160:$K413,3),(VLOOKUP(V160,OldCurves!$D160:$K413,3)*16*5+VLOOKUP(V160,OldCurves!$D160:$K413,7)*8*7+VLOOKUP(V160,OldCurves!M161:T384,3)*16+VLOOKUP(V160,OldCurves!M161:T384,7)*16)/168)</f>
        <v>73.5</v>
      </c>
      <c r="X160" s="92" t="n">
        <v>0</v>
      </c>
      <c r="Y160" s="311" t="n">
        <v>55</v>
      </c>
      <c r="Z160" s="294" t="n">
        <f aca="false">VLOOKUP(V160,OldCurves!A154:B413,2)</f>
        <v>0.06650108280325</v>
      </c>
      <c r="AA160" s="325"/>
      <c r="AB160" s="326"/>
      <c r="AC160" s="325"/>
      <c r="AD160" s="326"/>
      <c r="AE160" s="17" t="n">
        <v>1</v>
      </c>
      <c r="AF160" s="17"/>
      <c r="AG160" s="285" t="n">
        <v>12.66804</v>
      </c>
      <c r="AH160" s="106"/>
      <c r="AI160" s="313" t="n">
        <f aca="false">+V160</f>
        <v>50557</v>
      </c>
      <c r="AJ160" s="314" t="n">
        <f aca="false">IF(Calculation!$AB$24=1,OldData!AO160,OldData!AP160)</f>
        <v>0.124890612480423</v>
      </c>
      <c r="AK160" s="258"/>
      <c r="AM160" s="41"/>
      <c r="AN160" s="310" t="n">
        <f aca="false">AI160</f>
        <v>50557</v>
      </c>
      <c r="AO160" s="297" t="n">
        <f aca="false">IF(Calculation!$Y$12=2,SQRT((AR160^2*(AN160-olddate-1)+AU160^2*15)/(AN160-olddate+14)),SQRT((((AR160^2*16+AS160^2*8)/24)*(AN160-olddate-1)+((AU160^2*16+AV160^2*8)/24)*15)/(AN160-olddate+14)))</f>
        <v>0.124890612480423</v>
      </c>
      <c r="AP160" s="277" t="n">
        <f aca="false">IF(Calculation!$Y$12=2,AR160,SQRT((AR160^2*16+AS160^2*8)/24))</f>
        <v>0.08</v>
      </c>
      <c r="AQ160" s="261"/>
      <c r="AR160" s="298" t="n">
        <f aca="false">VLOOKUP(AN160,OldVolTable,15)</f>
        <v>0.08</v>
      </c>
      <c r="AS160" s="316" t="n">
        <f aca="false">VLOOKUP(AN160,OldVolTable,19)</f>
        <v>0.175</v>
      </c>
      <c r="AT160" s="291"/>
      <c r="AU160" s="291" t="n">
        <f aca="false">VLOOKUP(AN160,OldVolTable,23)</f>
        <v>2.9</v>
      </c>
      <c r="AV160" s="299" t="n">
        <f aca="false">VLOOKUP(AN160,OldVolTable,27)</f>
        <v>1.15</v>
      </c>
    </row>
    <row r="161" customFormat="false" ht="11.25" hidden="false" customHeight="false" outlineLevel="0" collapsed="false">
      <c r="A161" s="319" t="n">
        <f aca="false">EOMONTH(A160,0)+1</f>
        <v>50587</v>
      </c>
      <c r="B161" s="261" t="n">
        <f aca="false">VLOOKUP(A161,$V$8:$Z$258,2)+PPadd</f>
        <v>73.5</v>
      </c>
      <c r="C161" s="65"/>
      <c r="D161" s="302" t="n">
        <f aca="false">VLOOKUP($A161,$V$8:$Z$258,4)*AE161</f>
        <v>55</v>
      </c>
      <c r="E161" s="247" t="n">
        <f aca="false">VLOOKUP($A161,$V$8:$Z$258,5)</f>
        <v>0.06650108280325</v>
      </c>
      <c r="F161" s="325"/>
      <c r="G161" s="326"/>
      <c r="H161" s="325"/>
      <c r="I161" s="326"/>
      <c r="J161" s="92" t="n">
        <f aca="false">X161</f>
        <v>0</v>
      </c>
      <c r="K161" s="306" t="n">
        <f aca="false">J161-C161</f>
        <v>0</v>
      </c>
      <c r="L161" s="258" t="n">
        <f aca="false">(A161-Calculation!$C$8)/365.25</f>
        <v>12.7474332648871</v>
      </c>
      <c r="M161" s="1" t="n">
        <v>4</v>
      </c>
      <c r="N161" s="307" t="n">
        <f aca="false">$A161</f>
        <v>50587</v>
      </c>
      <c r="O161" s="41" t="n">
        <f aca="false">VLOOKUP($N161,$AI$8:$AJ$258,2)+PvolMult</f>
        <v>0.124810157987839</v>
      </c>
      <c r="P161" s="308"/>
      <c r="Q161" s="109"/>
      <c r="V161" s="310" t="n">
        <f aca="false">$A161</f>
        <v>50587</v>
      </c>
      <c r="W161" s="261" t="n">
        <f aca="false">IF(Calculation!$Y$12=2,VLOOKUP(V161,OldCurves!$D161:$K414,3),(VLOOKUP(V161,OldCurves!$D161:$K414,3)*16*5+VLOOKUP(V161,OldCurves!$D161:$K414,7)*8*7+VLOOKUP(V161,OldCurves!M162:T385,3)*16+VLOOKUP(V161,OldCurves!M162:T385,7)*16)/168)</f>
        <v>73.5</v>
      </c>
      <c r="X161" s="92" t="n">
        <v>0</v>
      </c>
      <c r="Y161" s="311" t="n">
        <v>55</v>
      </c>
      <c r="Z161" s="294" t="n">
        <f aca="false">VLOOKUP(V161,OldCurves!A155:B414,2)</f>
        <v>0.06650108280325</v>
      </c>
      <c r="AA161" s="325"/>
      <c r="AB161" s="326"/>
      <c r="AC161" s="325"/>
      <c r="AD161" s="326"/>
      <c r="AE161" s="17" t="n">
        <v>1</v>
      </c>
      <c r="AF161" s="17"/>
      <c r="AG161" s="285" t="n">
        <v>12.75291</v>
      </c>
      <c r="AH161" s="106"/>
      <c r="AI161" s="313" t="n">
        <f aca="false">+V161</f>
        <v>50587</v>
      </c>
      <c r="AJ161" s="314" t="n">
        <f aca="false">IF(Calculation!$AB$24=1,OldData!AO161,OldData!AP161)</f>
        <v>0.124810157987839</v>
      </c>
      <c r="AK161" s="315"/>
      <c r="AM161" s="41"/>
      <c r="AN161" s="310" t="n">
        <f aca="false">AI161</f>
        <v>50587</v>
      </c>
      <c r="AO161" s="297" t="n">
        <f aca="false">IF(Calculation!$Y$12=2,SQRT((AR161^2*(AN161-olddate-1)+AU161^2*15)/(AN161-olddate+14)),SQRT((((AR161^2*16+AS161^2*8)/24)*(AN161-olddate-1)+((AU161^2*16+AV161^2*8)/24)*15)/(AN161-olddate+14)))</f>
        <v>0.124810157987839</v>
      </c>
      <c r="AP161" s="277" t="n">
        <f aca="false">IF(Calculation!$Y$12=2,AR161,SQRT((AR161^2*16+AS161^2*8)/24))</f>
        <v>0.08</v>
      </c>
      <c r="AQ161" s="261"/>
      <c r="AR161" s="298" t="n">
        <f aca="false">VLOOKUP(AN161,OldVolTable,15)</f>
        <v>0.08</v>
      </c>
      <c r="AS161" s="316" t="n">
        <f aca="false">VLOOKUP(AN161,OldVolTable,19)</f>
        <v>0.175</v>
      </c>
      <c r="AT161" s="291"/>
      <c r="AU161" s="291" t="n">
        <f aca="false">VLOOKUP(AN161,OldVolTable,23)</f>
        <v>2.9</v>
      </c>
      <c r="AV161" s="299" t="n">
        <f aca="false">VLOOKUP(AN161,OldVolTable,27)</f>
        <v>1.15</v>
      </c>
    </row>
    <row r="162" customFormat="false" ht="11.25" hidden="false" customHeight="false" outlineLevel="0" collapsed="false">
      <c r="A162" s="319" t="n">
        <f aca="false">EOMONTH(A161,0)+1</f>
        <v>50618</v>
      </c>
      <c r="B162" s="261" t="n">
        <f aca="false">VLOOKUP(A162,$V$8:$Z$258,2)+PPadd</f>
        <v>73.5</v>
      </c>
      <c r="C162" s="65"/>
      <c r="D162" s="302" t="n">
        <f aca="false">VLOOKUP($A162,$V$8:$Z$258,4)*AE162</f>
        <v>55</v>
      </c>
      <c r="E162" s="247" t="n">
        <f aca="false">VLOOKUP($A162,$V$8:$Z$258,5)</f>
        <v>0.06650108280325</v>
      </c>
      <c r="F162" s="325"/>
      <c r="G162" s="326"/>
      <c r="H162" s="325"/>
      <c r="I162" s="326"/>
      <c r="J162" s="92" t="n">
        <f aca="false">X162</f>
        <v>0</v>
      </c>
      <c r="K162" s="306" t="n">
        <f aca="false">J162-C162</f>
        <v>0</v>
      </c>
      <c r="L162" s="258" t="n">
        <f aca="false">(A162-Calculation!$C$8)/365.25</f>
        <v>12.8323066392882</v>
      </c>
      <c r="M162" s="1" t="n">
        <v>5</v>
      </c>
      <c r="N162" s="307" t="n">
        <f aca="false">$A162</f>
        <v>50618</v>
      </c>
      <c r="O162" s="41" t="n">
        <f aca="false">VLOOKUP($N162,$AI$8:$AJ$258,2)+PvolMult</f>
        <v>0.124727335916624</v>
      </c>
      <c r="P162" s="308"/>
      <c r="Q162" s="109"/>
      <c r="V162" s="310" t="n">
        <f aca="false">$A162</f>
        <v>50618</v>
      </c>
      <c r="W162" s="261" t="n">
        <f aca="false">IF(Calculation!$Y$12=2,VLOOKUP(V162,OldCurves!$D162:$K415,3),(VLOOKUP(V162,OldCurves!$D162:$K415,3)*16*5+VLOOKUP(V162,OldCurves!$D162:$K415,7)*8*7+VLOOKUP(V162,OldCurves!M163:T386,3)*16+VLOOKUP(V162,OldCurves!M163:T386,7)*16)/168)</f>
        <v>73.5</v>
      </c>
      <c r="X162" s="92" t="n">
        <v>0</v>
      </c>
      <c r="Y162" s="311" t="n">
        <v>55</v>
      </c>
      <c r="Z162" s="294" t="n">
        <f aca="false">VLOOKUP(V162,OldCurves!A156:B415,2)</f>
        <v>0.06650108280325</v>
      </c>
      <c r="AA162" s="325"/>
      <c r="AB162" s="326"/>
      <c r="AC162" s="325"/>
      <c r="AD162" s="326"/>
      <c r="AE162" s="17" t="n">
        <v>1</v>
      </c>
      <c r="AF162" s="17"/>
      <c r="AG162" s="285" t="n">
        <v>12.83778</v>
      </c>
      <c r="AH162" s="106"/>
      <c r="AI162" s="313" t="n">
        <f aca="false">+V162</f>
        <v>50618</v>
      </c>
      <c r="AJ162" s="314" t="n">
        <f aca="false">IF(Calculation!$AB$24=1,OldData!AO162,OldData!AP162)</f>
        <v>0.124727335916624</v>
      </c>
      <c r="AK162" s="315"/>
      <c r="AM162" s="41"/>
      <c r="AN162" s="310" t="n">
        <f aca="false">AI162</f>
        <v>50618</v>
      </c>
      <c r="AO162" s="297" t="n">
        <f aca="false">IF(Calculation!$Y$12=2,SQRT((AR162^2*(AN162-olddate-1)+AU162^2*15)/(AN162-olddate+14)),SQRT((((AR162^2*16+AS162^2*8)/24)*(AN162-olddate-1)+((AU162^2*16+AV162^2*8)/24)*15)/(AN162-olddate+14)))</f>
        <v>0.124727335916624</v>
      </c>
      <c r="AP162" s="277" t="n">
        <f aca="false">IF(Calculation!$Y$12=2,AR162,SQRT((AR162^2*16+AS162^2*8)/24))</f>
        <v>0.08</v>
      </c>
      <c r="AQ162" s="261"/>
      <c r="AR162" s="298" t="n">
        <f aca="false">VLOOKUP(AN162,OldVolTable,15)</f>
        <v>0.08</v>
      </c>
      <c r="AS162" s="316" t="n">
        <f aca="false">VLOOKUP(AN162,OldVolTable,19)</f>
        <v>0.175</v>
      </c>
      <c r="AT162" s="291"/>
      <c r="AU162" s="291" t="n">
        <f aca="false">VLOOKUP(AN162,OldVolTable,23)</f>
        <v>2.9</v>
      </c>
      <c r="AV162" s="299" t="n">
        <f aca="false">VLOOKUP(AN162,OldVolTable,27)</f>
        <v>1.15</v>
      </c>
    </row>
    <row r="163" customFormat="false" ht="11.25" hidden="false" customHeight="false" outlineLevel="0" collapsed="false">
      <c r="A163" s="319" t="n">
        <f aca="false">EOMONTH(A162,0)+1</f>
        <v>50649</v>
      </c>
      <c r="B163" s="261" t="n">
        <f aca="false">VLOOKUP(A163,$V$8:$Z$258,2)+PPadd</f>
        <v>73.5</v>
      </c>
      <c r="C163" s="65"/>
      <c r="D163" s="302" t="n">
        <f aca="false">VLOOKUP($A163,$V$8:$Z$258,4)*AE163</f>
        <v>55</v>
      </c>
      <c r="E163" s="247" t="n">
        <f aca="false">VLOOKUP($A163,$V$8:$Z$258,5)</f>
        <v>0.06650108280325</v>
      </c>
      <c r="F163" s="325"/>
      <c r="G163" s="326"/>
      <c r="H163" s="325"/>
      <c r="I163" s="326"/>
      <c r="J163" s="92" t="n">
        <f aca="false">X163</f>
        <v>0</v>
      </c>
      <c r="K163" s="306" t="n">
        <f aca="false">J163-C163</f>
        <v>0</v>
      </c>
      <c r="L163" s="258" t="n">
        <f aca="false">(A163-Calculation!$C$8)/365.25</f>
        <v>12.9171800136893</v>
      </c>
      <c r="M163" s="1" t="n">
        <v>6</v>
      </c>
      <c r="N163" s="307" t="n">
        <f aca="false">$A163</f>
        <v>50649</v>
      </c>
      <c r="O163" s="41" t="n">
        <f aca="false">VLOOKUP($N163,$AI$8:$AJ$258,2)+PvolMult</f>
        <v>0.124644831363555</v>
      </c>
      <c r="P163" s="308"/>
      <c r="Q163" s="109"/>
      <c r="V163" s="310" t="n">
        <f aca="false">$A163</f>
        <v>50649</v>
      </c>
      <c r="W163" s="261" t="n">
        <f aca="false">IF(Calculation!$Y$12=2,VLOOKUP(V163,OldCurves!$D163:$K416,3),(VLOOKUP(V163,OldCurves!$D163:$K416,3)*16*5+VLOOKUP(V163,OldCurves!$D163:$K416,7)*8*7+VLOOKUP(V163,OldCurves!M164:T387,3)*16+VLOOKUP(V163,OldCurves!M164:T387,7)*16)/168)</f>
        <v>73.5</v>
      </c>
      <c r="X163" s="92" t="n">
        <v>0</v>
      </c>
      <c r="Y163" s="311" t="n">
        <v>55</v>
      </c>
      <c r="Z163" s="294" t="n">
        <f aca="false">VLOOKUP(V163,OldCurves!A157:B416,2)</f>
        <v>0.06650108280325</v>
      </c>
      <c r="AA163" s="325"/>
      <c r="AB163" s="326"/>
      <c r="AC163" s="325"/>
      <c r="AD163" s="326"/>
      <c r="AE163" s="17" t="n">
        <v>1</v>
      </c>
      <c r="AF163" s="17"/>
      <c r="AG163" s="285" t="n">
        <v>12.91444</v>
      </c>
      <c r="AH163" s="106"/>
      <c r="AI163" s="313" t="n">
        <f aca="false">+V163</f>
        <v>50649</v>
      </c>
      <c r="AJ163" s="314" t="n">
        <f aca="false">IF(Calculation!$AB$24=1,OldData!AO163,OldData!AP163)</f>
        <v>0.124644831363555</v>
      </c>
      <c r="AK163" s="315"/>
      <c r="AM163" s="41"/>
      <c r="AN163" s="310" t="n">
        <f aca="false">AI163</f>
        <v>50649</v>
      </c>
      <c r="AO163" s="297" t="n">
        <f aca="false">IF(Calculation!$Y$12=2,SQRT((AR163^2*(AN163-olddate-1)+AU163^2*15)/(AN163-olddate+14)),SQRT((((AR163^2*16+AS163^2*8)/24)*(AN163-olddate-1)+((AU163^2*16+AV163^2*8)/24)*15)/(AN163-olddate+14)))</f>
        <v>0.124644831363555</v>
      </c>
      <c r="AP163" s="277" t="n">
        <f aca="false">IF(Calculation!$Y$12=2,AR163,SQRT((AR163^2*16+AS163^2*8)/24))</f>
        <v>0.08</v>
      </c>
      <c r="AQ163" s="261"/>
      <c r="AR163" s="298" t="n">
        <f aca="false">VLOOKUP(AN163,OldVolTable,15)</f>
        <v>0.08</v>
      </c>
      <c r="AS163" s="316" t="n">
        <f aca="false">VLOOKUP(AN163,OldVolTable,19)</f>
        <v>0.175</v>
      </c>
      <c r="AT163" s="291"/>
      <c r="AU163" s="291" t="n">
        <f aca="false">VLOOKUP(AN163,OldVolTable,23)</f>
        <v>2.9</v>
      </c>
      <c r="AV163" s="299" t="n">
        <f aca="false">VLOOKUP(AN163,OldVolTable,27)</f>
        <v>1.15</v>
      </c>
    </row>
    <row r="164" customFormat="false" ht="11.25" hidden="false" customHeight="false" outlineLevel="0" collapsed="false">
      <c r="A164" s="301" t="n">
        <f aca="false">EOMONTH(A163,0)+1</f>
        <v>50679</v>
      </c>
      <c r="B164" s="261" t="n">
        <f aca="false">VLOOKUP(A164,$V$8:$Z$258,2)+PPadd</f>
        <v>73.5</v>
      </c>
      <c r="C164" s="65"/>
      <c r="D164" s="302" t="n">
        <f aca="false">VLOOKUP($A164,$V$8:$Z$258,4)*AE164</f>
        <v>55</v>
      </c>
      <c r="E164" s="247" t="n">
        <f aca="false">VLOOKUP($A164,$V$8:$Z$258,5)</f>
        <v>0.06650108280325</v>
      </c>
      <c r="F164" s="325"/>
      <c r="G164" s="326"/>
      <c r="H164" s="325"/>
      <c r="I164" s="326"/>
      <c r="J164" s="92" t="n">
        <f aca="false">X164</f>
        <v>0</v>
      </c>
      <c r="K164" s="306" t="n">
        <f aca="false">J164-C164</f>
        <v>0</v>
      </c>
      <c r="L164" s="258" t="n">
        <f aca="false">(A164-Calculation!$C$8)/365.25</f>
        <v>12.9993155373032</v>
      </c>
      <c r="M164" s="1" t="n">
        <v>1</v>
      </c>
      <c r="N164" s="307" t="n">
        <f aca="false">$A164</f>
        <v>50679</v>
      </c>
      <c r="O164" s="41" t="n">
        <f aca="false">VLOOKUP($N164,$AI$8:$AJ$258,2)+PvolMult</f>
        <v>0.124565288799852</v>
      </c>
      <c r="P164" s="308"/>
      <c r="Q164" s="109"/>
      <c r="V164" s="310" t="n">
        <f aca="false">$A164</f>
        <v>50679</v>
      </c>
      <c r="W164" s="261" t="n">
        <f aca="false">IF(Calculation!$Y$12=2,VLOOKUP(V164,OldCurves!$D164:$K417,3),(VLOOKUP(V164,OldCurves!$D164:$K417,3)*16*5+VLOOKUP(V164,OldCurves!$D164:$K417,7)*8*7+VLOOKUP(V164,OldCurves!M165:T388,3)*16+VLOOKUP(V164,OldCurves!M165:T388,7)*16)/168)</f>
        <v>73.5</v>
      </c>
      <c r="X164" s="92" t="n">
        <v>0</v>
      </c>
      <c r="Y164" s="311" t="n">
        <v>55</v>
      </c>
      <c r="Z164" s="294" t="n">
        <f aca="false">VLOOKUP(V164,OldCurves!A158:B417,2)</f>
        <v>0.06650108280325</v>
      </c>
      <c r="AA164" s="325"/>
      <c r="AB164" s="326"/>
      <c r="AC164" s="325"/>
      <c r="AD164" s="326"/>
      <c r="AE164" s="17" t="n">
        <v>1</v>
      </c>
      <c r="AF164" s="17"/>
      <c r="AG164" s="285" t="n">
        <v>12.99932</v>
      </c>
      <c r="AH164" s="106"/>
      <c r="AI164" s="313" t="n">
        <f aca="false">+V164</f>
        <v>50679</v>
      </c>
      <c r="AJ164" s="314" t="n">
        <f aca="false">IF(Calculation!$AB$24=1,OldData!AO164,OldData!AP164)</f>
        <v>0.124565288799852</v>
      </c>
      <c r="AK164" s="315"/>
      <c r="AM164" s="41"/>
      <c r="AN164" s="310" t="n">
        <f aca="false">AI164</f>
        <v>50679</v>
      </c>
      <c r="AO164" s="297" t="n">
        <f aca="false">IF(Calculation!$Y$12=2,SQRT((AR164^2*(AN164-olddate-1)+AU164^2*15)/(AN164-olddate+14)),SQRT((((AR164^2*16+AS164^2*8)/24)*(AN164-olddate-1)+((AU164^2*16+AV164^2*8)/24)*15)/(AN164-olddate+14)))</f>
        <v>0.124565288799852</v>
      </c>
      <c r="AP164" s="277" t="n">
        <f aca="false">IF(Calculation!$Y$12=2,AR164,SQRT((AR164^2*16+AS164^2*8)/24))</f>
        <v>0.08</v>
      </c>
      <c r="AQ164" s="261"/>
      <c r="AR164" s="298" t="n">
        <f aca="false">VLOOKUP(AN164,OldVolTable,15)</f>
        <v>0.08</v>
      </c>
      <c r="AS164" s="316" t="n">
        <f aca="false">VLOOKUP(AN164,OldVolTable,19)</f>
        <v>0.175</v>
      </c>
      <c r="AT164" s="291"/>
      <c r="AU164" s="291" t="n">
        <f aca="false">VLOOKUP(AN164,OldVolTable,23)</f>
        <v>2.9</v>
      </c>
      <c r="AV164" s="299" t="n">
        <f aca="false">VLOOKUP(AN164,OldVolTable,27)</f>
        <v>1.15</v>
      </c>
    </row>
    <row r="165" customFormat="false" ht="11.25" hidden="false" customHeight="false" outlineLevel="0" collapsed="false">
      <c r="A165" s="319" t="n">
        <f aca="false">EOMONTH(A164,0)+1</f>
        <v>50710</v>
      </c>
      <c r="B165" s="261" t="n">
        <f aca="false">VLOOKUP(A165,$V$8:$Z$258,2)+PPadd</f>
        <v>73.5</v>
      </c>
      <c r="C165" s="65"/>
      <c r="D165" s="302" t="n">
        <f aca="false">VLOOKUP($A165,$V$8:$Z$258,4)*AE165</f>
        <v>55</v>
      </c>
      <c r="E165" s="247" t="n">
        <f aca="false">VLOOKUP($A165,$V$8:$Z$258,5)</f>
        <v>0.06650108280325</v>
      </c>
      <c r="F165" s="325"/>
      <c r="G165" s="326"/>
      <c r="H165" s="325"/>
      <c r="I165" s="326"/>
      <c r="J165" s="92" t="n">
        <f aca="false">X165</f>
        <v>0</v>
      </c>
      <c r="K165" s="306" t="n">
        <f aca="false">J165-C165</f>
        <v>0</v>
      </c>
      <c r="L165" s="258" t="n">
        <f aca="false">(A165-Calculation!$C$8)/365.25</f>
        <v>13.0841889117043</v>
      </c>
      <c r="M165" s="1" t="n">
        <v>2</v>
      </c>
      <c r="N165" s="307" t="n">
        <f aca="false">$A165</f>
        <v>50710</v>
      </c>
      <c r="O165" s="41" t="n">
        <f aca="false">VLOOKUP($N165,$AI$8:$AJ$258,2)+PvolMult</f>
        <v>0.124483403576185</v>
      </c>
      <c r="P165" s="308"/>
      <c r="Q165" s="109"/>
      <c r="V165" s="310" t="n">
        <f aca="false">$A165</f>
        <v>50710</v>
      </c>
      <c r="W165" s="261" t="n">
        <f aca="false">IF(Calculation!$Y$12=2,VLOOKUP(V165,OldCurves!$D165:$K418,3),(VLOOKUP(V165,OldCurves!$D165:$K418,3)*16*5+VLOOKUP(V165,OldCurves!$D165:$K418,7)*8*7+VLOOKUP(V165,OldCurves!M166:T389,3)*16+VLOOKUP(V165,OldCurves!M166:T389,7)*16)/168)</f>
        <v>73.5</v>
      </c>
      <c r="X165" s="92" t="n">
        <v>0</v>
      </c>
      <c r="Y165" s="311" t="n">
        <v>55</v>
      </c>
      <c r="Z165" s="294" t="n">
        <f aca="false">VLOOKUP(V165,OldCurves!A159:B418,2)</f>
        <v>0.06650108280325</v>
      </c>
      <c r="AA165" s="325"/>
      <c r="AB165" s="326"/>
      <c r="AC165" s="325"/>
      <c r="AD165" s="326"/>
      <c r="AE165" s="17" t="n">
        <v>1</v>
      </c>
      <c r="AF165" s="17"/>
      <c r="AG165" s="285" t="n">
        <v>13.08145</v>
      </c>
      <c r="AH165" s="106"/>
      <c r="AI165" s="313" t="n">
        <f aca="false">+V165</f>
        <v>50710</v>
      </c>
      <c r="AJ165" s="314" t="n">
        <f aca="false">IF(Calculation!$AB$24=1,OldData!AO165,OldData!AP165)</f>
        <v>0.124483403576185</v>
      </c>
      <c r="AK165" s="315"/>
      <c r="AM165" s="41"/>
      <c r="AN165" s="310" t="n">
        <f aca="false">AI165</f>
        <v>50710</v>
      </c>
      <c r="AO165" s="297" t="n">
        <f aca="false">IF(Calculation!$Y$12=2,SQRT((AR165^2*(AN165-olddate-1)+AU165^2*15)/(AN165-olddate+14)),SQRT((((AR165^2*16+AS165^2*8)/24)*(AN165-olddate-1)+((AU165^2*16+AV165^2*8)/24)*15)/(AN165-olddate+14)))</f>
        <v>0.124483403576185</v>
      </c>
      <c r="AP165" s="277" t="n">
        <f aca="false">IF(Calculation!$Y$12=2,AR165,SQRT((AR165^2*16+AS165^2*8)/24))</f>
        <v>0.08</v>
      </c>
      <c r="AQ165" s="261"/>
      <c r="AR165" s="298" t="n">
        <f aca="false">VLOOKUP(AN165,OldVolTable,15)</f>
        <v>0.08</v>
      </c>
      <c r="AS165" s="316" t="n">
        <f aca="false">VLOOKUP(AN165,OldVolTable,19)</f>
        <v>0.175</v>
      </c>
      <c r="AT165" s="291"/>
      <c r="AU165" s="291" t="n">
        <f aca="false">VLOOKUP(AN165,OldVolTable,23)</f>
        <v>2.9</v>
      </c>
      <c r="AV165" s="299" t="n">
        <f aca="false">VLOOKUP(AN165,OldVolTable,27)</f>
        <v>1.15</v>
      </c>
    </row>
    <row r="166" customFormat="false" ht="11.25" hidden="false" customHeight="false" outlineLevel="0" collapsed="false">
      <c r="A166" s="319" t="n">
        <f aca="false">EOMONTH(A165,0)+1</f>
        <v>50740</v>
      </c>
      <c r="B166" s="261" t="n">
        <f aca="false">VLOOKUP(A166,$V$8:$Z$258,2)+PPadd</f>
        <v>73.5</v>
      </c>
      <c r="C166" s="65"/>
      <c r="D166" s="302" t="n">
        <f aca="false">VLOOKUP($A166,$V$8:$Z$258,4)*AE166</f>
        <v>55</v>
      </c>
      <c r="E166" s="247" t="n">
        <f aca="false">VLOOKUP($A166,$V$8:$Z$258,5)</f>
        <v>0.06650108280325</v>
      </c>
      <c r="F166" s="325"/>
      <c r="G166" s="326"/>
      <c r="H166" s="325"/>
      <c r="I166" s="326"/>
      <c r="J166" s="92" t="n">
        <f aca="false">X166</f>
        <v>0</v>
      </c>
      <c r="K166" s="306" t="n">
        <f aca="false">J166-C166</f>
        <v>0</v>
      </c>
      <c r="L166" s="258" t="n">
        <f aca="false">(A166-Calculation!$C$8)/365.25</f>
        <v>13.1663244353183</v>
      </c>
      <c r="M166" s="1" t="n">
        <v>3</v>
      </c>
      <c r="N166" s="307" t="n">
        <f aca="false">$A166</f>
        <v>50740</v>
      </c>
      <c r="O166" s="41" t="n">
        <f aca="false">VLOOKUP($N166,$AI$8:$AJ$258,2)+PvolMult</f>
        <v>0.124404456889652</v>
      </c>
      <c r="P166" s="308"/>
      <c r="Q166" s="109"/>
      <c r="V166" s="310" t="n">
        <f aca="false">$A166</f>
        <v>50740</v>
      </c>
      <c r="W166" s="261" t="n">
        <f aca="false">IF(Calculation!$Y$12=2,VLOOKUP(V166,OldCurves!$D166:$K419,3),(VLOOKUP(V166,OldCurves!$D166:$K419,3)*16*5+VLOOKUP(V166,OldCurves!$D166:$K419,7)*8*7+VLOOKUP(V166,OldCurves!M167:T390,3)*16+VLOOKUP(V166,OldCurves!M167:T390,7)*16)/168)</f>
        <v>73.5</v>
      </c>
      <c r="X166" s="92" t="n">
        <v>0</v>
      </c>
      <c r="Y166" s="311" t="n">
        <v>55</v>
      </c>
      <c r="Z166" s="294" t="n">
        <f aca="false">VLOOKUP(V166,OldCurves!A160:B419,2)</f>
        <v>0.06650108280325</v>
      </c>
      <c r="AA166" s="325"/>
      <c r="AB166" s="326"/>
      <c r="AC166" s="325"/>
      <c r="AD166" s="326"/>
      <c r="AE166" s="17" t="n">
        <v>1</v>
      </c>
      <c r="AF166" s="17"/>
      <c r="AG166" s="285" t="n">
        <v>13.16632</v>
      </c>
      <c r="AH166" s="106"/>
      <c r="AI166" s="313" t="n">
        <f aca="false">+V166</f>
        <v>50740</v>
      </c>
      <c r="AJ166" s="314" t="n">
        <f aca="false">IF(Calculation!$AB$24=1,OldData!AO166,OldData!AP166)</f>
        <v>0.124404456889652</v>
      </c>
      <c r="AK166" s="315"/>
      <c r="AM166" s="41"/>
      <c r="AN166" s="310" t="n">
        <f aca="false">AI166</f>
        <v>50740</v>
      </c>
      <c r="AO166" s="297" t="n">
        <f aca="false">IF(Calculation!$Y$12=2,SQRT((AR166^2*(AN166-olddate-1)+AU166^2*15)/(AN166-olddate+14)),SQRT((((AR166^2*16+AS166^2*8)/24)*(AN166-olddate-1)+((AU166^2*16+AV166^2*8)/24)*15)/(AN166-olddate+14)))</f>
        <v>0.124404456889652</v>
      </c>
      <c r="AP166" s="277" t="n">
        <f aca="false">IF(Calculation!$Y$12=2,AR166,SQRT((AR166^2*16+AS166^2*8)/24))</f>
        <v>0.08</v>
      </c>
      <c r="AQ166" s="261"/>
      <c r="AR166" s="298" t="n">
        <f aca="false">VLOOKUP(AN166,OldVolTable,15)</f>
        <v>0.08</v>
      </c>
      <c r="AS166" s="316" t="n">
        <f aca="false">VLOOKUP(AN166,OldVolTable,19)</f>
        <v>0.175</v>
      </c>
      <c r="AT166" s="291"/>
      <c r="AU166" s="291" t="n">
        <f aca="false">VLOOKUP(AN166,OldVolTable,23)</f>
        <v>2.9</v>
      </c>
      <c r="AV166" s="299" t="n">
        <f aca="false">VLOOKUP(AN166,OldVolTable,27)</f>
        <v>1.15</v>
      </c>
    </row>
    <row r="167" customFormat="false" ht="11.25" hidden="false" customHeight="false" outlineLevel="0" collapsed="false">
      <c r="A167" s="319" t="n">
        <f aca="false">EOMONTH(A166,0)+1</f>
        <v>50771</v>
      </c>
      <c r="B167" s="261" t="n">
        <f aca="false">VLOOKUP(A167,$V$8:$Z$258,2)+PPadd</f>
        <v>73.5</v>
      </c>
      <c r="C167" s="65"/>
      <c r="D167" s="302" t="n">
        <f aca="false">VLOOKUP($A167,$V$8:$Z$258,4)*AE167</f>
        <v>55</v>
      </c>
      <c r="E167" s="247" t="n">
        <f aca="false">VLOOKUP($A167,$V$8:$Z$258,5)</f>
        <v>0.06650108280325</v>
      </c>
      <c r="F167" s="325"/>
      <c r="G167" s="326"/>
      <c r="H167" s="325"/>
      <c r="I167" s="326"/>
      <c r="J167" s="92" t="n">
        <f aca="false">X167</f>
        <v>0</v>
      </c>
      <c r="K167" s="306" t="n">
        <f aca="false">J167-C167</f>
        <v>0</v>
      </c>
      <c r="L167" s="258" t="n">
        <f aca="false">(A167-Calculation!$C$8)/365.25</f>
        <v>13.2511978097194</v>
      </c>
      <c r="M167" s="1" t="n">
        <v>4</v>
      </c>
      <c r="N167" s="307" t="n">
        <f aca="false">$A167</f>
        <v>50771</v>
      </c>
      <c r="O167" s="41" t="n">
        <f aca="false">VLOOKUP($N167,$AI$8:$AJ$258,2)+PvolMult</f>
        <v>0.124323183844521</v>
      </c>
      <c r="P167" s="308"/>
      <c r="Q167" s="109"/>
      <c r="V167" s="310" t="n">
        <f aca="false">$A167</f>
        <v>50771</v>
      </c>
      <c r="W167" s="261" t="n">
        <f aca="false">IF(Calculation!$Y$12=2,VLOOKUP(V167,OldCurves!$D167:$K420,3),(VLOOKUP(V167,OldCurves!$D167:$K420,3)*16*5+VLOOKUP(V167,OldCurves!$D167:$K420,7)*8*7+VLOOKUP(V167,OldCurves!M168:T391,3)*16+VLOOKUP(V167,OldCurves!M168:T391,7)*16)/168)</f>
        <v>73.5</v>
      </c>
      <c r="X167" s="92" t="n">
        <v>0</v>
      </c>
      <c r="Y167" s="311" t="n">
        <v>55</v>
      </c>
      <c r="Z167" s="294" t="n">
        <f aca="false">VLOOKUP(V167,OldCurves!A161:B420,2)</f>
        <v>0.06650108280325</v>
      </c>
      <c r="AA167" s="325"/>
      <c r="AB167" s="326"/>
      <c r="AC167" s="325"/>
      <c r="AD167" s="326"/>
      <c r="AE167" s="17" t="n">
        <v>1</v>
      </c>
      <c r="AF167" s="17"/>
      <c r="AG167" s="285" t="n">
        <v>13.24846</v>
      </c>
      <c r="AH167" s="106"/>
      <c r="AI167" s="313" t="n">
        <f aca="false">+V167</f>
        <v>50771</v>
      </c>
      <c r="AJ167" s="314" t="n">
        <f aca="false">IF(Calculation!$AB$24=1,OldData!AO167,OldData!AP167)</f>
        <v>0.124323183844521</v>
      </c>
      <c r="AK167" s="315"/>
      <c r="AM167" s="41"/>
      <c r="AN167" s="310" t="n">
        <f aca="false">AI167</f>
        <v>50771</v>
      </c>
      <c r="AO167" s="297" t="n">
        <f aca="false">IF(Calculation!$Y$12=2,SQRT((AR167^2*(AN167-olddate-1)+AU167^2*15)/(AN167-olddate+14)),SQRT((((AR167^2*16+AS167^2*8)/24)*(AN167-olddate-1)+((AU167^2*16+AV167^2*8)/24)*15)/(AN167-olddate+14)))</f>
        <v>0.124323183844521</v>
      </c>
      <c r="AP167" s="277" t="n">
        <f aca="false">IF(Calculation!$Y$12=2,AR167,SQRT((AR167^2*16+AS167^2*8)/24))</f>
        <v>0.08</v>
      </c>
      <c r="AQ167" s="261"/>
      <c r="AR167" s="298" t="n">
        <f aca="false">VLOOKUP(AN167,OldVolTable,15)</f>
        <v>0.08</v>
      </c>
      <c r="AS167" s="316" t="n">
        <f aca="false">VLOOKUP(AN167,OldVolTable,19)</f>
        <v>0.175</v>
      </c>
      <c r="AT167" s="291"/>
      <c r="AU167" s="291" t="n">
        <f aca="false">VLOOKUP(AN167,OldVolTable,23)</f>
        <v>2.9</v>
      </c>
      <c r="AV167" s="299" t="n">
        <f aca="false">VLOOKUP(AN167,OldVolTable,27)</f>
        <v>1.15</v>
      </c>
    </row>
    <row r="168" customFormat="false" ht="11.25" hidden="false" customHeight="false" outlineLevel="0" collapsed="false">
      <c r="A168" s="319" t="n">
        <f aca="false">EOMONTH(A167,0)+1</f>
        <v>50802</v>
      </c>
      <c r="B168" s="261" t="n">
        <f aca="false">VLOOKUP(A168,$V$8:$Z$258,2)+PPadd</f>
        <v>73.5</v>
      </c>
      <c r="C168" s="65"/>
      <c r="D168" s="302" t="n">
        <f aca="false">VLOOKUP($A168,$V$8:$Z$258,4)*AE168</f>
        <v>55</v>
      </c>
      <c r="E168" s="247" t="n">
        <f aca="false">VLOOKUP($A168,$V$8:$Z$258,5)</f>
        <v>0.06650108280325</v>
      </c>
      <c r="F168" s="325"/>
      <c r="G168" s="326"/>
      <c r="H168" s="325"/>
      <c r="I168" s="326"/>
      <c r="J168" s="92" t="n">
        <f aca="false">X168</f>
        <v>0</v>
      </c>
      <c r="K168" s="306" t="n">
        <f aca="false">J168-C168</f>
        <v>0</v>
      </c>
      <c r="L168" s="258" t="n">
        <f aca="false">(A168-Calculation!$C$8)/365.25</f>
        <v>13.3360711841205</v>
      </c>
      <c r="M168" s="1" t="n">
        <v>5</v>
      </c>
      <c r="N168" s="307" t="n">
        <f aca="false">$A168</f>
        <v>50802</v>
      </c>
      <c r="O168" s="41" t="n">
        <f aca="false">VLOOKUP($N168,$AI$8:$AJ$258,2)+PvolMult</f>
        <v>0.124242219202081</v>
      </c>
      <c r="P168" s="308"/>
      <c r="Q168" s="109"/>
      <c r="V168" s="310" t="n">
        <f aca="false">$A168</f>
        <v>50802</v>
      </c>
      <c r="W168" s="261" t="n">
        <f aca="false">IF(Calculation!$Y$12=2,VLOOKUP(V168,OldCurves!$D168:$K421,3),(VLOOKUP(V168,OldCurves!$D168:$K421,3)*16*5+VLOOKUP(V168,OldCurves!$D168:$K421,7)*8*7+VLOOKUP(V168,OldCurves!M169:T392,3)*16+VLOOKUP(V168,OldCurves!M169:T392,7)*16)/168)</f>
        <v>73.5</v>
      </c>
      <c r="X168" s="92" t="n">
        <v>0</v>
      </c>
      <c r="Y168" s="311" t="n">
        <v>55</v>
      </c>
      <c r="Z168" s="294" t="n">
        <f aca="false">VLOOKUP(V168,OldCurves!A162:B421,2)</f>
        <v>0.06650108280325</v>
      </c>
      <c r="AA168" s="325"/>
      <c r="AB168" s="326"/>
      <c r="AC168" s="325"/>
      <c r="AD168" s="326"/>
      <c r="AE168" s="17" t="n">
        <v>1</v>
      </c>
      <c r="AF168" s="17"/>
      <c r="AG168" s="285" t="n">
        <v>13.33333</v>
      </c>
      <c r="AH168" s="106"/>
      <c r="AI168" s="313" t="n">
        <f aca="false">+V168</f>
        <v>50802</v>
      </c>
      <c r="AJ168" s="314" t="n">
        <f aca="false">IF(Calculation!$AB$24=1,OldData!AO168,OldData!AP168)</f>
        <v>0.124242219202081</v>
      </c>
      <c r="AK168" s="315"/>
      <c r="AM168" s="41"/>
      <c r="AN168" s="310" t="n">
        <f aca="false">AI168</f>
        <v>50802</v>
      </c>
      <c r="AO168" s="297" t="n">
        <f aca="false">IF(Calculation!$Y$12=2,SQRT((AR168^2*(AN168-olddate-1)+AU168^2*15)/(AN168-olddate+14)),SQRT((((AR168^2*16+AS168^2*8)/24)*(AN168-olddate-1)+((AU168^2*16+AV168^2*8)/24)*15)/(AN168-olddate+14)))</f>
        <v>0.124242219202081</v>
      </c>
      <c r="AP168" s="277" t="n">
        <f aca="false">IF(Calculation!$Y$12=2,AR168,SQRT((AR168^2*16+AS168^2*8)/24))</f>
        <v>0.08</v>
      </c>
      <c r="AQ168" s="261"/>
      <c r="AR168" s="298" t="n">
        <f aca="false">VLOOKUP(AN168,OldVolTable,15)</f>
        <v>0.08</v>
      </c>
      <c r="AS168" s="316" t="n">
        <f aca="false">VLOOKUP(AN168,OldVolTable,19)</f>
        <v>0.175</v>
      </c>
      <c r="AT168" s="291"/>
      <c r="AU168" s="291" t="n">
        <f aca="false">VLOOKUP(AN168,OldVolTable,23)</f>
        <v>2.9</v>
      </c>
      <c r="AV168" s="299" t="n">
        <f aca="false">VLOOKUP(AN168,OldVolTable,27)</f>
        <v>1.15</v>
      </c>
    </row>
    <row r="169" customFormat="false" ht="11.25" hidden="false" customHeight="false" outlineLevel="0" collapsed="false">
      <c r="A169" s="319" t="n">
        <f aca="false">EOMONTH(A168,0)+1</f>
        <v>50830</v>
      </c>
      <c r="B169" s="261" t="n">
        <f aca="false">VLOOKUP(A169,$V$8:$Z$258,2)+PPadd</f>
        <v>73.5</v>
      </c>
      <c r="C169" s="65"/>
      <c r="D169" s="302" t="n">
        <f aca="false">VLOOKUP($A169,$V$8:$Z$258,4)*AE169</f>
        <v>55</v>
      </c>
      <c r="E169" s="247" t="n">
        <f aca="false">VLOOKUP($A169,$V$8:$Z$258,5)</f>
        <v>0.06650108280325</v>
      </c>
      <c r="F169" s="325"/>
      <c r="G169" s="326"/>
      <c r="H169" s="325"/>
      <c r="I169" s="326"/>
      <c r="J169" s="92" t="n">
        <f aca="false">X169</f>
        <v>0</v>
      </c>
      <c r="K169" s="306" t="n">
        <f aca="false">J169-C169</f>
        <v>0</v>
      </c>
      <c r="L169" s="258" t="n">
        <f aca="false">(A169-Calculation!$C$8)/365.25</f>
        <v>13.4127310061602</v>
      </c>
      <c r="M169" s="1" t="n">
        <v>6</v>
      </c>
      <c r="N169" s="307" t="n">
        <f aca="false">$A169</f>
        <v>50830</v>
      </c>
      <c r="O169" s="41" t="n">
        <f aca="false">VLOOKUP($N169,$AI$8:$AJ$258,2)+PvolMult</f>
        <v>0.124169353426009</v>
      </c>
      <c r="P169" s="308"/>
      <c r="Q169" s="109"/>
      <c r="V169" s="310" t="n">
        <f aca="false">$A169</f>
        <v>50830</v>
      </c>
      <c r="W169" s="261" t="n">
        <f aca="false">IF(Calculation!$Y$12=2,VLOOKUP(V169,OldCurves!$D169:$K422,3),(VLOOKUP(V169,OldCurves!$D169:$K422,3)*16*5+VLOOKUP(V169,OldCurves!$D169:$K422,7)*8*7+VLOOKUP(V169,OldCurves!M170:T393,3)*16+VLOOKUP(V169,OldCurves!M170:T393,7)*16)/168)</f>
        <v>73.5</v>
      </c>
      <c r="X169" s="92" t="n">
        <v>0</v>
      </c>
      <c r="Y169" s="311" t="n">
        <v>55</v>
      </c>
      <c r="Z169" s="294" t="n">
        <f aca="false">VLOOKUP(V169,OldCurves!A163:B422,2)</f>
        <v>0.06650108280325</v>
      </c>
      <c r="AA169" s="325"/>
      <c r="AB169" s="326"/>
      <c r="AC169" s="325"/>
      <c r="AD169" s="326"/>
      <c r="AE169" s="17" t="n">
        <v>1</v>
      </c>
      <c r="AF169" s="17"/>
      <c r="AG169" s="285" t="n">
        <v>13.41821</v>
      </c>
      <c r="AH169" s="106"/>
      <c r="AI169" s="313" t="n">
        <f aca="false">+V169</f>
        <v>50830</v>
      </c>
      <c r="AJ169" s="314" t="n">
        <f aca="false">IF(Calculation!$AB$24=1,OldData!AO169,OldData!AP169)</f>
        <v>0.124169353426009</v>
      </c>
      <c r="AK169" s="315"/>
      <c r="AM169" s="41"/>
      <c r="AN169" s="310" t="n">
        <f aca="false">AI169</f>
        <v>50830</v>
      </c>
      <c r="AO169" s="297" t="n">
        <f aca="false">IF(Calculation!$Y$12=2,SQRT((AR169^2*(AN169-olddate-1)+AU169^2*15)/(AN169-olddate+14)),SQRT((((AR169^2*16+AS169^2*8)/24)*(AN169-olddate-1)+((AU169^2*16+AV169^2*8)/24)*15)/(AN169-olddate+14)))</f>
        <v>0.124169353426009</v>
      </c>
      <c r="AP169" s="277" t="n">
        <f aca="false">IF(Calculation!$Y$12=2,AR169,SQRT((AR169^2*16+AS169^2*8)/24))</f>
        <v>0.08</v>
      </c>
      <c r="AQ169" s="261"/>
      <c r="AR169" s="298" t="n">
        <f aca="false">VLOOKUP(AN169,OldVolTable,15)</f>
        <v>0.08</v>
      </c>
      <c r="AS169" s="316" t="n">
        <f aca="false">VLOOKUP(AN169,OldVolTable,19)</f>
        <v>0.175</v>
      </c>
      <c r="AT169" s="291"/>
      <c r="AU169" s="291" t="n">
        <f aca="false">VLOOKUP(AN169,OldVolTable,23)</f>
        <v>2.9</v>
      </c>
      <c r="AV169" s="299" t="n">
        <f aca="false">VLOOKUP(AN169,OldVolTable,27)</f>
        <v>1.15</v>
      </c>
    </row>
    <row r="170" customFormat="false" ht="11.25" hidden="false" customHeight="false" outlineLevel="0" collapsed="false">
      <c r="A170" s="319" t="n">
        <f aca="false">EOMONTH(A169,0)+1</f>
        <v>50861</v>
      </c>
      <c r="B170" s="261" t="n">
        <f aca="false">VLOOKUP(A170,$V$8:$Z$258,2)+PPadd</f>
        <v>73.5</v>
      </c>
      <c r="C170" s="65"/>
      <c r="D170" s="302" t="n">
        <f aca="false">VLOOKUP($A170,$V$8:$Z$258,4)*AE170</f>
        <v>55</v>
      </c>
      <c r="E170" s="247" t="n">
        <f aca="false">VLOOKUP($A170,$V$8:$Z$258,5)</f>
        <v>0.06650108280325</v>
      </c>
      <c r="F170" s="325"/>
      <c r="G170" s="326"/>
      <c r="H170" s="325"/>
      <c r="I170" s="326"/>
      <c r="J170" s="92" t="n">
        <f aca="false">X170</f>
        <v>0</v>
      </c>
      <c r="K170" s="306" t="n">
        <f aca="false">J170-C170</f>
        <v>0</v>
      </c>
      <c r="L170" s="258" t="n">
        <f aca="false">(A170-Calculation!$C$8)/365.25</f>
        <v>13.4976043805613</v>
      </c>
      <c r="M170" s="1" t="n">
        <v>1</v>
      </c>
      <c r="N170" s="307" t="n">
        <f aca="false">$A170</f>
        <v>50861</v>
      </c>
      <c r="O170" s="41" t="n">
        <f aca="false">VLOOKUP($N170,$AI$8:$AJ$258,2)+PvolMult</f>
        <v>0.124088970773276</v>
      </c>
      <c r="P170" s="308"/>
      <c r="Q170" s="109"/>
      <c r="V170" s="310" t="n">
        <f aca="false">$A170</f>
        <v>50861</v>
      </c>
      <c r="W170" s="261" t="n">
        <f aca="false">IF(Calculation!$Y$12=2,VLOOKUP(V170,OldCurves!$D170:$K423,3),(VLOOKUP(V170,OldCurves!$D170:$K423,3)*16*5+VLOOKUP(V170,OldCurves!$D170:$K423,7)*8*7+VLOOKUP(V170,OldCurves!M171:T394,3)*16+VLOOKUP(V170,OldCurves!M171:T394,7)*16)/168)</f>
        <v>73.5</v>
      </c>
      <c r="X170" s="92" t="n">
        <v>0</v>
      </c>
      <c r="Y170" s="311" t="n">
        <v>55</v>
      </c>
      <c r="Z170" s="294" t="n">
        <f aca="false">VLOOKUP(V170,OldCurves!A164:B423,2)</f>
        <v>0.06650108280325</v>
      </c>
      <c r="AA170" s="325"/>
      <c r="AB170" s="326"/>
      <c r="AC170" s="325"/>
      <c r="AD170" s="326"/>
      <c r="AE170" s="17" t="n">
        <v>1</v>
      </c>
      <c r="AF170" s="17"/>
      <c r="AG170" s="285" t="n">
        <v>13.50034</v>
      </c>
      <c r="AH170" s="106"/>
      <c r="AI170" s="313" t="n">
        <f aca="false">+V170</f>
        <v>50861</v>
      </c>
      <c r="AJ170" s="314" t="n">
        <f aca="false">IF(Calculation!$AB$24=1,OldData!AO170,OldData!AP170)</f>
        <v>0.124088970773276</v>
      </c>
      <c r="AK170" s="315"/>
      <c r="AM170" s="41"/>
      <c r="AN170" s="310" t="n">
        <f aca="false">AI170</f>
        <v>50861</v>
      </c>
      <c r="AO170" s="297" t="n">
        <f aca="false">IF(Calculation!$Y$12=2,SQRT((AR170^2*(AN170-olddate-1)+AU170^2*15)/(AN170-olddate+14)),SQRT((((AR170^2*16+AS170^2*8)/24)*(AN170-olddate-1)+((AU170^2*16+AV170^2*8)/24)*15)/(AN170-olddate+14)))</f>
        <v>0.124088970773276</v>
      </c>
      <c r="AP170" s="277" t="n">
        <f aca="false">IF(Calculation!$Y$12=2,AR170,SQRT((AR170^2*16+AS170^2*8)/24))</f>
        <v>0.08</v>
      </c>
      <c r="AQ170" s="261"/>
      <c r="AR170" s="298" t="n">
        <f aca="false">VLOOKUP(AN170,OldVolTable,15)</f>
        <v>0.08</v>
      </c>
      <c r="AS170" s="316" t="n">
        <f aca="false">VLOOKUP(AN170,OldVolTable,19)</f>
        <v>0.175</v>
      </c>
      <c r="AT170" s="291"/>
      <c r="AU170" s="291" t="n">
        <f aca="false">VLOOKUP(AN170,OldVolTable,23)</f>
        <v>2.9</v>
      </c>
      <c r="AV170" s="299" t="n">
        <f aca="false">VLOOKUP(AN170,OldVolTable,27)</f>
        <v>1.15</v>
      </c>
    </row>
    <row r="171" customFormat="false" ht="11.25" hidden="false" customHeight="false" outlineLevel="0" collapsed="false">
      <c r="A171" s="319" t="n">
        <f aca="false">EOMONTH(A170,0)+1</f>
        <v>50891</v>
      </c>
      <c r="B171" s="261" t="n">
        <f aca="false">VLOOKUP(A171,$V$8:$Z$258,2)+PPadd</f>
        <v>73.5</v>
      </c>
      <c r="C171" s="65"/>
      <c r="D171" s="302" t="n">
        <f aca="false">VLOOKUP($A171,$V$8:$Z$258,4)*AE171</f>
        <v>55</v>
      </c>
      <c r="E171" s="247" t="n">
        <f aca="false">VLOOKUP($A171,$V$8:$Z$258,5)</f>
        <v>0.06650108280325</v>
      </c>
      <c r="F171" s="325"/>
      <c r="G171" s="326"/>
      <c r="H171" s="325"/>
      <c r="I171" s="326"/>
      <c r="J171" s="92" t="n">
        <f aca="false">X171</f>
        <v>0</v>
      </c>
      <c r="K171" s="306" t="n">
        <f aca="false">J171-C171</f>
        <v>0</v>
      </c>
      <c r="L171" s="258" t="n">
        <f aca="false">(A171-Calculation!$C$8)/365.25</f>
        <v>13.5797399041752</v>
      </c>
      <c r="M171" s="1" t="n">
        <v>2</v>
      </c>
      <c r="N171" s="307" t="n">
        <f aca="false">$A171</f>
        <v>50891</v>
      </c>
      <c r="O171" s="41" t="n">
        <f aca="false">VLOOKUP($N171,$AI$8:$AJ$258,2)+PvolMult</f>
        <v>0.124011469820556</v>
      </c>
      <c r="P171" s="308"/>
      <c r="Q171" s="109"/>
      <c r="V171" s="310" t="n">
        <f aca="false">$A171</f>
        <v>50891</v>
      </c>
      <c r="W171" s="261" t="n">
        <f aca="false">IF(Calculation!$Y$12=2,VLOOKUP(V171,OldCurves!$D171:$K424,3),(VLOOKUP(V171,OldCurves!$D171:$K424,3)*16*5+VLOOKUP(V171,OldCurves!$D171:$K424,7)*8*7+VLOOKUP(V171,OldCurves!M172:T395,3)*16+VLOOKUP(V171,OldCurves!M172:T395,7)*16)/168)</f>
        <v>73.5</v>
      </c>
      <c r="X171" s="92" t="n">
        <v>0</v>
      </c>
      <c r="Y171" s="311" t="n">
        <v>55</v>
      </c>
      <c r="Z171" s="294" t="n">
        <f aca="false">VLOOKUP(V171,OldCurves!A165:B424,2)</f>
        <v>0.06650108280325</v>
      </c>
      <c r="AA171" s="325"/>
      <c r="AB171" s="326"/>
      <c r="AC171" s="325"/>
      <c r="AD171" s="326"/>
      <c r="AE171" s="17" t="n">
        <v>1</v>
      </c>
      <c r="AF171" s="17"/>
      <c r="AG171" s="285" t="n">
        <v>13.58522</v>
      </c>
      <c r="AH171" s="106"/>
      <c r="AI171" s="313" t="n">
        <f aca="false">+V171</f>
        <v>50891</v>
      </c>
      <c r="AJ171" s="314" t="n">
        <f aca="false">IF(Calculation!$AB$24=1,OldData!AO171,OldData!AP171)</f>
        <v>0.124011469820556</v>
      </c>
      <c r="AK171" s="258"/>
      <c r="AM171" s="41"/>
      <c r="AN171" s="310" t="n">
        <f aca="false">AI171</f>
        <v>50891</v>
      </c>
      <c r="AO171" s="297" t="n">
        <f aca="false">IF(Calculation!$Y$12=2,SQRT((AR171^2*(AN171-olddate-1)+AU171^2*15)/(AN171-olddate+14)),SQRT((((AR171^2*16+AS171^2*8)/24)*(AN171-olddate-1)+((AU171^2*16+AV171^2*8)/24)*15)/(AN171-olddate+14)))</f>
        <v>0.124011469820556</v>
      </c>
      <c r="AP171" s="277" t="n">
        <f aca="false">IF(Calculation!$Y$12=2,AR171,SQRT((AR171^2*16+AS171^2*8)/24))</f>
        <v>0.08</v>
      </c>
      <c r="AQ171" s="261"/>
      <c r="AR171" s="298" t="n">
        <f aca="false">VLOOKUP(AN171,OldVolTable,15)</f>
        <v>0.08</v>
      </c>
      <c r="AS171" s="316" t="n">
        <f aca="false">VLOOKUP(AN171,OldVolTable,19)</f>
        <v>0.175</v>
      </c>
      <c r="AT171" s="291"/>
      <c r="AU171" s="291" t="n">
        <f aca="false">VLOOKUP(AN171,OldVolTable,23)</f>
        <v>2.9</v>
      </c>
      <c r="AV171" s="299" t="n">
        <f aca="false">VLOOKUP(AN171,OldVolTable,27)</f>
        <v>1.15</v>
      </c>
    </row>
    <row r="172" customFormat="false" ht="11.25" hidden="false" customHeight="false" outlineLevel="0" collapsed="false">
      <c r="A172" s="319" t="n">
        <f aca="false">EOMONTH(A171,0)+1</f>
        <v>50922</v>
      </c>
      <c r="B172" s="261" t="n">
        <f aca="false">VLOOKUP(A172,$V$8:$Z$258,2)+PPadd</f>
        <v>73.5</v>
      </c>
      <c r="C172" s="65"/>
      <c r="D172" s="302" t="n">
        <f aca="false">VLOOKUP($A172,$V$8:$Z$258,4)*AE172</f>
        <v>55</v>
      </c>
      <c r="E172" s="247" t="n">
        <f aca="false">VLOOKUP($A172,$V$8:$Z$258,5)</f>
        <v>0.06650108280325</v>
      </c>
      <c r="F172" s="325"/>
      <c r="G172" s="326"/>
      <c r="H172" s="325"/>
      <c r="I172" s="326"/>
      <c r="J172" s="92" t="n">
        <f aca="false">X172</f>
        <v>0</v>
      </c>
      <c r="K172" s="306" t="n">
        <f aca="false">J172-C172</f>
        <v>0</v>
      </c>
      <c r="L172" s="258" t="n">
        <f aca="false">(A172-Calculation!$C$8)/365.25</f>
        <v>13.6646132785763</v>
      </c>
      <c r="M172" s="1" t="n">
        <v>3</v>
      </c>
      <c r="N172" s="307" t="n">
        <f aca="false">$A172</f>
        <v>50922</v>
      </c>
      <c r="O172" s="41" t="n">
        <f aca="false">VLOOKUP($N172,$AI$8:$AJ$258,2)+PvolMult</f>
        <v>0.123931682122404</v>
      </c>
      <c r="P172" s="308"/>
      <c r="Q172" s="109"/>
      <c r="V172" s="310" t="n">
        <f aca="false">$A172</f>
        <v>50922</v>
      </c>
      <c r="W172" s="261" t="n">
        <f aca="false">IF(Calculation!$Y$12=2,VLOOKUP(V172,OldCurves!$D172:$K425,3),(VLOOKUP(V172,OldCurves!$D172:$K425,3)*16*5+VLOOKUP(V172,OldCurves!$D172:$K425,7)*8*7+VLOOKUP(V172,OldCurves!M173:T396,3)*16+VLOOKUP(V172,OldCurves!M173:T396,7)*16)/168)</f>
        <v>73.5</v>
      </c>
      <c r="X172" s="92" t="n">
        <v>0</v>
      </c>
      <c r="Y172" s="311" t="n">
        <v>55</v>
      </c>
      <c r="Z172" s="294" t="n">
        <f aca="false">VLOOKUP(V172,OldCurves!A166:B425,2)</f>
        <v>0.06650108280325</v>
      </c>
      <c r="AA172" s="325"/>
      <c r="AB172" s="326"/>
      <c r="AC172" s="325"/>
      <c r="AD172" s="326"/>
      <c r="AE172" s="17" t="n">
        <v>1</v>
      </c>
      <c r="AF172" s="17"/>
      <c r="AG172" s="285" t="n">
        <v>13.66735</v>
      </c>
      <c r="AH172" s="106"/>
      <c r="AI172" s="313" t="n">
        <f aca="false">+V172</f>
        <v>50922</v>
      </c>
      <c r="AJ172" s="314" t="n">
        <f aca="false">IF(Calculation!$AB$24=1,OldData!AO172,OldData!AP172)</f>
        <v>0.123931682122404</v>
      </c>
      <c r="AK172" s="258"/>
      <c r="AM172" s="41"/>
      <c r="AN172" s="310" t="n">
        <f aca="false">AI172</f>
        <v>50922</v>
      </c>
      <c r="AO172" s="297" t="n">
        <f aca="false">IF(Calculation!$Y$12=2,SQRT((AR172^2*(AN172-olddate-1)+AU172^2*15)/(AN172-olddate+14)),SQRT((((AR172^2*16+AS172^2*8)/24)*(AN172-olddate-1)+((AU172^2*16+AV172^2*8)/24)*15)/(AN172-olddate+14)))</f>
        <v>0.123931682122404</v>
      </c>
      <c r="AP172" s="277" t="n">
        <f aca="false">IF(Calculation!$Y$12=2,AR172,SQRT((AR172^2*16+AS172^2*8)/24))</f>
        <v>0.08</v>
      </c>
      <c r="AQ172" s="261"/>
      <c r="AR172" s="298" t="n">
        <f aca="false">VLOOKUP(AN172,OldVolTable,15)</f>
        <v>0.08</v>
      </c>
      <c r="AS172" s="316" t="n">
        <f aca="false">VLOOKUP(AN172,OldVolTable,19)</f>
        <v>0.175</v>
      </c>
      <c r="AT172" s="291"/>
      <c r="AU172" s="291" t="n">
        <f aca="false">VLOOKUP(AN172,OldVolTable,23)</f>
        <v>2.9</v>
      </c>
      <c r="AV172" s="299" t="n">
        <f aca="false">VLOOKUP(AN172,OldVolTable,27)</f>
        <v>1.15</v>
      </c>
    </row>
    <row r="173" customFormat="false" ht="11.25" hidden="false" customHeight="false" outlineLevel="0" collapsed="false">
      <c r="A173" s="319" t="n">
        <f aca="false">EOMONTH(A172,0)+1</f>
        <v>50952</v>
      </c>
      <c r="B173" s="261" t="n">
        <f aca="false">VLOOKUP(A173,$V$8:$Z$258,2)+PPadd</f>
        <v>73.5</v>
      </c>
      <c r="C173" s="65"/>
      <c r="D173" s="302" t="n">
        <f aca="false">VLOOKUP($A173,$V$8:$Z$258,4)*AE173</f>
        <v>55</v>
      </c>
      <c r="E173" s="247" t="n">
        <f aca="false">VLOOKUP($A173,$V$8:$Z$258,5)</f>
        <v>0.06650108280325</v>
      </c>
      <c r="F173" s="325"/>
      <c r="G173" s="326"/>
      <c r="H173" s="325"/>
      <c r="I173" s="326"/>
      <c r="J173" s="92" t="n">
        <f aca="false">X173</f>
        <v>0</v>
      </c>
      <c r="K173" s="306" t="n">
        <f aca="false">J173-C173</f>
        <v>0</v>
      </c>
      <c r="L173" s="258" t="n">
        <f aca="false">(A173-Calculation!$C$8)/365.25</f>
        <v>13.7467488021903</v>
      </c>
      <c r="M173" s="1" t="n">
        <v>4</v>
      </c>
      <c r="N173" s="307" t="n">
        <f aca="false">$A173</f>
        <v>50952</v>
      </c>
      <c r="O173" s="41" t="n">
        <f aca="false">VLOOKUP($N173,$AI$8:$AJ$258,2)+PvolMult</f>
        <v>0.123854753643128</v>
      </c>
      <c r="P173" s="308"/>
      <c r="Q173" s="109"/>
      <c r="V173" s="310" t="n">
        <f aca="false">$A173</f>
        <v>50952</v>
      </c>
      <c r="W173" s="261" t="n">
        <f aca="false">IF(Calculation!$Y$12=2,VLOOKUP(V173,OldCurves!$D173:$K426,3),(VLOOKUP(V173,OldCurves!$D173:$K426,3)*16*5+VLOOKUP(V173,OldCurves!$D173:$K426,7)*8*7+VLOOKUP(V173,OldCurves!M174:T397,3)*16+VLOOKUP(V173,OldCurves!M174:T397,7)*16)/168)</f>
        <v>73.5</v>
      </c>
      <c r="X173" s="92" t="n">
        <v>0</v>
      </c>
      <c r="Y173" s="311" t="n">
        <v>55</v>
      </c>
      <c r="Z173" s="294" t="n">
        <f aca="false">VLOOKUP(V173,OldCurves!A167:B426,2)</f>
        <v>0.06650108280325</v>
      </c>
      <c r="AA173" s="325"/>
      <c r="AB173" s="326"/>
      <c r="AC173" s="325"/>
      <c r="AD173" s="326"/>
      <c r="AE173" s="17" t="n">
        <v>1</v>
      </c>
      <c r="AF173" s="17"/>
      <c r="AG173" s="285" t="n">
        <v>13.75222</v>
      </c>
      <c r="AH173" s="106"/>
      <c r="AI173" s="313" t="n">
        <f aca="false">+V173</f>
        <v>50952</v>
      </c>
      <c r="AJ173" s="314" t="n">
        <f aca="false">IF(Calculation!$AB$24=1,OldData!AO173,OldData!AP173)</f>
        <v>0.123854753643128</v>
      </c>
      <c r="AK173" s="315"/>
      <c r="AM173" s="41"/>
      <c r="AN173" s="310" t="n">
        <f aca="false">AI173</f>
        <v>50952</v>
      </c>
      <c r="AO173" s="297" t="n">
        <f aca="false">IF(Calculation!$Y$12=2,SQRT((AR173^2*(AN173-olddate-1)+AU173^2*15)/(AN173-olddate+14)),SQRT((((AR173^2*16+AS173^2*8)/24)*(AN173-olddate-1)+((AU173^2*16+AV173^2*8)/24)*15)/(AN173-olddate+14)))</f>
        <v>0.123854753643128</v>
      </c>
      <c r="AP173" s="277" t="n">
        <f aca="false">IF(Calculation!$Y$12=2,AR173,SQRT((AR173^2*16+AS173^2*8)/24))</f>
        <v>0.08</v>
      </c>
      <c r="AQ173" s="261"/>
      <c r="AR173" s="298" t="n">
        <f aca="false">VLOOKUP(AN173,OldVolTable,15)</f>
        <v>0.08</v>
      </c>
      <c r="AS173" s="316" t="n">
        <f aca="false">VLOOKUP(AN173,OldVolTable,19)</f>
        <v>0.175</v>
      </c>
      <c r="AT173" s="291"/>
      <c r="AU173" s="291" t="n">
        <f aca="false">VLOOKUP(AN173,OldVolTable,23)</f>
        <v>2.9</v>
      </c>
      <c r="AV173" s="299" t="n">
        <f aca="false">VLOOKUP(AN173,OldVolTable,27)</f>
        <v>1.15</v>
      </c>
    </row>
    <row r="174" customFormat="false" ht="11.25" hidden="false" customHeight="false" outlineLevel="0" collapsed="false">
      <c r="A174" s="319" t="n">
        <f aca="false">EOMONTH(A173,0)+1</f>
        <v>50983</v>
      </c>
      <c r="B174" s="261" t="n">
        <f aca="false">VLOOKUP(A174,$V$8:$Z$258,2)+PPadd</f>
        <v>73.5</v>
      </c>
      <c r="C174" s="65"/>
      <c r="D174" s="302" t="n">
        <f aca="false">VLOOKUP($A174,$V$8:$Z$258,4)*AE174</f>
        <v>55</v>
      </c>
      <c r="E174" s="247" t="n">
        <f aca="false">VLOOKUP($A174,$V$8:$Z$258,5)</f>
        <v>0.06650108280325</v>
      </c>
      <c r="F174" s="325"/>
      <c r="G174" s="326"/>
      <c r="H174" s="325"/>
      <c r="I174" s="326"/>
      <c r="J174" s="92" t="n">
        <f aca="false">X174</f>
        <v>0</v>
      </c>
      <c r="K174" s="306" t="n">
        <f aca="false">J174-C174</f>
        <v>0</v>
      </c>
      <c r="L174" s="258" t="n">
        <f aca="false">(A174-Calculation!$C$8)/365.25</f>
        <v>13.8316221765914</v>
      </c>
      <c r="M174" s="1" t="n">
        <v>5</v>
      </c>
      <c r="N174" s="307" t="n">
        <f aca="false">$A174</f>
        <v>50983</v>
      </c>
      <c r="O174" s="41" t="n">
        <f aca="false">VLOOKUP($N174,$AI$8:$AJ$258,2)+PvolMult</f>
        <v>0.123775554128724</v>
      </c>
      <c r="P174" s="308"/>
      <c r="Q174" s="109"/>
      <c r="V174" s="310" t="n">
        <f aca="false">$A174</f>
        <v>50983</v>
      </c>
      <c r="W174" s="261" t="n">
        <f aca="false">IF(Calculation!$Y$12=2,VLOOKUP(V174,OldCurves!$D174:$K427,3),(VLOOKUP(V174,OldCurves!$D174:$K427,3)*16*5+VLOOKUP(V174,OldCurves!$D174:$K427,7)*8*7+VLOOKUP(V174,OldCurves!M175:T398,3)*16+VLOOKUP(V174,OldCurves!M175:T398,7)*16)/168)</f>
        <v>73.5</v>
      </c>
      <c r="X174" s="92" t="n">
        <v>0</v>
      </c>
      <c r="Y174" s="311" t="n">
        <v>55</v>
      </c>
      <c r="Z174" s="294" t="n">
        <f aca="false">VLOOKUP(V174,OldCurves!A168:B427,2)</f>
        <v>0.06650108280325</v>
      </c>
      <c r="AA174" s="325"/>
      <c r="AB174" s="326"/>
      <c r="AC174" s="325"/>
      <c r="AD174" s="326"/>
      <c r="AE174" s="17" t="n">
        <v>1</v>
      </c>
      <c r="AF174" s="17"/>
      <c r="AG174" s="285" t="n">
        <v>13.8371</v>
      </c>
      <c r="AH174" s="106"/>
      <c r="AI174" s="313" t="n">
        <f aca="false">+V174</f>
        <v>50983</v>
      </c>
      <c r="AJ174" s="314" t="n">
        <f aca="false">IF(Calculation!$AB$24=1,OldData!AO174,OldData!AP174)</f>
        <v>0.123775554128724</v>
      </c>
      <c r="AK174" s="315"/>
      <c r="AM174" s="41"/>
      <c r="AN174" s="310" t="n">
        <f aca="false">AI174</f>
        <v>50983</v>
      </c>
      <c r="AO174" s="297" t="n">
        <f aca="false">IF(Calculation!$Y$12=2,SQRT((AR174^2*(AN174-olddate-1)+AU174^2*15)/(AN174-olddate+14)),SQRT((((AR174^2*16+AS174^2*8)/24)*(AN174-olddate-1)+((AU174^2*16+AV174^2*8)/24)*15)/(AN174-olddate+14)))</f>
        <v>0.123775554128724</v>
      </c>
      <c r="AP174" s="277" t="n">
        <f aca="false">IF(Calculation!$Y$12=2,AR174,SQRT((AR174^2*16+AS174^2*8)/24))</f>
        <v>0.08</v>
      </c>
      <c r="AQ174" s="261"/>
      <c r="AR174" s="298" t="n">
        <f aca="false">VLOOKUP(AN174,OldVolTable,15)</f>
        <v>0.08</v>
      </c>
      <c r="AS174" s="316" t="n">
        <f aca="false">VLOOKUP(AN174,OldVolTable,19)</f>
        <v>0.175</v>
      </c>
      <c r="AT174" s="291"/>
      <c r="AU174" s="291" t="n">
        <f aca="false">VLOOKUP(AN174,OldVolTable,23)</f>
        <v>2.9</v>
      </c>
      <c r="AV174" s="299" t="n">
        <f aca="false">VLOOKUP(AN174,OldVolTable,27)</f>
        <v>1.15</v>
      </c>
    </row>
    <row r="175" customFormat="false" ht="11.25" hidden="false" customHeight="false" outlineLevel="0" collapsed="false">
      <c r="A175" s="319" t="n">
        <f aca="false">EOMONTH(A174,0)+1</f>
        <v>51014</v>
      </c>
      <c r="B175" s="261" t="n">
        <f aca="false">VLOOKUP(A175,$V$8:$Z$258,2)+PPadd</f>
        <v>73.5</v>
      </c>
      <c r="C175" s="65"/>
      <c r="D175" s="302" t="n">
        <f aca="false">VLOOKUP($A175,$V$8:$Z$258,4)*AE175</f>
        <v>55</v>
      </c>
      <c r="E175" s="247" t="n">
        <f aca="false">VLOOKUP($A175,$V$8:$Z$258,5)</f>
        <v>0.06650108280325</v>
      </c>
      <c r="F175" s="325"/>
      <c r="G175" s="326"/>
      <c r="H175" s="325"/>
      <c r="I175" s="326"/>
      <c r="J175" s="92" t="n">
        <f aca="false">X175</f>
        <v>0</v>
      </c>
      <c r="K175" s="306" t="n">
        <f aca="false">J175-C175</f>
        <v>0</v>
      </c>
      <c r="L175" s="258" t="n">
        <f aca="false">(A175-Calculation!$C$8)/365.25</f>
        <v>13.9164955509925</v>
      </c>
      <c r="M175" s="1" t="n">
        <v>6</v>
      </c>
      <c r="N175" s="307" t="n">
        <f aca="false">$A175</f>
        <v>51014</v>
      </c>
      <c r="O175" s="41" t="n">
        <f aca="false">VLOOKUP($N175,$AI$8:$AJ$258,2)+PvolMult</f>
        <v>0.123696650966167</v>
      </c>
      <c r="P175" s="308"/>
      <c r="Q175" s="109"/>
      <c r="V175" s="310" t="n">
        <f aca="false">$A175</f>
        <v>51014</v>
      </c>
      <c r="W175" s="261" t="n">
        <f aca="false">IF(Calculation!$Y$12=2,VLOOKUP(V175,OldCurves!$D175:$K428,3),(VLOOKUP(V175,OldCurves!$D175:$K428,3)*16*5+VLOOKUP(V175,OldCurves!$D175:$K428,7)*8*7+VLOOKUP(V175,OldCurves!M176:T399,3)*16+VLOOKUP(V175,OldCurves!M176:T399,7)*16)/168)</f>
        <v>73.5</v>
      </c>
      <c r="X175" s="92" t="n">
        <v>0</v>
      </c>
      <c r="Y175" s="311" t="n">
        <v>55</v>
      </c>
      <c r="Z175" s="294" t="n">
        <f aca="false">VLOOKUP(V175,OldCurves!A169:B428,2)</f>
        <v>0.06650108280325</v>
      </c>
      <c r="AA175" s="325"/>
      <c r="AB175" s="326"/>
      <c r="AC175" s="325"/>
      <c r="AD175" s="326"/>
      <c r="AE175" s="17" t="n">
        <v>1</v>
      </c>
      <c r="AF175" s="17"/>
      <c r="AG175" s="285" t="n">
        <v>13.91376</v>
      </c>
      <c r="AH175" s="106"/>
      <c r="AI175" s="313" t="n">
        <f aca="false">+V175</f>
        <v>51014</v>
      </c>
      <c r="AJ175" s="314" t="n">
        <f aca="false">IF(Calculation!$AB$24=1,OldData!AO175,OldData!AP175)</f>
        <v>0.123696650966167</v>
      </c>
      <c r="AK175" s="315"/>
      <c r="AM175" s="41"/>
      <c r="AN175" s="310" t="n">
        <f aca="false">AI175</f>
        <v>51014</v>
      </c>
      <c r="AO175" s="297" t="n">
        <f aca="false">IF(Calculation!$Y$12=2,SQRT((AR175^2*(AN175-olddate-1)+AU175^2*15)/(AN175-olddate+14)),SQRT((((AR175^2*16+AS175^2*8)/24)*(AN175-olddate-1)+((AU175^2*16+AV175^2*8)/24)*15)/(AN175-olddate+14)))</f>
        <v>0.123696650966167</v>
      </c>
      <c r="AP175" s="277" t="n">
        <f aca="false">IF(Calculation!$Y$12=2,AR175,SQRT((AR175^2*16+AS175^2*8)/24))</f>
        <v>0.08</v>
      </c>
      <c r="AQ175" s="261"/>
      <c r="AR175" s="298" t="n">
        <f aca="false">VLOOKUP(AN175,OldVolTable,15)</f>
        <v>0.08</v>
      </c>
      <c r="AS175" s="316" t="n">
        <f aca="false">VLOOKUP(AN175,OldVolTable,19)</f>
        <v>0.175</v>
      </c>
      <c r="AT175" s="291"/>
      <c r="AU175" s="291" t="n">
        <f aca="false">VLOOKUP(AN175,OldVolTable,23)</f>
        <v>2.9</v>
      </c>
      <c r="AV175" s="299" t="n">
        <f aca="false">VLOOKUP(AN175,OldVolTable,27)</f>
        <v>1.15</v>
      </c>
    </row>
    <row r="176" customFormat="false" ht="11.25" hidden="false" customHeight="false" outlineLevel="0" collapsed="false">
      <c r="A176" s="301" t="n">
        <f aca="false">EOMONTH(A175,0)+1</f>
        <v>51044</v>
      </c>
      <c r="B176" s="261" t="n">
        <f aca="false">VLOOKUP(A176,$V$8:$Z$258,2)+PPadd</f>
        <v>73.5</v>
      </c>
      <c r="C176" s="65"/>
      <c r="D176" s="302" t="n">
        <f aca="false">VLOOKUP($A176,$V$8:$Z$258,4)*AE176</f>
        <v>55</v>
      </c>
      <c r="E176" s="247" t="n">
        <f aca="false">VLOOKUP($A176,$V$8:$Z$258,5)</f>
        <v>0.06650108280325</v>
      </c>
      <c r="F176" s="325"/>
      <c r="G176" s="326"/>
      <c r="H176" s="325"/>
      <c r="I176" s="326"/>
      <c r="J176" s="92" t="n">
        <f aca="false">X176</f>
        <v>0</v>
      </c>
      <c r="K176" s="306" t="n">
        <f aca="false">J176-C176</f>
        <v>0</v>
      </c>
      <c r="L176" s="258" t="n">
        <f aca="false">(A176-Calculation!$C$8)/365.25</f>
        <v>13.9986310746064</v>
      </c>
      <c r="M176" s="1" t="n">
        <v>1</v>
      </c>
      <c r="N176" s="307" t="n">
        <f aca="false">$A176</f>
        <v>51044</v>
      </c>
      <c r="O176" s="41" t="n">
        <f aca="false">VLOOKUP($N176,$AI$8:$AJ$258,2)+PvolMult</f>
        <v>0.123620573624395</v>
      </c>
      <c r="P176" s="308"/>
      <c r="Q176" s="109"/>
      <c r="V176" s="310" t="n">
        <f aca="false">$A176</f>
        <v>51044</v>
      </c>
      <c r="W176" s="261" t="n">
        <f aca="false">IF(Calculation!$Y$12=2,VLOOKUP(V176,OldCurves!$D176:$K429,3),(VLOOKUP(V176,OldCurves!$D176:$K429,3)*16*5+VLOOKUP(V176,OldCurves!$D176:$K429,7)*8*7+VLOOKUP(V176,OldCurves!M177:T400,3)*16+VLOOKUP(V176,OldCurves!M177:T400,7)*16)/168)</f>
        <v>73.5</v>
      </c>
      <c r="X176" s="92" t="n">
        <v>0</v>
      </c>
      <c r="Y176" s="311" t="n">
        <v>55</v>
      </c>
      <c r="Z176" s="294" t="n">
        <f aca="false">VLOOKUP(V176,OldCurves!A170:B429,2)</f>
        <v>0.06650108280325</v>
      </c>
      <c r="AA176" s="325"/>
      <c r="AB176" s="326"/>
      <c r="AC176" s="325"/>
      <c r="AD176" s="326"/>
      <c r="AE176" s="17" t="n">
        <v>1</v>
      </c>
      <c r="AF176" s="17"/>
      <c r="AG176" s="285" t="n">
        <v>13.99863</v>
      </c>
      <c r="AH176" s="106"/>
      <c r="AI176" s="313" t="n">
        <f aca="false">+V176</f>
        <v>51044</v>
      </c>
      <c r="AJ176" s="314" t="n">
        <f aca="false">IF(Calculation!$AB$24=1,OldData!AO176,OldData!AP176)</f>
        <v>0.123620573624395</v>
      </c>
      <c r="AK176" s="315"/>
      <c r="AM176" s="41"/>
      <c r="AN176" s="310" t="n">
        <f aca="false">AI176</f>
        <v>51044</v>
      </c>
      <c r="AO176" s="297" t="n">
        <f aca="false">IF(Calculation!$Y$12=2,SQRT((AR176^2*(AN176-olddate-1)+AU176^2*15)/(AN176-olddate+14)),SQRT((((AR176^2*16+AS176^2*8)/24)*(AN176-olddate-1)+((AU176^2*16+AV176^2*8)/24)*15)/(AN176-olddate+14)))</f>
        <v>0.123620573624395</v>
      </c>
      <c r="AP176" s="277" t="n">
        <f aca="false">IF(Calculation!$Y$12=2,AR176,SQRT((AR176^2*16+AS176^2*8)/24))</f>
        <v>0.08</v>
      </c>
      <c r="AQ176" s="261"/>
      <c r="AR176" s="298" t="n">
        <f aca="false">VLOOKUP(AN176,OldVolTable,15)</f>
        <v>0.08</v>
      </c>
      <c r="AS176" s="316" t="n">
        <f aca="false">VLOOKUP(AN176,OldVolTable,19)</f>
        <v>0.175</v>
      </c>
      <c r="AT176" s="291"/>
      <c r="AU176" s="291" t="n">
        <f aca="false">VLOOKUP(AN176,OldVolTable,23)</f>
        <v>2.9</v>
      </c>
      <c r="AV176" s="299" t="n">
        <f aca="false">VLOOKUP(AN176,OldVolTable,27)</f>
        <v>1.15</v>
      </c>
    </row>
    <row r="177" customFormat="false" ht="11.25" hidden="false" customHeight="false" outlineLevel="0" collapsed="false">
      <c r="A177" s="319" t="n">
        <f aca="false">EOMONTH(A176,0)+1</f>
        <v>51075</v>
      </c>
      <c r="B177" s="261" t="n">
        <f aca="false">VLOOKUP(A177,$V$8:$Z$258,2)+PPadd</f>
        <v>73.5</v>
      </c>
      <c r="C177" s="65"/>
      <c r="D177" s="302" t="n">
        <f aca="false">VLOOKUP($A177,$V$8:$Z$258,4)*AE177</f>
        <v>55</v>
      </c>
      <c r="E177" s="247" t="n">
        <f aca="false">VLOOKUP($A177,$V$8:$Z$258,5)</f>
        <v>0.06650108280325</v>
      </c>
      <c r="F177" s="325"/>
      <c r="G177" s="326"/>
      <c r="H177" s="325"/>
      <c r="I177" s="326"/>
      <c r="J177" s="92" t="n">
        <f aca="false">X177</f>
        <v>0</v>
      </c>
      <c r="K177" s="306" t="n">
        <f aca="false">J177-C177</f>
        <v>0</v>
      </c>
      <c r="L177" s="258" t="n">
        <f aca="false">(A177-Calculation!$C$8)/365.25</f>
        <v>14.0835044490075</v>
      </c>
      <c r="M177" s="1" t="n">
        <v>2</v>
      </c>
      <c r="N177" s="307" t="n">
        <f aca="false">$A177</f>
        <v>51075</v>
      </c>
      <c r="O177" s="41" t="n">
        <f aca="false">VLOOKUP($N177,$AI$8:$AJ$258,2)+PvolMult</f>
        <v>0.12354224863096</v>
      </c>
      <c r="P177" s="308"/>
      <c r="Q177" s="109"/>
      <c r="V177" s="310" t="n">
        <f aca="false">$A177</f>
        <v>51075</v>
      </c>
      <c r="W177" s="261" t="n">
        <f aca="false">IF(Calculation!$Y$12=2,VLOOKUP(V177,OldCurves!$D177:$K430,3),(VLOOKUP(V177,OldCurves!$D177:$K430,3)*16*5+VLOOKUP(V177,OldCurves!$D177:$K430,7)*8*7+VLOOKUP(V177,OldCurves!M178:T401,3)*16+VLOOKUP(V177,OldCurves!M178:T401,7)*16)/168)</f>
        <v>73.5</v>
      </c>
      <c r="X177" s="92" t="n">
        <v>0</v>
      </c>
      <c r="Y177" s="311" t="n">
        <v>55</v>
      </c>
      <c r="Z177" s="294" t="n">
        <f aca="false">VLOOKUP(V177,OldCurves!A171:B430,2)</f>
        <v>0.06650108280325</v>
      </c>
      <c r="AA177" s="325"/>
      <c r="AB177" s="326"/>
      <c r="AC177" s="325"/>
      <c r="AD177" s="326"/>
      <c r="AE177" s="17" t="n">
        <v>1</v>
      </c>
      <c r="AF177" s="17"/>
      <c r="AG177" s="285" t="n">
        <v>14.08077</v>
      </c>
      <c r="AH177" s="106"/>
      <c r="AI177" s="313" t="n">
        <f aca="false">+V177</f>
        <v>51075</v>
      </c>
      <c r="AJ177" s="314" t="n">
        <f aca="false">IF(Calculation!$AB$24=1,OldData!AO177,OldData!AP177)</f>
        <v>0.12354224863096</v>
      </c>
      <c r="AK177" s="315"/>
      <c r="AM177" s="41"/>
      <c r="AN177" s="310" t="n">
        <f aca="false">AI177</f>
        <v>51075</v>
      </c>
      <c r="AO177" s="297" t="n">
        <f aca="false">IF(Calculation!$Y$12=2,SQRT((AR177^2*(AN177-olddate-1)+AU177^2*15)/(AN177-olddate+14)),SQRT((((AR177^2*16+AS177^2*8)/24)*(AN177-olddate-1)+((AU177^2*16+AV177^2*8)/24)*15)/(AN177-olddate+14)))</f>
        <v>0.12354224863096</v>
      </c>
      <c r="AP177" s="277" t="n">
        <f aca="false">IF(Calculation!$Y$12=2,AR177,SQRT((AR177^2*16+AS177^2*8)/24))</f>
        <v>0.08</v>
      </c>
      <c r="AQ177" s="261"/>
      <c r="AR177" s="298" t="n">
        <f aca="false">VLOOKUP(AN177,OldVolTable,15)</f>
        <v>0.08</v>
      </c>
      <c r="AS177" s="316" t="n">
        <f aca="false">VLOOKUP(AN177,OldVolTable,19)</f>
        <v>0.175</v>
      </c>
      <c r="AT177" s="291"/>
      <c r="AU177" s="291" t="n">
        <f aca="false">VLOOKUP(AN177,OldVolTable,23)</f>
        <v>2.9</v>
      </c>
      <c r="AV177" s="299" t="n">
        <f aca="false">VLOOKUP(AN177,OldVolTable,27)</f>
        <v>1.15</v>
      </c>
    </row>
    <row r="178" customFormat="false" ht="11.25" hidden="false" customHeight="false" outlineLevel="0" collapsed="false">
      <c r="A178" s="319" t="n">
        <f aca="false">EOMONTH(A177,0)+1</f>
        <v>51105</v>
      </c>
      <c r="B178" s="261" t="n">
        <f aca="false">VLOOKUP(A178,$V$8:$Z$258,2)+PPadd</f>
        <v>73.5</v>
      </c>
      <c r="C178" s="65"/>
      <c r="D178" s="302" t="n">
        <f aca="false">VLOOKUP($A178,$V$8:$Z$258,4)*AE178</f>
        <v>55</v>
      </c>
      <c r="E178" s="247" t="n">
        <f aca="false">VLOOKUP($A178,$V$8:$Z$258,5)</f>
        <v>0.06650108280325</v>
      </c>
      <c r="F178" s="325"/>
      <c r="G178" s="326"/>
      <c r="H178" s="325"/>
      <c r="I178" s="326"/>
      <c r="J178" s="92" t="n">
        <f aca="false">X178</f>
        <v>0</v>
      </c>
      <c r="K178" s="306" t="n">
        <f aca="false">J178-C178</f>
        <v>0</v>
      </c>
      <c r="L178" s="258" t="n">
        <f aca="false">(A178-Calculation!$C$8)/365.25</f>
        <v>14.1656399726215</v>
      </c>
      <c r="M178" s="1" t="n">
        <v>3</v>
      </c>
      <c r="N178" s="307" t="n">
        <f aca="false">$A178</f>
        <v>51105</v>
      </c>
      <c r="O178" s="41" t="n">
        <f aca="false">VLOOKUP($N178,$AI$8:$AJ$258,2)+PvolMult</f>
        <v>0.123466727644303</v>
      </c>
      <c r="P178" s="308"/>
      <c r="Q178" s="109"/>
      <c r="V178" s="310" t="n">
        <f aca="false">$A178</f>
        <v>51105</v>
      </c>
      <c r="W178" s="261" t="n">
        <f aca="false">IF(Calculation!$Y$12=2,VLOOKUP(V178,OldCurves!$D178:$K431,3),(VLOOKUP(V178,OldCurves!$D178:$K431,3)*16*5+VLOOKUP(V178,OldCurves!$D178:$K431,7)*8*7+VLOOKUP(V178,OldCurves!M179:T402,3)*16+VLOOKUP(V178,OldCurves!M179:T402,7)*16)/168)</f>
        <v>73.5</v>
      </c>
      <c r="X178" s="92" t="n">
        <v>0</v>
      </c>
      <c r="Y178" s="311" t="n">
        <v>55</v>
      </c>
      <c r="Z178" s="294" t="n">
        <f aca="false">VLOOKUP(V178,OldCurves!A172:B431,2)</f>
        <v>0.06650108280325</v>
      </c>
      <c r="AA178" s="325"/>
      <c r="AB178" s="326"/>
      <c r="AC178" s="325"/>
      <c r="AD178" s="326"/>
      <c r="AE178" s="17" t="n">
        <v>1</v>
      </c>
      <c r="AF178" s="17"/>
      <c r="AG178" s="285" t="n">
        <v>14.16564</v>
      </c>
      <c r="AH178" s="106"/>
      <c r="AI178" s="313" t="n">
        <f aca="false">+V178</f>
        <v>51105</v>
      </c>
      <c r="AJ178" s="314" t="n">
        <f aca="false">IF(Calculation!$AB$24=1,OldData!AO178,OldData!AP178)</f>
        <v>0.123466727644303</v>
      </c>
      <c r="AK178" s="315"/>
      <c r="AM178" s="41"/>
      <c r="AN178" s="310" t="n">
        <f aca="false">AI178</f>
        <v>51105</v>
      </c>
      <c r="AO178" s="297" t="n">
        <f aca="false">IF(Calculation!$Y$12=2,SQRT((AR178^2*(AN178-olddate-1)+AU178^2*15)/(AN178-olddate+14)),SQRT((((AR178^2*16+AS178^2*8)/24)*(AN178-olddate-1)+((AU178^2*16+AV178^2*8)/24)*15)/(AN178-olddate+14)))</f>
        <v>0.123466727644303</v>
      </c>
      <c r="AP178" s="277" t="n">
        <f aca="false">IF(Calculation!$Y$12=2,AR178,SQRT((AR178^2*16+AS178^2*8)/24))</f>
        <v>0.08</v>
      </c>
      <c r="AQ178" s="261"/>
      <c r="AR178" s="298" t="n">
        <f aca="false">VLOOKUP(AN178,OldVolTable,15)</f>
        <v>0.08</v>
      </c>
      <c r="AS178" s="316" t="n">
        <f aca="false">VLOOKUP(AN178,OldVolTable,19)</f>
        <v>0.175</v>
      </c>
      <c r="AT178" s="291"/>
      <c r="AU178" s="291" t="n">
        <f aca="false">VLOOKUP(AN178,OldVolTable,23)</f>
        <v>2.9</v>
      </c>
      <c r="AV178" s="299" t="n">
        <f aca="false">VLOOKUP(AN178,OldVolTable,27)</f>
        <v>1.15</v>
      </c>
    </row>
    <row r="179" customFormat="false" ht="11.25" hidden="false" customHeight="false" outlineLevel="0" collapsed="false">
      <c r="A179" s="319" t="n">
        <f aca="false">EOMONTH(A178,0)+1</f>
        <v>51136</v>
      </c>
      <c r="B179" s="261" t="n">
        <f aca="false">VLOOKUP(A179,$V$8:$Z$258,2)+PPadd</f>
        <v>73.5</v>
      </c>
      <c r="C179" s="65"/>
      <c r="D179" s="302" t="n">
        <f aca="false">VLOOKUP($A179,$V$8:$Z$258,4)*AE179</f>
        <v>55</v>
      </c>
      <c r="E179" s="247" t="n">
        <f aca="false">VLOOKUP($A179,$V$8:$Z$258,5)</f>
        <v>0.06650108280325</v>
      </c>
      <c r="F179" s="325"/>
      <c r="G179" s="326"/>
      <c r="H179" s="325"/>
      <c r="I179" s="326"/>
      <c r="J179" s="92" t="n">
        <f aca="false">X179</f>
        <v>0</v>
      </c>
      <c r="K179" s="306" t="n">
        <f aca="false">J179-C179</f>
        <v>0</v>
      </c>
      <c r="L179" s="258" t="n">
        <f aca="false">(A179-Calculation!$C$8)/365.25</f>
        <v>14.2505133470226</v>
      </c>
      <c r="M179" s="1" t="n">
        <v>4</v>
      </c>
      <c r="N179" s="307" t="n">
        <f aca="false">$A179</f>
        <v>51136</v>
      </c>
      <c r="O179" s="41" t="n">
        <f aca="false">VLOOKUP($N179,$AI$8:$AJ$258,2)+PvolMult</f>
        <v>0.123388974307584</v>
      </c>
      <c r="P179" s="308"/>
      <c r="Q179" s="109"/>
      <c r="V179" s="310" t="n">
        <f aca="false">$A179</f>
        <v>51136</v>
      </c>
      <c r="W179" s="261" t="n">
        <f aca="false">IF(Calculation!$Y$12=2,VLOOKUP(V179,OldCurves!$D179:$K432,3),(VLOOKUP(V179,OldCurves!$D179:$K432,3)*16*5+VLOOKUP(V179,OldCurves!$D179:$K432,7)*8*7+VLOOKUP(V179,OldCurves!M180:T403,3)*16+VLOOKUP(V179,OldCurves!M180:T403,7)*16)/168)</f>
        <v>73.5</v>
      </c>
      <c r="X179" s="92" t="n">
        <v>0</v>
      </c>
      <c r="Y179" s="311" t="n">
        <v>55</v>
      </c>
      <c r="Z179" s="294" t="n">
        <f aca="false">VLOOKUP(V179,OldCurves!A173:B432,2)</f>
        <v>0.06650108280325</v>
      </c>
      <c r="AA179" s="325"/>
      <c r="AB179" s="326"/>
      <c r="AC179" s="325"/>
      <c r="AD179" s="326"/>
      <c r="AE179" s="17" t="n">
        <v>1</v>
      </c>
      <c r="AF179" s="17"/>
      <c r="AG179" s="285" t="n">
        <v>14.24778</v>
      </c>
      <c r="AH179" s="106"/>
      <c r="AI179" s="313" t="n">
        <f aca="false">+V179</f>
        <v>51136</v>
      </c>
      <c r="AJ179" s="314" t="n">
        <f aca="false">IF(Calculation!$AB$24=1,OldData!AO179,OldData!AP179)</f>
        <v>0.123388974307584</v>
      </c>
      <c r="AK179" s="315"/>
      <c r="AM179" s="41"/>
      <c r="AN179" s="310" t="n">
        <f aca="false">AI179</f>
        <v>51136</v>
      </c>
      <c r="AO179" s="297" t="n">
        <f aca="false">IF(Calculation!$Y$12=2,SQRT((AR179^2*(AN179-olddate-1)+AU179^2*15)/(AN179-olddate+14)),SQRT((((AR179^2*16+AS179^2*8)/24)*(AN179-olddate-1)+((AU179^2*16+AV179^2*8)/24)*15)/(AN179-olddate+14)))</f>
        <v>0.123388974307584</v>
      </c>
      <c r="AP179" s="277" t="n">
        <f aca="false">IF(Calculation!$Y$12=2,AR179,SQRT((AR179^2*16+AS179^2*8)/24))</f>
        <v>0.08</v>
      </c>
      <c r="AQ179" s="261"/>
      <c r="AR179" s="298" t="n">
        <f aca="false">VLOOKUP(AN179,OldVolTable,15)</f>
        <v>0.08</v>
      </c>
      <c r="AS179" s="316" t="n">
        <f aca="false">VLOOKUP(AN179,OldVolTable,19)</f>
        <v>0.175</v>
      </c>
      <c r="AT179" s="291"/>
      <c r="AU179" s="291" t="n">
        <f aca="false">VLOOKUP(AN179,OldVolTable,23)</f>
        <v>2.9</v>
      </c>
      <c r="AV179" s="299" t="n">
        <f aca="false">VLOOKUP(AN179,OldVolTable,27)</f>
        <v>1.15</v>
      </c>
    </row>
    <row r="180" customFormat="false" ht="11.25" hidden="false" customHeight="false" outlineLevel="0" collapsed="false">
      <c r="A180" s="319" t="n">
        <f aca="false">EOMONTH(A179,0)+1</f>
        <v>51167</v>
      </c>
      <c r="B180" s="261" t="n">
        <f aca="false">VLOOKUP(A180,$V$8:$Z$258,2)+PPadd</f>
        <v>73.5</v>
      </c>
      <c r="C180" s="65"/>
      <c r="D180" s="302" t="n">
        <f aca="false">VLOOKUP($A180,$V$8:$Z$258,4)*AE180</f>
        <v>55</v>
      </c>
      <c r="E180" s="247" t="n">
        <f aca="false">VLOOKUP($A180,$V$8:$Z$258,5)</f>
        <v>0.06650108280325</v>
      </c>
      <c r="F180" s="325"/>
      <c r="G180" s="326"/>
      <c r="H180" s="325"/>
      <c r="I180" s="326"/>
      <c r="J180" s="92" t="n">
        <f aca="false">X180</f>
        <v>0</v>
      </c>
      <c r="K180" s="306" t="n">
        <f aca="false">J180-C180</f>
        <v>0</v>
      </c>
      <c r="L180" s="258" t="n">
        <f aca="false">(A180-Calculation!$C$8)/365.25</f>
        <v>14.3353867214237</v>
      </c>
      <c r="M180" s="1" t="n">
        <v>5</v>
      </c>
      <c r="N180" s="307" t="n">
        <f aca="false">$A180</f>
        <v>51167</v>
      </c>
      <c r="O180" s="41" t="n">
        <f aca="false">VLOOKUP($N180,$AI$8:$AJ$258,2)+PvolMult</f>
        <v>0.123311509021149</v>
      </c>
      <c r="P180" s="308"/>
      <c r="Q180" s="109"/>
      <c r="V180" s="310" t="n">
        <f aca="false">$A180</f>
        <v>51167</v>
      </c>
      <c r="W180" s="261" t="n">
        <f aca="false">IF(Calculation!$Y$12=2,VLOOKUP(V180,OldCurves!$D180:$K433,3),(VLOOKUP(V180,OldCurves!$D180:$K433,3)*16*5+VLOOKUP(V180,OldCurves!$D180:$K433,7)*8*7+VLOOKUP(V180,OldCurves!M181:T404,3)*16+VLOOKUP(V180,OldCurves!M181:T404,7)*16)/168)</f>
        <v>73.5</v>
      </c>
      <c r="X180" s="92" t="n">
        <v>0</v>
      </c>
      <c r="Y180" s="311" t="n">
        <v>55</v>
      </c>
      <c r="Z180" s="294" t="n">
        <f aca="false">VLOOKUP(V180,OldCurves!A174:B433,2)</f>
        <v>0.06650108280325</v>
      </c>
      <c r="AA180" s="325"/>
      <c r="AB180" s="326"/>
      <c r="AC180" s="325"/>
      <c r="AD180" s="326"/>
      <c r="AE180" s="17" t="n">
        <v>1</v>
      </c>
      <c r="AF180" s="17"/>
      <c r="AG180" s="285" t="n">
        <v>14.33265</v>
      </c>
      <c r="AH180" s="106"/>
      <c r="AI180" s="313" t="n">
        <f aca="false">+V180</f>
        <v>51167</v>
      </c>
      <c r="AJ180" s="314" t="n">
        <f aca="false">IF(Calculation!$AB$24=1,OldData!AO180,OldData!AP180)</f>
        <v>0.123311509021149</v>
      </c>
      <c r="AK180" s="315"/>
      <c r="AM180" s="41"/>
      <c r="AN180" s="310" t="n">
        <f aca="false">AI180</f>
        <v>51167</v>
      </c>
      <c r="AO180" s="297" t="n">
        <f aca="false">IF(Calculation!$Y$12=2,SQRT((AR180^2*(AN180-olddate-1)+AU180^2*15)/(AN180-olddate+14)),SQRT((((AR180^2*16+AS180^2*8)/24)*(AN180-olddate-1)+((AU180^2*16+AV180^2*8)/24)*15)/(AN180-olddate+14)))</f>
        <v>0.123311509021149</v>
      </c>
      <c r="AP180" s="277" t="n">
        <f aca="false">IF(Calculation!$Y$12=2,AR180,SQRT((AR180^2*16+AS180^2*8)/24))</f>
        <v>0.08</v>
      </c>
      <c r="AQ180" s="261"/>
      <c r="AR180" s="298" t="n">
        <f aca="false">VLOOKUP(AN180,OldVolTable,15)</f>
        <v>0.08</v>
      </c>
      <c r="AS180" s="316" t="n">
        <f aca="false">VLOOKUP(AN180,OldVolTable,19)</f>
        <v>0.175</v>
      </c>
      <c r="AT180" s="291"/>
      <c r="AU180" s="291" t="n">
        <f aca="false">VLOOKUP(AN180,OldVolTable,23)</f>
        <v>2.9</v>
      </c>
      <c r="AV180" s="299" t="n">
        <f aca="false">VLOOKUP(AN180,OldVolTable,27)</f>
        <v>1.15</v>
      </c>
    </row>
    <row r="181" customFormat="false" ht="11.25" hidden="false" customHeight="false" outlineLevel="0" collapsed="false">
      <c r="A181" s="319" t="n">
        <f aca="false">EOMONTH(A180,0)+1</f>
        <v>51196</v>
      </c>
      <c r="B181" s="261" t="n">
        <f aca="false">VLOOKUP(A181,$V$8:$Z$258,2)+PPadd</f>
        <v>73.5</v>
      </c>
      <c r="C181" s="65"/>
      <c r="D181" s="302" t="n">
        <f aca="false">VLOOKUP($A181,$V$8:$Z$258,4)*AE181</f>
        <v>55</v>
      </c>
      <c r="E181" s="247" t="n">
        <f aca="false">VLOOKUP($A181,$V$8:$Z$258,5)</f>
        <v>0.06650108280325</v>
      </c>
      <c r="F181" s="325"/>
      <c r="G181" s="326"/>
      <c r="H181" s="325"/>
      <c r="I181" s="326"/>
      <c r="J181" s="92" t="n">
        <f aca="false">X181</f>
        <v>0</v>
      </c>
      <c r="K181" s="306" t="n">
        <f aca="false">J181-C181</f>
        <v>0</v>
      </c>
      <c r="L181" s="258" t="n">
        <f aca="false">(A181-Calculation!$C$8)/365.25</f>
        <v>14.4147843942505</v>
      </c>
      <c r="M181" s="1" t="n">
        <v>6</v>
      </c>
      <c r="N181" s="307" t="n">
        <f aca="false">$A181</f>
        <v>51196</v>
      </c>
      <c r="O181" s="41" t="n">
        <f aca="false">VLOOKUP($N181,$AI$8:$AJ$258,2)+PvolMult</f>
        <v>0.123239300813171</v>
      </c>
      <c r="P181" s="308"/>
      <c r="Q181" s="109"/>
      <c r="V181" s="310" t="n">
        <f aca="false">$A181</f>
        <v>51196</v>
      </c>
      <c r="W181" s="261" t="n">
        <f aca="false">IF(Calculation!$Y$12=2,VLOOKUP(V181,OldCurves!$D181:$K434,3),(VLOOKUP(V181,OldCurves!$D181:$K434,3)*16*5+VLOOKUP(V181,OldCurves!$D181:$K434,7)*8*7+VLOOKUP(V181,OldCurves!M182:T405,3)*16+VLOOKUP(V181,OldCurves!M182:T405,7)*16)/168)</f>
        <v>73.5</v>
      </c>
      <c r="X181" s="92" t="n">
        <v>0</v>
      </c>
      <c r="Y181" s="311" t="n">
        <v>55</v>
      </c>
      <c r="Z181" s="294" t="n">
        <f aca="false">VLOOKUP(V181,OldCurves!A175:B434,2)</f>
        <v>0.06650108280325</v>
      </c>
      <c r="AA181" s="325"/>
      <c r="AB181" s="326"/>
      <c r="AC181" s="325"/>
      <c r="AD181" s="326"/>
      <c r="AE181" s="17" t="n">
        <v>1</v>
      </c>
      <c r="AF181" s="17"/>
      <c r="AG181" s="285" t="n">
        <v>14.41752</v>
      </c>
      <c r="AH181" s="106"/>
      <c r="AI181" s="313" t="n">
        <f aca="false">+V181</f>
        <v>51196</v>
      </c>
      <c r="AJ181" s="314" t="n">
        <f aca="false">IF(Calculation!$AB$24=1,OldData!AO181,OldData!AP181)</f>
        <v>0.123239300813171</v>
      </c>
      <c r="AK181" s="315"/>
      <c r="AM181" s="41"/>
      <c r="AN181" s="310" t="n">
        <f aca="false">AI181</f>
        <v>51196</v>
      </c>
      <c r="AO181" s="297" t="n">
        <f aca="false">IF(Calculation!$Y$12=2,SQRT((AR181^2*(AN181-olddate-1)+AU181^2*15)/(AN181-olddate+14)),SQRT((((AR181^2*16+AS181^2*8)/24)*(AN181-olddate-1)+((AU181^2*16+AV181^2*8)/24)*15)/(AN181-olddate+14)))</f>
        <v>0.123239300813171</v>
      </c>
      <c r="AP181" s="277" t="n">
        <f aca="false">IF(Calculation!$Y$12=2,AR181,SQRT((AR181^2*16+AS181^2*8)/24))</f>
        <v>0.08</v>
      </c>
      <c r="AQ181" s="261"/>
      <c r="AR181" s="298" t="n">
        <f aca="false">VLOOKUP(AN181,OldVolTable,15)</f>
        <v>0.08</v>
      </c>
      <c r="AS181" s="316" t="n">
        <f aca="false">VLOOKUP(AN181,OldVolTable,19)</f>
        <v>0.175</v>
      </c>
      <c r="AT181" s="291"/>
      <c r="AU181" s="291" t="n">
        <f aca="false">VLOOKUP(AN181,OldVolTable,23)</f>
        <v>2.9</v>
      </c>
      <c r="AV181" s="299" t="n">
        <f aca="false">VLOOKUP(AN181,OldVolTable,27)</f>
        <v>1.15</v>
      </c>
    </row>
    <row r="182" customFormat="false" ht="11.25" hidden="false" customHeight="false" outlineLevel="0" collapsed="false">
      <c r="A182" s="319" t="n">
        <f aca="false">EOMONTH(A181,0)+1</f>
        <v>51227</v>
      </c>
      <c r="B182" s="261" t="n">
        <f aca="false">VLOOKUP(A182,$V$8:$Z$258,2)+PPadd</f>
        <v>73.5</v>
      </c>
      <c r="C182" s="65"/>
      <c r="D182" s="302" t="n">
        <f aca="false">VLOOKUP($A182,$V$8:$Z$258,4)*AE182</f>
        <v>55</v>
      </c>
      <c r="E182" s="247" t="n">
        <f aca="false">VLOOKUP($A182,$V$8:$Z$258,5)</f>
        <v>0.06650108280325</v>
      </c>
      <c r="F182" s="325"/>
      <c r="G182" s="326"/>
      <c r="H182" s="325"/>
      <c r="I182" s="326"/>
      <c r="J182" s="92" t="n">
        <f aca="false">X182</f>
        <v>0</v>
      </c>
      <c r="K182" s="306" t="n">
        <f aca="false">J182-C182</f>
        <v>0</v>
      </c>
      <c r="L182" s="258" t="n">
        <f aca="false">(A182-Calculation!$C$8)/365.25</f>
        <v>14.4996577686516</v>
      </c>
      <c r="M182" s="1" t="n">
        <v>1</v>
      </c>
      <c r="N182" s="307" t="n">
        <f aca="false">$A182</f>
        <v>51227</v>
      </c>
      <c r="O182" s="41" t="n">
        <f aca="false">VLOOKUP($N182,$AI$8:$AJ$258,2)+PvolMult</f>
        <v>0.123162388386404</v>
      </c>
      <c r="P182" s="308"/>
      <c r="Q182" s="109"/>
      <c r="V182" s="310" t="n">
        <f aca="false">$A182</f>
        <v>51227</v>
      </c>
      <c r="W182" s="261" t="n">
        <f aca="false">IF(Calculation!$Y$12=2,VLOOKUP(V182,OldCurves!$D182:$K435,3),(VLOOKUP(V182,OldCurves!$D182:$K435,3)*16*5+VLOOKUP(V182,OldCurves!$D182:$K435,7)*8*7+VLOOKUP(V182,OldCurves!M183:T406,3)*16+VLOOKUP(V182,OldCurves!M183:T406,7)*16)/168)</f>
        <v>73.5</v>
      </c>
      <c r="X182" s="92" t="n">
        <v>0</v>
      </c>
      <c r="Y182" s="311" t="n">
        <v>55</v>
      </c>
      <c r="Z182" s="294" t="n">
        <f aca="false">VLOOKUP(V182,OldCurves!A176:B435,2)</f>
        <v>0.06650108280325</v>
      </c>
      <c r="AA182" s="325"/>
      <c r="AB182" s="326"/>
      <c r="AC182" s="325"/>
      <c r="AD182" s="326"/>
      <c r="AE182" s="17" t="n">
        <v>1</v>
      </c>
      <c r="AF182" s="17"/>
      <c r="AG182" s="285" t="n">
        <v>14.49966</v>
      </c>
      <c r="AH182" s="106"/>
      <c r="AI182" s="313" t="n">
        <f aca="false">+V182</f>
        <v>51227</v>
      </c>
      <c r="AJ182" s="314" t="n">
        <f aca="false">IF(Calculation!$AB$24=1,OldData!AO182,OldData!AP182)</f>
        <v>0.123162388386404</v>
      </c>
      <c r="AK182" s="315"/>
      <c r="AM182" s="41"/>
      <c r="AN182" s="310" t="n">
        <f aca="false">AI182</f>
        <v>51227</v>
      </c>
      <c r="AO182" s="297" t="n">
        <f aca="false">IF(Calculation!$Y$12=2,SQRT((AR182^2*(AN182-olddate-1)+AU182^2*15)/(AN182-olddate+14)),SQRT((((AR182^2*16+AS182^2*8)/24)*(AN182-olddate-1)+((AU182^2*16+AV182^2*8)/24)*15)/(AN182-olddate+14)))</f>
        <v>0.123162388386404</v>
      </c>
      <c r="AP182" s="277" t="n">
        <f aca="false">IF(Calculation!$Y$12=2,AR182,SQRT((AR182^2*16+AS182^2*8)/24))</f>
        <v>0.08</v>
      </c>
      <c r="AQ182" s="261"/>
      <c r="AR182" s="298" t="n">
        <f aca="false">VLOOKUP(AN182,OldVolTable,15)</f>
        <v>0.08</v>
      </c>
      <c r="AS182" s="316" t="n">
        <f aca="false">VLOOKUP(AN182,OldVolTable,19)</f>
        <v>0.175</v>
      </c>
      <c r="AT182" s="291"/>
      <c r="AU182" s="291" t="n">
        <f aca="false">VLOOKUP(AN182,OldVolTable,23)</f>
        <v>2.9</v>
      </c>
      <c r="AV182" s="299" t="n">
        <f aca="false">VLOOKUP(AN182,OldVolTable,27)</f>
        <v>1.15</v>
      </c>
    </row>
    <row r="183" customFormat="false" ht="11.25" hidden="false" customHeight="false" outlineLevel="0" collapsed="false">
      <c r="A183" s="319" t="n">
        <f aca="false">EOMONTH(A182,0)+1</f>
        <v>51257</v>
      </c>
      <c r="B183" s="261" t="n">
        <f aca="false">VLOOKUP(A183,$V$8:$Z$258,2)+PPadd</f>
        <v>73.5</v>
      </c>
      <c r="C183" s="65"/>
      <c r="D183" s="302" t="n">
        <f aca="false">VLOOKUP($A183,$V$8:$Z$258,4)*AE183</f>
        <v>55</v>
      </c>
      <c r="E183" s="247" t="n">
        <f aca="false">VLOOKUP($A183,$V$8:$Z$258,5)</f>
        <v>0.06650108280325</v>
      </c>
      <c r="F183" s="325"/>
      <c r="G183" s="326"/>
      <c r="H183" s="325"/>
      <c r="I183" s="326"/>
      <c r="J183" s="92" t="n">
        <f aca="false">X183</f>
        <v>0</v>
      </c>
      <c r="K183" s="306" t="n">
        <f aca="false">J183-C183</f>
        <v>0</v>
      </c>
      <c r="L183" s="258" t="n">
        <f aca="false">(A183-Calculation!$C$8)/365.25</f>
        <v>14.5817932922656</v>
      </c>
      <c r="M183" s="1" t="n">
        <v>2</v>
      </c>
      <c r="N183" s="307" t="n">
        <f aca="false">$A183</f>
        <v>51257</v>
      </c>
      <c r="O183" s="41" t="n">
        <f aca="false">VLOOKUP($N183,$AI$8:$AJ$258,2)+PvolMult</f>
        <v>0.123088226725738</v>
      </c>
      <c r="P183" s="308"/>
      <c r="Q183" s="109"/>
      <c r="V183" s="310" t="n">
        <f aca="false">$A183</f>
        <v>51257</v>
      </c>
      <c r="W183" s="261" t="n">
        <f aca="false">IF(Calculation!$Y$12=2,VLOOKUP(V183,OldCurves!$D183:$K436,3),(VLOOKUP(V183,OldCurves!$D183:$K436,3)*16*5+VLOOKUP(V183,OldCurves!$D183:$K436,7)*8*7+VLOOKUP(V183,OldCurves!M184:T407,3)*16+VLOOKUP(V183,OldCurves!M184:T407,7)*16)/168)</f>
        <v>73.5</v>
      </c>
      <c r="X183" s="92" t="n">
        <v>0</v>
      </c>
      <c r="Y183" s="311" t="n">
        <v>55</v>
      </c>
      <c r="Z183" s="294" t="n">
        <f aca="false">VLOOKUP(V183,OldCurves!A177:B436,2)</f>
        <v>0.06650108280325</v>
      </c>
      <c r="AA183" s="325"/>
      <c r="AB183" s="326"/>
      <c r="AC183" s="325"/>
      <c r="AD183" s="326"/>
      <c r="AE183" s="17" t="n">
        <v>1</v>
      </c>
      <c r="AF183" s="17"/>
      <c r="AG183" s="285" t="n">
        <v>14.58453</v>
      </c>
      <c r="AH183" s="106"/>
      <c r="AI183" s="313" t="n">
        <f aca="false">+V183</f>
        <v>51257</v>
      </c>
      <c r="AJ183" s="314" t="n">
        <f aca="false">IF(Calculation!$AB$24=1,OldData!AO183,OldData!AP183)</f>
        <v>0.123088226725738</v>
      </c>
      <c r="AK183" s="258"/>
      <c r="AM183" s="41"/>
      <c r="AN183" s="310" t="n">
        <f aca="false">AI183</f>
        <v>51257</v>
      </c>
      <c r="AO183" s="297" t="n">
        <f aca="false">IF(Calculation!$Y$12=2,SQRT((AR183^2*(AN183-olddate-1)+AU183^2*15)/(AN183-olddate+14)),SQRT((((AR183^2*16+AS183^2*8)/24)*(AN183-olddate-1)+((AU183^2*16+AV183^2*8)/24)*15)/(AN183-olddate+14)))</f>
        <v>0.123088226725738</v>
      </c>
      <c r="AP183" s="277" t="n">
        <f aca="false">IF(Calculation!$Y$12=2,AR183,SQRT((AR183^2*16+AS183^2*8)/24))</f>
        <v>0.08</v>
      </c>
      <c r="AQ183" s="261"/>
      <c r="AR183" s="298" t="n">
        <f aca="false">VLOOKUP(AN183,OldVolTable,15)</f>
        <v>0.08</v>
      </c>
      <c r="AS183" s="316" t="n">
        <f aca="false">VLOOKUP(AN183,OldVolTable,19)</f>
        <v>0.175</v>
      </c>
      <c r="AT183" s="291"/>
      <c r="AU183" s="291" t="n">
        <f aca="false">VLOOKUP(AN183,OldVolTable,23)</f>
        <v>2.9</v>
      </c>
      <c r="AV183" s="299" t="n">
        <f aca="false">VLOOKUP(AN183,OldVolTable,27)</f>
        <v>1.15</v>
      </c>
    </row>
    <row r="184" customFormat="false" ht="11.25" hidden="false" customHeight="false" outlineLevel="0" collapsed="false">
      <c r="A184" s="319" t="n">
        <f aca="false">EOMONTH(A183,0)+1</f>
        <v>51288</v>
      </c>
      <c r="B184" s="261" t="n">
        <f aca="false">VLOOKUP(A184,$V$8:$Z$258,2)+PPadd</f>
        <v>73.5</v>
      </c>
      <c r="C184" s="65"/>
      <c r="D184" s="302" t="n">
        <f aca="false">VLOOKUP($A184,$V$8:$Z$258,4)*AE184</f>
        <v>55</v>
      </c>
      <c r="E184" s="247" t="n">
        <f aca="false">VLOOKUP($A184,$V$8:$Z$258,5)</f>
        <v>0.06650108280325</v>
      </c>
      <c r="F184" s="325"/>
      <c r="G184" s="326"/>
      <c r="H184" s="325"/>
      <c r="I184" s="326"/>
      <c r="J184" s="92" t="n">
        <f aca="false">X184</f>
        <v>0</v>
      </c>
      <c r="K184" s="306" t="n">
        <f aca="false">J184-C184</f>
        <v>0</v>
      </c>
      <c r="L184" s="258" t="n">
        <f aca="false">(A184-Calculation!$C$8)/365.25</f>
        <v>14.6666666666667</v>
      </c>
      <c r="M184" s="1" t="n">
        <v>3</v>
      </c>
      <c r="N184" s="307" t="n">
        <f aca="false">$A184</f>
        <v>51288</v>
      </c>
      <c r="O184" s="41" t="n">
        <f aca="false">VLOOKUP($N184,$AI$8:$AJ$258,2)+PvolMult</f>
        <v>0.123011870156913</v>
      </c>
      <c r="P184" s="308"/>
      <c r="Q184" s="109"/>
      <c r="V184" s="310" t="n">
        <f aca="false">$A184</f>
        <v>51288</v>
      </c>
      <c r="W184" s="261" t="n">
        <f aca="false">IF(Calculation!$Y$12=2,VLOOKUP(V184,OldCurves!$D184:$K437,3),(VLOOKUP(V184,OldCurves!$D184:$K437,3)*16*5+VLOOKUP(V184,OldCurves!$D184:$K437,7)*8*7+VLOOKUP(V184,OldCurves!M185:T408,3)*16+VLOOKUP(V184,OldCurves!M185:T408,7)*16)/168)</f>
        <v>73.5</v>
      </c>
      <c r="X184" s="92" t="n">
        <v>0</v>
      </c>
      <c r="Y184" s="311" t="n">
        <v>55</v>
      </c>
      <c r="Z184" s="294" t="n">
        <f aca="false">VLOOKUP(V184,OldCurves!A178:B437,2)</f>
        <v>0.06650108280325</v>
      </c>
      <c r="AA184" s="325"/>
      <c r="AB184" s="326"/>
      <c r="AC184" s="325"/>
      <c r="AD184" s="326"/>
      <c r="AE184" s="17" t="n">
        <v>1</v>
      </c>
      <c r="AF184" s="17"/>
      <c r="AG184" s="285" t="n">
        <v>14.66667</v>
      </c>
      <c r="AH184" s="106"/>
      <c r="AI184" s="313" t="n">
        <f aca="false">+V184</f>
        <v>51288</v>
      </c>
      <c r="AJ184" s="314" t="n">
        <f aca="false">IF(Calculation!$AB$24=1,OldData!AO184,OldData!AP184)</f>
        <v>0.123011870156913</v>
      </c>
      <c r="AK184" s="258"/>
      <c r="AM184" s="41"/>
      <c r="AN184" s="310" t="n">
        <f aca="false">AI184</f>
        <v>51288</v>
      </c>
      <c r="AO184" s="297" t="n">
        <f aca="false">IF(Calculation!$Y$12=2,SQRT((AR184^2*(AN184-olddate-1)+AU184^2*15)/(AN184-olddate+14)),SQRT((((AR184^2*16+AS184^2*8)/24)*(AN184-olddate-1)+((AU184^2*16+AV184^2*8)/24)*15)/(AN184-olddate+14)))</f>
        <v>0.123011870156913</v>
      </c>
      <c r="AP184" s="277" t="n">
        <f aca="false">IF(Calculation!$Y$12=2,AR184,SQRT((AR184^2*16+AS184^2*8)/24))</f>
        <v>0.08</v>
      </c>
      <c r="AQ184" s="261"/>
      <c r="AR184" s="298" t="n">
        <f aca="false">VLOOKUP(AN184,OldVolTable,15)</f>
        <v>0.08</v>
      </c>
      <c r="AS184" s="316" t="n">
        <f aca="false">VLOOKUP(AN184,OldVolTable,19)</f>
        <v>0.175</v>
      </c>
      <c r="AT184" s="291"/>
      <c r="AU184" s="291" t="n">
        <f aca="false">VLOOKUP(AN184,OldVolTable,23)</f>
        <v>2.9</v>
      </c>
      <c r="AV184" s="299" t="n">
        <f aca="false">VLOOKUP(AN184,OldVolTable,27)</f>
        <v>1.15</v>
      </c>
    </row>
    <row r="185" customFormat="false" ht="11.25" hidden="false" customHeight="false" outlineLevel="0" collapsed="false">
      <c r="A185" s="319" t="n">
        <f aca="false">EOMONTH(A184,0)+1</f>
        <v>51318</v>
      </c>
      <c r="B185" s="261" t="n">
        <f aca="false">VLOOKUP(A185,$V$8:$Z$258,2)+PPadd</f>
        <v>73.5</v>
      </c>
      <c r="C185" s="65"/>
      <c r="D185" s="302" t="n">
        <f aca="false">VLOOKUP($A185,$V$8:$Z$258,4)*AE185</f>
        <v>55</v>
      </c>
      <c r="E185" s="247" t="n">
        <f aca="false">VLOOKUP($A185,$V$8:$Z$258,5)</f>
        <v>0.06650108280325</v>
      </c>
      <c r="F185" s="325"/>
      <c r="G185" s="326"/>
      <c r="H185" s="325"/>
      <c r="I185" s="326"/>
      <c r="J185" s="92" t="n">
        <f aca="false">X185</f>
        <v>0</v>
      </c>
      <c r="K185" s="306" t="n">
        <f aca="false">J185-C185</f>
        <v>0</v>
      </c>
      <c r="L185" s="258" t="n">
        <f aca="false">(A185-Calculation!$C$8)/365.25</f>
        <v>14.7488021902806</v>
      </c>
      <c r="M185" s="1" t="n">
        <v>4</v>
      </c>
      <c r="N185" s="307" t="n">
        <f aca="false">$A185</f>
        <v>51318</v>
      </c>
      <c r="O185" s="41" t="n">
        <f aca="false">VLOOKUP($N185,$AI$8:$AJ$258,2)+PvolMult</f>
        <v>0.122938243424866</v>
      </c>
      <c r="P185" s="308"/>
      <c r="Q185" s="109"/>
      <c r="V185" s="310" t="n">
        <f aca="false">$A185</f>
        <v>51318</v>
      </c>
      <c r="W185" s="261" t="n">
        <f aca="false">IF(Calculation!$Y$12=2,VLOOKUP(V185,OldCurves!$D185:$K438,3),(VLOOKUP(V185,OldCurves!$D185:$K438,3)*16*5+VLOOKUP(V185,OldCurves!$D185:$K438,7)*8*7+VLOOKUP(V185,OldCurves!M186:T409,3)*16+VLOOKUP(V185,OldCurves!M186:T409,7)*16)/168)</f>
        <v>73.5</v>
      </c>
      <c r="X185" s="92" t="n">
        <v>0</v>
      </c>
      <c r="Y185" s="311" t="n">
        <v>55</v>
      </c>
      <c r="Z185" s="294" t="n">
        <f aca="false">VLOOKUP(V185,OldCurves!A179:B438,2)</f>
        <v>0.06650108280325</v>
      </c>
      <c r="AA185" s="325"/>
      <c r="AB185" s="326"/>
      <c r="AC185" s="325"/>
      <c r="AD185" s="326"/>
      <c r="AE185" s="17" t="n">
        <v>1</v>
      </c>
      <c r="AF185" s="17"/>
      <c r="AG185" s="285" t="n">
        <v>14.75154</v>
      </c>
      <c r="AH185" s="106"/>
      <c r="AI185" s="313" t="n">
        <f aca="false">+V185</f>
        <v>51318</v>
      </c>
      <c r="AJ185" s="314" t="n">
        <f aca="false">IF(Calculation!$AB$24=1,OldData!AO185,OldData!AP185)</f>
        <v>0.122938243424866</v>
      </c>
      <c r="AK185" s="315"/>
      <c r="AM185" s="41"/>
      <c r="AN185" s="310" t="n">
        <f aca="false">AI185</f>
        <v>51318</v>
      </c>
      <c r="AO185" s="297" t="n">
        <f aca="false">IF(Calculation!$Y$12=2,SQRT((AR185^2*(AN185-olddate-1)+AU185^2*15)/(AN185-olddate+14)),SQRT((((AR185^2*16+AS185^2*8)/24)*(AN185-olddate-1)+((AU185^2*16+AV185^2*8)/24)*15)/(AN185-olddate+14)))</f>
        <v>0.122938243424866</v>
      </c>
      <c r="AP185" s="277" t="n">
        <f aca="false">IF(Calculation!$Y$12=2,AR185,SQRT((AR185^2*16+AS185^2*8)/24))</f>
        <v>0.08</v>
      </c>
      <c r="AQ185" s="261"/>
      <c r="AR185" s="298" t="n">
        <f aca="false">VLOOKUP(AN185,OldVolTable,15)</f>
        <v>0.08</v>
      </c>
      <c r="AS185" s="316" t="n">
        <f aca="false">VLOOKUP(AN185,OldVolTable,19)</f>
        <v>0.175</v>
      </c>
      <c r="AT185" s="291"/>
      <c r="AU185" s="291" t="n">
        <f aca="false">VLOOKUP(AN185,OldVolTable,23)</f>
        <v>2.9</v>
      </c>
      <c r="AV185" s="299" t="n">
        <f aca="false">VLOOKUP(AN185,OldVolTable,27)</f>
        <v>1.15</v>
      </c>
    </row>
    <row r="186" customFormat="false" ht="11.25" hidden="false" customHeight="false" outlineLevel="0" collapsed="false">
      <c r="A186" s="319" t="n">
        <f aca="false">EOMONTH(A185,0)+1</f>
        <v>51349</v>
      </c>
      <c r="B186" s="261" t="n">
        <f aca="false">VLOOKUP(A186,$V$8:$Z$258,2)+PPadd</f>
        <v>73.5</v>
      </c>
      <c r="C186" s="65"/>
      <c r="D186" s="302" t="n">
        <f aca="false">VLOOKUP($A186,$V$8:$Z$258,4)*AE186</f>
        <v>55</v>
      </c>
      <c r="E186" s="247" t="n">
        <f aca="false">VLOOKUP($A186,$V$8:$Z$258,5)</f>
        <v>0.06650108280325</v>
      </c>
      <c r="F186" s="325"/>
      <c r="G186" s="326"/>
      <c r="H186" s="325"/>
      <c r="I186" s="326"/>
      <c r="J186" s="92" t="n">
        <f aca="false">X186</f>
        <v>0</v>
      </c>
      <c r="K186" s="306" t="n">
        <f aca="false">J186-C186</f>
        <v>0</v>
      </c>
      <c r="L186" s="258" t="n">
        <f aca="false">(A186-Calculation!$C$8)/365.25</f>
        <v>14.8336755646817</v>
      </c>
      <c r="M186" s="1" t="n">
        <v>5</v>
      </c>
      <c r="N186" s="307" t="n">
        <f aca="false">$A186</f>
        <v>51349</v>
      </c>
      <c r="O186" s="41" t="n">
        <f aca="false">VLOOKUP($N186,$AI$8:$AJ$258,2)+PvolMult</f>
        <v>0.12286243654085</v>
      </c>
      <c r="P186" s="308"/>
      <c r="Q186" s="109"/>
      <c r="V186" s="310" t="n">
        <f aca="false">$A186</f>
        <v>51349</v>
      </c>
      <c r="W186" s="261" t="n">
        <f aca="false">IF(Calculation!$Y$12=2,VLOOKUP(V186,OldCurves!$D186:$K439,3),(VLOOKUP(V186,OldCurves!$D186:$K439,3)*16*5+VLOOKUP(V186,OldCurves!$D186:$K439,7)*8*7+VLOOKUP(V186,OldCurves!M187:T410,3)*16+VLOOKUP(V186,OldCurves!M187:T410,7)*16)/168)</f>
        <v>73.5</v>
      </c>
      <c r="X186" s="92" t="n">
        <v>0</v>
      </c>
      <c r="Y186" s="311" t="n">
        <v>55</v>
      </c>
      <c r="Z186" s="294" t="n">
        <f aca="false">VLOOKUP(V186,OldCurves!A180:B439,2)</f>
        <v>0.06650108280325</v>
      </c>
      <c r="AA186" s="325"/>
      <c r="AB186" s="326"/>
      <c r="AC186" s="325"/>
      <c r="AD186" s="326"/>
      <c r="AE186" s="17" t="n">
        <v>1</v>
      </c>
      <c r="AF186" s="17"/>
      <c r="AG186" s="285" t="n">
        <v>14.83641</v>
      </c>
      <c r="AH186" s="106"/>
      <c r="AI186" s="313" t="n">
        <f aca="false">+V186</f>
        <v>51349</v>
      </c>
      <c r="AJ186" s="314" t="n">
        <f aca="false">IF(Calculation!$AB$24=1,OldData!AO186,OldData!AP186)</f>
        <v>0.12286243654085</v>
      </c>
      <c r="AK186" s="315"/>
      <c r="AM186" s="41"/>
      <c r="AN186" s="310" t="n">
        <f aca="false">AI186</f>
        <v>51349</v>
      </c>
      <c r="AO186" s="297" t="n">
        <f aca="false">IF(Calculation!$Y$12=2,SQRT((AR186^2*(AN186-olddate-1)+AU186^2*15)/(AN186-olddate+14)),SQRT((((AR186^2*16+AS186^2*8)/24)*(AN186-olddate-1)+((AU186^2*16+AV186^2*8)/24)*15)/(AN186-olddate+14)))</f>
        <v>0.12286243654085</v>
      </c>
      <c r="AP186" s="277" t="n">
        <f aca="false">IF(Calculation!$Y$12=2,AR186,SQRT((AR186^2*16+AS186^2*8)/24))</f>
        <v>0.08</v>
      </c>
      <c r="AQ186" s="261"/>
      <c r="AR186" s="298" t="n">
        <f aca="false">VLOOKUP(AN186,OldVolTable,15)</f>
        <v>0.08</v>
      </c>
      <c r="AS186" s="316" t="n">
        <f aca="false">VLOOKUP(AN186,OldVolTable,19)</f>
        <v>0.175</v>
      </c>
      <c r="AT186" s="291"/>
      <c r="AU186" s="291" t="n">
        <f aca="false">VLOOKUP(AN186,OldVolTable,23)</f>
        <v>2.9</v>
      </c>
      <c r="AV186" s="299" t="n">
        <f aca="false">VLOOKUP(AN186,OldVolTable,27)</f>
        <v>1.15</v>
      </c>
    </row>
    <row r="187" customFormat="false" ht="11.25" hidden="false" customHeight="false" outlineLevel="0" collapsed="false">
      <c r="A187" s="319" t="n">
        <f aca="false">EOMONTH(A186,0)+1</f>
        <v>51380</v>
      </c>
      <c r="B187" s="261" t="n">
        <f aca="false">VLOOKUP(A187,$V$8:$Z$258,2)+PPadd</f>
        <v>73.5</v>
      </c>
      <c r="C187" s="65"/>
      <c r="D187" s="302" t="n">
        <f aca="false">VLOOKUP($A187,$V$8:$Z$258,4)*AE187</f>
        <v>55</v>
      </c>
      <c r="E187" s="247" t="n">
        <f aca="false">VLOOKUP($A187,$V$8:$Z$258,5)</f>
        <v>0.06650108280325</v>
      </c>
      <c r="F187" s="325"/>
      <c r="G187" s="326"/>
      <c r="H187" s="325"/>
      <c r="I187" s="326"/>
      <c r="J187" s="92" t="n">
        <f aca="false">X187</f>
        <v>0</v>
      </c>
      <c r="K187" s="306" t="n">
        <f aca="false">J187-C187</f>
        <v>0</v>
      </c>
      <c r="L187" s="258" t="n">
        <f aca="false">(A187-Calculation!$C$8)/365.25</f>
        <v>14.9185489390828</v>
      </c>
      <c r="M187" s="1" t="n">
        <v>6</v>
      </c>
      <c r="N187" s="307" t="n">
        <f aca="false">$A187</f>
        <v>51380</v>
      </c>
      <c r="O187" s="41" t="n">
        <f aca="false">VLOOKUP($N187,$AI$8:$AJ$258,2)+PvolMult</f>
        <v>0.12278690666899</v>
      </c>
      <c r="P187" s="308"/>
      <c r="Q187" s="109"/>
      <c r="V187" s="310" t="n">
        <f aca="false">$A187</f>
        <v>51380</v>
      </c>
      <c r="W187" s="261" t="n">
        <f aca="false">IF(Calculation!$Y$12=2,VLOOKUP(V187,OldCurves!$D187:$K440,3),(VLOOKUP(V187,OldCurves!$D187:$K440,3)*16*5+VLOOKUP(V187,OldCurves!$D187:$K440,7)*8*7+VLOOKUP(V187,OldCurves!M188:T411,3)*16+VLOOKUP(V187,OldCurves!M188:T411,7)*16)/168)</f>
        <v>73.5</v>
      </c>
      <c r="X187" s="92" t="n">
        <v>0</v>
      </c>
      <c r="Y187" s="311" t="n">
        <v>55</v>
      </c>
      <c r="Z187" s="294" t="n">
        <f aca="false">VLOOKUP(V187,OldCurves!A181:B440,2)</f>
        <v>0.06650108280325</v>
      </c>
      <c r="AA187" s="325"/>
      <c r="AB187" s="326"/>
      <c r="AC187" s="325"/>
      <c r="AD187" s="326"/>
      <c r="AE187" s="17" t="n">
        <v>1</v>
      </c>
      <c r="AF187" s="17"/>
      <c r="AG187" s="285" t="n">
        <v>14.91307</v>
      </c>
      <c r="AH187" s="106"/>
      <c r="AI187" s="313" t="n">
        <f aca="false">+V187</f>
        <v>51380</v>
      </c>
      <c r="AJ187" s="314" t="n">
        <f aca="false">IF(Calculation!$AB$24=1,OldData!AO187,OldData!AP187)</f>
        <v>0.12278690666899</v>
      </c>
      <c r="AK187" s="315"/>
      <c r="AM187" s="41"/>
      <c r="AN187" s="310" t="n">
        <f aca="false">AI187</f>
        <v>51380</v>
      </c>
      <c r="AO187" s="297" t="n">
        <f aca="false">IF(Calculation!$Y$12=2,SQRT((AR187^2*(AN187-olddate-1)+AU187^2*15)/(AN187-olddate+14)),SQRT((((AR187^2*16+AS187^2*8)/24)*(AN187-olddate-1)+((AU187^2*16+AV187^2*8)/24)*15)/(AN187-olddate+14)))</f>
        <v>0.12278690666899</v>
      </c>
      <c r="AP187" s="277" t="n">
        <f aca="false">IF(Calculation!$Y$12=2,AR187,SQRT((AR187^2*16+AS187^2*8)/24))</f>
        <v>0.08</v>
      </c>
      <c r="AQ187" s="261"/>
      <c r="AR187" s="298" t="n">
        <f aca="false">VLOOKUP(AN187,OldVolTable,15)</f>
        <v>0.08</v>
      </c>
      <c r="AS187" s="316" t="n">
        <f aca="false">VLOOKUP(AN187,OldVolTable,19)</f>
        <v>0.175</v>
      </c>
      <c r="AT187" s="291"/>
      <c r="AU187" s="291" t="n">
        <f aca="false">VLOOKUP(AN187,OldVolTable,23)</f>
        <v>2.9</v>
      </c>
      <c r="AV187" s="299" t="n">
        <f aca="false">VLOOKUP(AN187,OldVolTable,27)</f>
        <v>1.15</v>
      </c>
    </row>
    <row r="188" customFormat="false" ht="11.25" hidden="false" customHeight="false" outlineLevel="0" collapsed="false">
      <c r="A188" s="301" t="n">
        <f aca="false">EOMONTH(A187,0)+1</f>
        <v>51410</v>
      </c>
      <c r="B188" s="261" t="n">
        <f aca="false">VLOOKUP(A188,$V$8:$Z$258,2)+PPadd</f>
        <v>73.5</v>
      </c>
      <c r="C188" s="65"/>
      <c r="D188" s="302" t="n">
        <f aca="false">VLOOKUP($A188,$V$8:$Z$258,4)*AE188</f>
        <v>55</v>
      </c>
      <c r="E188" s="247" t="n">
        <f aca="false">VLOOKUP($A188,$V$8:$Z$258,5)</f>
        <v>0.06650108280325</v>
      </c>
      <c r="F188" s="325"/>
      <c r="G188" s="326"/>
      <c r="H188" s="325"/>
      <c r="I188" s="326"/>
      <c r="J188" s="92" t="n">
        <f aca="false">X188</f>
        <v>0</v>
      </c>
      <c r="K188" s="306" t="n">
        <f aca="false">J188-C188</f>
        <v>0</v>
      </c>
      <c r="L188" s="258" t="n">
        <f aca="false">(A188-Calculation!$C$8)/365.25</f>
        <v>15.0006844626968</v>
      </c>
      <c r="M188" s="1" t="n">
        <v>1</v>
      </c>
      <c r="N188" s="307" t="n">
        <f aca="false">$A188</f>
        <v>51410</v>
      </c>
      <c r="O188" s="41" t="n">
        <f aca="false">VLOOKUP($N188,$AI$8:$AJ$258,2)+PvolMult</f>
        <v>0.122714075529308</v>
      </c>
      <c r="P188" s="308"/>
      <c r="Q188" s="109"/>
      <c r="V188" s="310" t="n">
        <f aca="false">$A188</f>
        <v>51410</v>
      </c>
      <c r="W188" s="261" t="n">
        <f aca="false">IF(Calculation!$Y$12=2,VLOOKUP(V188,OldCurves!$D188:$K441,3),(VLOOKUP(V188,OldCurves!$D188:$K441,3)*16*5+VLOOKUP(V188,OldCurves!$D188:$K441,7)*8*7+VLOOKUP(V188,OldCurves!M189:T412,3)*16+VLOOKUP(V188,OldCurves!M189:T412,7)*16)/168)</f>
        <v>73.5</v>
      </c>
      <c r="X188" s="92" t="n">
        <v>0</v>
      </c>
      <c r="Y188" s="311" t="n">
        <v>55</v>
      </c>
      <c r="Z188" s="294" t="n">
        <f aca="false">VLOOKUP(V188,OldCurves!A182:B441,2)</f>
        <v>0.06650108280325</v>
      </c>
      <c r="AA188" s="325"/>
      <c r="AB188" s="326"/>
      <c r="AC188" s="325"/>
      <c r="AD188" s="326"/>
      <c r="AE188" s="17" t="n">
        <v>1</v>
      </c>
      <c r="AF188" s="17"/>
      <c r="AG188" s="285" t="n">
        <v>14.99795</v>
      </c>
      <c r="AH188" s="106"/>
      <c r="AI188" s="313" t="n">
        <f aca="false">+V188</f>
        <v>51410</v>
      </c>
      <c r="AJ188" s="314" t="n">
        <f aca="false">IF(Calculation!$AB$24=1,OldData!AO188,OldData!AP188)</f>
        <v>0.122714075529308</v>
      </c>
      <c r="AK188" s="315"/>
      <c r="AM188" s="41"/>
      <c r="AN188" s="310" t="n">
        <f aca="false">AI188</f>
        <v>51410</v>
      </c>
      <c r="AO188" s="297" t="n">
        <f aca="false">IF(Calculation!$Y$12=2,SQRT((AR188^2*(AN188-olddate-1)+AU188^2*15)/(AN188-olddate+14)),SQRT((((AR188^2*16+AS188^2*8)/24)*(AN188-olddate-1)+((AU188^2*16+AV188^2*8)/24)*15)/(AN188-olddate+14)))</f>
        <v>0.122714075529308</v>
      </c>
      <c r="AP188" s="277" t="n">
        <f aca="false">IF(Calculation!$Y$12=2,AR188,SQRT((AR188^2*16+AS188^2*8)/24))</f>
        <v>0.08</v>
      </c>
      <c r="AQ188" s="261"/>
      <c r="AR188" s="298" t="n">
        <f aca="false">VLOOKUP(AN188,OldVolTable,15)</f>
        <v>0.08</v>
      </c>
      <c r="AS188" s="316" t="n">
        <f aca="false">VLOOKUP(AN188,OldVolTable,19)</f>
        <v>0.175</v>
      </c>
      <c r="AT188" s="291"/>
      <c r="AU188" s="291" t="n">
        <f aca="false">VLOOKUP(AN188,OldVolTable,23)</f>
        <v>2.9</v>
      </c>
      <c r="AV188" s="299" t="n">
        <f aca="false">VLOOKUP(AN188,OldVolTable,27)</f>
        <v>1.15</v>
      </c>
    </row>
    <row r="189" customFormat="false" ht="11.25" hidden="false" customHeight="false" outlineLevel="0" collapsed="false">
      <c r="A189" s="319" t="n">
        <f aca="false">EOMONTH(A188,0)+1</f>
        <v>51441</v>
      </c>
      <c r="B189" s="261" t="n">
        <f aca="false">VLOOKUP(A189,$V$8:$Z$258,2)+PPadd</f>
        <v>73.5</v>
      </c>
      <c r="C189" s="65"/>
      <c r="D189" s="302" t="n">
        <f aca="false">VLOOKUP($A189,$V$8:$Z$258,4)*AE189</f>
        <v>55</v>
      </c>
      <c r="E189" s="247" t="n">
        <f aca="false">VLOOKUP($A189,$V$8:$Z$258,5)</f>
        <v>0.06650108280325</v>
      </c>
      <c r="F189" s="325"/>
      <c r="G189" s="326"/>
      <c r="H189" s="325"/>
      <c r="I189" s="326"/>
      <c r="J189" s="92" t="n">
        <f aca="false">X189</f>
        <v>0</v>
      </c>
      <c r="K189" s="306" t="n">
        <f aca="false">J189-C189</f>
        <v>0</v>
      </c>
      <c r="L189" s="258" t="n">
        <f aca="false">(A189-Calculation!$C$8)/365.25</f>
        <v>15.0855578370979</v>
      </c>
      <c r="M189" s="1" t="n">
        <v>2</v>
      </c>
      <c r="N189" s="307" t="n">
        <f aca="false">$A189</f>
        <v>51441</v>
      </c>
      <c r="O189" s="41" t="n">
        <f aca="false">VLOOKUP($N189,$AI$8:$AJ$258,2)+PvolMult</f>
        <v>0.122639086207301</v>
      </c>
      <c r="P189" s="308"/>
      <c r="Q189" s="109"/>
      <c r="V189" s="310" t="n">
        <f aca="false">$A189</f>
        <v>51441</v>
      </c>
      <c r="W189" s="261" t="n">
        <f aca="false">IF(Calculation!$Y$12=2,VLOOKUP(V189,OldCurves!$D189:$K442,3),(VLOOKUP(V189,OldCurves!$D189:$K442,3)*16*5+VLOOKUP(V189,OldCurves!$D189:$K442,7)*8*7+VLOOKUP(V189,OldCurves!M190:T413,3)*16+VLOOKUP(V189,OldCurves!M190:T413,7)*16)/168)</f>
        <v>73.5</v>
      </c>
      <c r="X189" s="92" t="n">
        <v>0</v>
      </c>
      <c r="Y189" s="311" t="n">
        <v>55</v>
      </c>
      <c r="Z189" s="294" t="n">
        <f aca="false">VLOOKUP(V189,OldCurves!A183:B442,2)</f>
        <v>0.06650108280325</v>
      </c>
      <c r="AA189" s="325"/>
      <c r="AB189" s="326"/>
      <c r="AC189" s="325"/>
      <c r="AD189" s="326"/>
      <c r="AE189" s="17" t="n">
        <v>1</v>
      </c>
      <c r="AF189" s="17"/>
      <c r="AG189" s="285" t="n">
        <v>15.08008</v>
      </c>
      <c r="AH189" s="106"/>
      <c r="AI189" s="313" t="n">
        <f aca="false">+V189</f>
        <v>51441</v>
      </c>
      <c r="AJ189" s="314" t="n">
        <f aca="false">IF(Calculation!$AB$24=1,OldData!AO189,OldData!AP189)</f>
        <v>0.122639086207301</v>
      </c>
      <c r="AK189" s="315"/>
      <c r="AM189" s="41"/>
      <c r="AN189" s="310" t="n">
        <f aca="false">AI189</f>
        <v>51441</v>
      </c>
      <c r="AO189" s="297" t="n">
        <f aca="false">IF(Calculation!$Y$12=2,SQRT((AR189^2*(AN189-olddate-1)+AU189^2*15)/(AN189-olddate+14)),SQRT((((AR189^2*16+AS189^2*8)/24)*(AN189-olddate-1)+((AU189^2*16+AV189^2*8)/24)*15)/(AN189-olddate+14)))</f>
        <v>0.122639086207301</v>
      </c>
      <c r="AP189" s="277" t="n">
        <f aca="false">IF(Calculation!$Y$12=2,AR189,SQRT((AR189^2*16+AS189^2*8)/24))</f>
        <v>0.08</v>
      </c>
      <c r="AQ189" s="261"/>
      <c r="AR189" s="298" t="n">
        <f aca="false">VLOOKUP(AN189,OldVolTable,15)</f>
        <v>0.08</v>
      </c>
      <c r="AS189" s="316" t="n">
        <f aca="false">VLOOKUP(AN189,OldVolTable,19)</f>
        <v>0.175</v>
      </c>
      <c r="AT189" s="291"/>
      <c r="AU189" s="291" t="n">
        <f aca="false">VLOOKUP(AN189,OldVolTable,23)</f>
        <v>2.9</v>
      </c>
      <c r="AV189" s="299" t="n">
        <f aca="false">VLOOKUP(AN189,OldVolTable,27)</f>
        <v>1.15</v>
      </c>
    </row>
    <row r="190" customFormat="false" ht="11.25" hidden="false" customHeight="false" outlineLevel="0" collapsed="false">
      <c r="A190" s="319" t="n">
        <f aca="false">EOMONTH(A189,0)+1</f>
        <v>51471</v>
      </c>
      <c r="B190" s="261" t="n">
        <f aca="false">VLOOKUP(A190,$V$8:$Z$258,2)+PPadd</f>
        <v>73.5</v>
      </c>
      <c r="C190" s="65"/>
      <c r="D190" s="302" t="n">
        <f aca="false">VLOOKUP($A190,$V$8:$Z$258,4)*AE190</f>
        <v>55</v>
      </c>
      <c r="E190" s="247" t="n">
        <f aca="false">VLOOKUP($A190,$V$8:$Z$258,5)</f>
        <v>0.06650108280325</v>
      </c>
      <c r="F190" s="325"/>
      <c r="G190" s="326"/>
      <c r="H190" s="325"/>
      <c r="I190" s="326"/>
      <c r="J190" s="92" t="n">
        <f aca="false">X190</f>
        <v>0</v>
      </c>
      <c r="K190" s="306" t="n">
        <f aca="false">J190-C190</f>
        <v>0</v>
      </c>
      <c r="L190" s="258" t="n">
        <f aca="false">(A190-Calculation!$C$8)/365.25</f>
        <v>15.1676933607118</v>
      </c>
      <c r="M190" s="1" t="n">
        <v>3</v>
      </c>
      <c r="N190" s="307" t="n">
        <f aca="false">$A190</f>
        <v>51471</v>
      </c>
      <c r="O190" s="41" t="n">
        <f aca="false">VLOOKUP($N190,$AI$8:$AJ$258,2)+PvolMult</f>
        <v>0.122566775293756</v>
      </c>
      <c r="P190" s="308"/>
      <c r="Q190" s="109"/>
      <c r="V190" s="310" t="n">
        <f aca="false">$A190</f>
        <v>51471</v>
      </c>
      <c r="W190" s="261" t="n">
        <f aca="false">IF(Calculation!$Y$12=2,VLOOKUP(V190,OldCurves!$D190:$K443,3),(VLOOKUP(V190,OldCurves!$D190:$K443,3)*16*5+VLOOKUP(V190,OldCurves!$D190:$K443,7)*8*7+VLOOKUP(V190,OldCurves!M191:T414,3)*16+VLOOKUP(V190,OldCurves!M191:T414,7)*16)/168)</f>
        <v>73.5</v>
      </c>
      <c r="X190" s="92" t="n">
        <v>0</v>
      </c>
      <c r="Y190" s="311" t="n">
        <v>55</v>
      </c>
      <c r="Z190" s="294" t="n">
        <f aca="false">VLOOKUP(V190,OldCurves!A184:B443,2)</f>
        <v>0.06650108280325</v>
      </c>
      <c r="AA190" s="325"/>
      <c r="AB190" s="326"/>
      <c r="AC190" s="325"/>
      <c r="AD190" s="326"/>
      <c r="AE190" s="17" t="n">
        <v>1</v>
      </c>
      <c r="AF190" s="17"/>
      <c r="AG190" s="285" t="n">
        <v>15.16496</v>
      </c>
      <c r="AH190" s="106"/>
      <c r="AI190" s="313" t="n">
        <f aca="false">+V190</f>
        <v>51471</v>
      </c>
      <c r="AJ190" s="314" t="n">
        <f aca="false">IF(Calculation!$AB$24=1,OldData!AO190,OldData!AP190)</f>
        <v>0.122566775293756</v>
      </c>
      <c r="AK190" s="315"/>
      <c r="AM190" s="41"/>
      <c r="AN190" s="310" t="n">
        <f aca="false">AI190</f>
        <v>51471</v>
      </c>
      <c r="AO190" s="297" t="n">
        <f aca="false">IF(Calculation!$Y$12=2,SQRT((AR190^2*(AN190-olddate-1)+AU190^2*15)/(AN190-olddate+14)),SQRT((((AR190^2*16+AS190^2*8)/24)*(AN190-olddate-1)+((AU190^2*16+AV190^2*8)/24)*15)/(AN190-olddate+14)))</f>
        <v>0.122566775293756</v>
      </c>
      <c r="AP190" s="277" t="n">
        <f aca="false">IF(Calculation!$Y$12=2,AR190,SQRT((AR190^2*16+AS190^2*8)/24))</f>
        <v>0.08</v>
      </c>
      <c r="AQ190" s="261"/>
      <c r="AR190" s="298" t="n">
        <f aca="false">VLOOKUP(AN190,OldVolTable,15)</f>
        <v>0.08</v>
      </c>
      <c r="AS190" s="316" t="n">
        <f aca="false">VLOOKUP(AN190,OldVolTable,19)</f>
        <v>0.175</v>
      </c>
      <c r="AT190" s="291"/>
      <c r="AU190" s="291" t="n">
        <f aca="false">VLOOKUP(AN190,OldVolTable,23)</f>
        <v>2.9</v>
      </c>
      <c r="AV190" s="299" t="n">
        <f aca="false">VLOOKUP(AN190,OldVolTable,27)</f>
        <v>1.15</v>
      </c>
    </row>
    <row r="191" customFormat="false" ht="11.25" hidden="false" customHeight="false" outlineLevel="0" collapsed="false">
      <c r="A191" s="319" t="n">
        <f aca="false">EOMONTH(A190,0)+1</f>
        <v>51502</v>
      </c>
      <c r="B191" s="261" t="n">
        <f aca="false">VLOOKUP(A191,$V$8:$Z$258,2)+PPadd</f>
        <v>73.5</v>
      </c>
      <c r="C191" s="65"/>
      <c r="D191" s="302" t="n">
        <f aca="false">VLOOKUP($A191,$V$8:$Z$258,4)*AE191</f>
        <v>55</v>
      </c>
      <c r="E191" s="247" t="n">
        <f aca="false">VLOOKUP($A191,$V$8:$Z$258,5)</f>
        <v>0.06650108280325</v>
      </c>
      <c r="F191" s="325"/>
      <c r="G191" s="326"/>
      <c r="H191" s="325"/>
      <c r="I191" s="326"/>
      <c r="J191" s="92" t="n">
        <f aca="false">X191</f>
        <v>0</v>
      </c>
      <c r="K191" s="306" t="n">
        <f aca="false">J191-C191</f>
        <v>0</v>
      </c>
      <c r="L191" s="258" t="n">
        <f aca="false">(A191-Calculation!$C$8)/365.25</f>
        <v>15.2525667351129</v>
      </c>
      <c r="M191" s="1" t="n">
        <v>4</v>
      </c>
      <c r="N191" s="307" t="n">
        <f aca="false">$A191</f>
        <v>51502</v>
      </c>
      <c r="O191" s="41" t="n">
        <f aca="false">VLOOKUP($N191,$AI$8:$AJ$258,2)+PvolMult</f>
        <v>0.122492320578404</v>
      </c>
      <c r="P191" s="308"/>
      <c r="Q191" s="109"/>
      <c r="V191" s="310" t="n">
        <f aca="false">$A191</f>
        <v>51502</v>
      </c>
      <c r="W191" s="261" t="n">
        <f aca="false">IF(Calculation!$Y$12=2,VLOOKUP(V191,OldCurves!$D191:$K444,3),(VLOOKUP(V191,OldCurves!$D191:$K444,3)*16*5+VLOOKUP(V191,OldCurves!$D191:$K444,7)*8*7+VLOOKUP(V191,OldCurves!M192:T415,3)*16+VLOOKUP(V191,OldCurves!M192:T415,7)*16)/168)</f>
        <v>73.5</v>
      </c>
      <c r="X191" s="92" t="n">
        <v>0</v>
      </c>
      <c r="Y191" s="311" t="n">
        <v>55</v>
      </c>
      <c r="Z191" s="294" t="n">
        <f aca="false">VLOOKUP(V191,OldCurves!A185:B444,2)</f>
        <v>0.06650108280325</v>
      </c>
      <c r="AA191" s="325"/>
      <c r="AB191" s="326"/>
      <c r="AC191" s="325"/>
      <c r="AD191" s="326"/>
      <c r="AE191" s="17" t="n">
        <v>1</v>
      </c>
      <c r="AF191" s="17"/>
      <c r="AG191" s="285" t="n">
        <v>15.24709</v>
      </c>
      <c r="AH191" s="106"/>
      <c r="AI191" s="313" t="n">
        <f aca="false">+V191</f>
        <v>51502</v>
      </c>
      <c r="AJ191" s="314" t="n">
        <f aca="false">IF(Calculation!$AB$24=1,OldData!AO191,OldData!AP191)</f>
        <v>0.122492320578404</v>
      </c>
      <c r="AK191" s="315"/>
      <c r="AM191" s="41"/>
      <c r="AN191" s="310" t="n">
        <f aca="false">AI191</f>
        <v>51502</v>
      </c>
      <c r="AO191" s="297" t="n">
        <f aca="false">IF(Calculation!$Y$12=2,SQRT((AR191^2*(AN191-olddate-1)+AU191^2*15)/(AN191-olddate+14)),SQRT((((AR191^2*16+AS191^2*8)/24)*(AN191-olddate-1)+((AU191^2*16+AV191^2*8)/24)*15)/(AN191-olddate+14)))</f>
        <v>0.122492320578404</v>
      </c>
      <c r="AP191" s="277" t="n">
        <f aca="false">IF(Calculation!$Y$12=2,AR191,SQRT((AR191^2*16+AS191^2*8)/24))</f>
        <v>0.08</v>
      </c>
      <c r="AQ191" s="261"/>
      <c r="AR191" s="298" t="n">
        <f aca="false">VLOOKUP(AN191,OldVolTable,15)</f>
        <v>0.08</v>
      </c>
      <c r="AS191" s="316" t="n">
        <f aca="false">VLOOKUP(AN191,OldVolTable,19)</f>
        <v>0.175</v>
      </c>
      <c r="AT191" s="291"/>
      <c r="AU191" s="291" t="n">
        <f aca="false">VLOOKUP(AN191,OldVolTable,23)</f>
        <v>2.9</v>
      </c>
      <c r="AV191" s="299" t="n">
        <f aca="false">VLOOKUP(AN191,OldVolTable,27)</f>
        <v>1.15</v>
      </c>
    </row>
    <row r="192" customFormat="false" ht="11.25" hidden="false" customHeight="false" outlineLevel="0" collapsed="false">
      <c r="A192" s="319" t="n">
        <f aca="false">EOMONTH(A191,0)+1</f>
        <v>51533</v>
      </c>
      <c r="B192" s="261" t="n">
        <f aca="false">VLOOKUP(A192,$V$8:$Z$258,2)+PPadd</f>
        <v>73.5</v>
      </c>
      <c r="C192" s="65"/>
      <c r="D192" s="302" t="n">
        <f aca="false">VLOOKUP($A192,$V$8:$Z$258,4)*AE192</f>
        <v>55</v>
      </c>
      <c r="E192" s="247" t="n">
        <f aca="false">VLOOKUP($A192,$V$8:$Z$258,5)</f>
        <v>0.06650108280325</v>
      </c>
      <c r="F192" s="325"/>
      <c r="G192" s="326"/>
      <c r="H192" s="325"/>
      <c r="I192" s="326"/>
      <c r="J192" s="92" t="n">
        <f aca="false">X192</f>
        <v>0</v>
      </c>
      <c r="K192" s="306" t="n">
        <f aca="false">J192-C192</f>
        <v>0</v>
      </c>
      <c r="L192" s="258" t="n">
        <f aca="false">(A192-Calculation!$C$8)/365.25</f>
        <v>15.337440109514</v>
      </c>
      <c r="M192" s="1" t="n">
        <v>5</v>
      </c>
      <c r="N192" s="307" t="n">
        <f aca="false">$A192</f>
        <v>51533</v>
      </c>
      <c r="O192" s="41" t="n">
        <f aca="false">VLOOKUP($N192,$AI$8:$AJ$258,2)+PvolMult</f>
        <v>0.122418135299254</v>
      </c>
      <c r="P192" s="308"/>
      <c r="Q192" s="109"/>
      <c r="V192" s="310" t="n">
        <f aca="false">$A192</f>
        <v>51533</v>
      </c>
      <c r="W192" s="261" t="n">
        <f aca="false">IF(Calculation!$Y$12=2,VLOOKUP(V192,OldCurves!$D192:$K445,3),(VLOOKUP(V192,OldCurves!$D192:$K445,3)*16*5+VLOOKUP(V192,OldCurves!$D192:$K445,7)*8*7+VLOOKUP(V192,OldCurves!M193:T416,3)*16+VLOOKUP(V192,OldCurves!M193:T416,7)*16)/168)</f>
        <v>73.5</v>
      </c>
      <c r="X192" s="92" t="n">
        <v>0</v>
      </c>
      <c r="Y192" s="311" t="n">
        <v>55</v>
      </c>
      <c r="Z192" s="294" t="n">
        <f aca="false">VLOOKUP(V192,OldCurves!A186:B445,2)</f>
        <v>0.06650108280325</v>
      </c>
      <c r="AA192" s="325"/>
      <c r="AB192" s="326"/>
      <c r="AC192" s="325"/>
      <c r="AD192" s="326"/>
      <c r="AE192" s="17" t="n">
        <v>1</v>
      </c>
      <c r="AF192" s="17"/>
      <c r="AG192" s="285" t="n">
        <v>15.33196</v>
      </c>
      <c r="AH192" s="106"/>
      <c r="AI192" s="313" t="n">
        <f aca="false">+V192</f>
        <v>51533</v>
      </c>
      <c r="AJ192" s="314" t="n">
        <f aca="false">IF(Calculation!$AB$24=1,OldData!AO192,OldData!AP192)</f>
        <v>0.122418135299254</v>
      </c>
      <c r="AK192" s="315"/>
      <c r="AM192" s="41"/>
      <c r="AN192" s="310" t="n">
        <f aca="false">AI192</f>
        <v>51533</v>
      </c>
      <c r="AO192" s="297" t="n">
        <f aca="false">IF(Calculation!$Y$12=2,SQRT((AR192^2*(AN192-olddate-1)+AU192^2*15)/(AN192-olddate+14)),SQRT((((AR192^2*16+AS192^2*8)/24)*(AN192-olddate-1)+((AU192^2*16+AV192^2*8)/24)*15)/(AN192-olddate+14)))</f>
        <v>0.122418135299254</v>
      </c>
      <c r="AP192" s="277" t="n">
        <f aca="false">IF(Calculation!$Y$12=2,AR192,SQRT((AR192^2*16+AS192^2*8)/24))</f>
        <v>0.08</v>
      </c>
      <c r="AQ192" s="261"/>
      <c r="AR192" s="298" t="n">
        <f aca="false">VLOOKUP(AN192,OldVolTable,15)</f>
        <v>0.08</v>
      </c>
      <c r="AS192" s="316" t="n">
        <f aca="false">VLOOKUP(AN192,OldVolTable,19)</f>
        <v>0.175</v>
      </c>
      <c r="AT192" s="291"/>
      <c r="AU192" s="291" t="n">
        <f aca="false">VLOOKUP(AN192,OldVolTable,23)</f>
        <v>2.9</v>
      </c>
      <c r="AV192" s="299" t="n">
        <f aca="false">VLOOKUP(AN192,OldVolTable,27)</f>
        <v>1.15</v>
      </c>
    </row>
    <row r="193" customFormat="false" ht="11.25" hidden="false" customHeight="false" outlineLevel="0" collapsed="false">
      <c r="A193" s="319" t="n">
        <f aca="false">EOMONTH(A192,0)+1</f>
        <v>51561</v>
      </c>
      <c r="B193" s="261" t="n">
        <f aca="false">VLOOKUP(A193,$V$8:$Z$258,2)+PPadd</f>
        <v>73.5</v>
      </c>
      <c r="C193" s="65"/>
      <c r="D193" s="302" t="n">
        <f aca="false">VLOOKUP($A193,$V$8:$Z$258,4)*AE193</f>
        <v>55</v>
      </c>
      <c r="E193" s="247" t="n">
        <f aca="false">VLOOKUP($A193,$V$8:$Z$258,5)</f>
        <v>0.06650108280325</v>
      </c>
      <c r="F193" s="325"/>
      <c r="G193" s="326"/>
      <c r="H193" s="325"/>
      <c r="I193" s="326"/>
      <c r="J193" s="92" t="n">
        <f aca="false">X193</f>
        <v>0</v>
      </c>
      <c r="K193" s="306" t="n">
        <f aca="false">J193-C193</f>
        <v>0</v>
      </c>
      <c r="L193" s="258" t="n">
        <f aca="false">(A193-Calculation!$C$8)/365.25</f>
        <v>15.4140999315537</v>
      </c>
      <c r="M193" s="1" t="n">
        <v>6</v>
      </c>
      <c r="N193" s="307" t="n">
        <f aca="false">$A193</f>
        <v>51561</v>
      </c>
      <c r="O193" s="41" t="n">
        <f aca="false">VLOOKUP($N193,$AI$8:$AJ$258,2)+PvolMult</f>
        <v>0.122351359578468</v>
      </c>
      <c r="P193" s="308"/>
      <c r="Q193" s="109"/>
      <c r="V193" s="310" t="n">
        <f aca="false">$A193</f>
        <v>51561</v>
      </c>
      <c r="W193" s="261" t="n">
        <f aca="false">IF(Calculation!$Y$12=2,VLOOKUP(V193,OldCurves!$D193:$K446,3),(VLOOKUP(V193,OldCurves!$D193:$K446,3)*16*5+VLOOKUP(V193,OldCurves!$D193:$K446,7)*8*7+VLOOKUP(V193,OldCurves!M194:T417,3)*16+VLOOKUP(V193,OldCurves!M194:T417,7)*16)/168)</f>
        <v>73.5</v>
      </c>
      <c r="X193" s="92" t="n">
        <v>0</v>
      </c>
      <c r="Y193" s="311" t="n">
        <v>55</v>
      </c>
      <c r="Z193" s="294" t="n">
        <f aca="false">VLOOKUP(V193,OldCurves!A187:B446,2)</f>
        <v>0.06650108280325</v>
      </c>
      <c r="AA193" s="325"/>
      <c r="AB193" s="326"/>
      <c r="AC193" s="325"/>
      <c r="AD193" s="326"/>
      <c r="AE193" s="17" t="n">
        <v>1</v>
      </c>
      <c r="AF193" s="17"/>
      <c r="AG193" s="285" t="n">
        <v>15.41684</v>
      </c>
      <c r="AH193" s="106"/>
      <c r="AI193" s="313" t="n">
        <f aca="false">+V193</f>
        <v>51561</v>
      </c>
      <c r="AJ193" s="314" t="n">
        <f aca="false">IF(Calculation!$AB$24=1,OldData!AO193,OldData!AP193)</f>
        <v>0.122351359578468</v>
      </c>
      <c r="AK193" s="315"/>
      <c r="AM193" s="41"/>
      <c r="AN193" s="310" t="n">
        <f aca="false">AI193</f>
        <v>51561</v>
      </c>
      <c r="AO193" s="297" t="n">
        <f aca="false">IF(Calculation!$Y$12=2,SQRT((AR193^2*(AN193-olddate-1)+AU193^2*15)/(AN193-olddate+14)),SQRT((((AR193^2*16+AS193^2*8)/24)*(AN193-olddate-1)+((AU193^2*16+AV193^2*8)/24)*15)/(AN193-olddate+14)))</f>
        <v>0.122351359578468</v>
      </c>
      <c r="AP193" s="277" t="n">
        <f aca="false">IF(Calculation!$Y$12=2,AR193,SQRT((AR193^2*16+AS193^2*8)/24))</f>
        <v>0.08</v>
      </c>
      <c r="AQ193" s="261"/>
      <c r="AR193" s="298" t="n">
        <f aca="false">VLOOKUP(AN193,OldVolTable,15)</f>
        <v>0.08</v>
      </c>
      <c r="AS193" s="316" t="n">
        <f aca="false">VLOOKUP(AN193,OldVolTable,19)</f>
        <v>0.175</v>
      </c>
      <c r="AT193" s="291"/>
      <c r="AU193" s="291" t="n">
        <f aca="false">VLOOKUP(AN193,OldVolTable,23)</f>
        <v>2.9</v>
      </c>
      <c r="AV193" s="299" t="n">
        <f aca="false">VLOOKUP(AN193,OldVolTable,27)</f>
        <v>1.15</v>
      </c>
    </row>
    <row r="194" customFormat="false" ht="11.25" hidden="false" customHeight="false" outlineLevel="0" collapsed="false">
      <c r="A194" s="319" t="n">
        <f aca="false">EOMONTH(A193,0)+1</f>
        <v>51592</v>
      </c>
      <c r="B194" s="261" t="n">
        <f aca="false">VLOOKUP(A194,$V$8:$Z$258,2)+PPadd</f>
        <v>73.5</v>
      </c>
      <c r="C194" s="65"/>
      <c r="D194" s="302" t="n">
        <f aca="false">VLOOKUP($A194,$V$8:$Z$258,4)*AE194</f>
        <v>55</v>
      </c>
      <c r="E194" s="247" t="n">
        <f aca="false">VLOOKUP($A194,$V$8:$Z$258,5)</f>
        <v>0.06650108280325</v>
      </c>
      <c r="F194" s="325"/>
      <c r="G194" s="326"/>
      <c r="H194" s="325"/>
      <c r="I194" s="326"/>
      <c r="J194" s="92" t="n">
        <f aca="false">X194</f>
        <v>0</v>
      </c>
      <c r="K194" s="306" t="n">
        <f aca="false">J194-C194</f>
        <v>0</v>
      </c>
      <c r="L194" s="258" t="n">
        <f aca="false">(A194-Calculation!$C$8)/365.25</f>
        <v>15.4989733059548</v>
      </c>
      <c r="M194" s="1" t="n">
        <v>1</v>
      </c>
      <c r="N194" s="307" t="n">
        <f aca="false">$A194</f>
        <v>51592</v>
      </c>
      <c r="O194" s="41" t="n">
        <f aca="false">VLOOKUP($N194,$AI$8:$AJ$258,2)+PvolMult</f>
        <v>0.122277682961116</v>
      </c>
      <c r="P194" s="308"/>
      <c r="Q194" s="109"/>
      <c r="V194" s="310" t="n">
        <f aca="false">$A194</f>
        <v>51592</v>
      </c>
      <c r="W194" s="261" t="n">
        <f aca="false">IF(Calculation!$Y$12=2,VLOOKUP(V194,OldCurves!$D194:$K447,3),(VLOOKUP(V194,OldCurves!$D194:$K447,3)*16*5+VLOOKUP(V194,OldCurves!$D194:$K447,7)*8*7+VLOOKUP(V194,OldCurves!M195:T418,3)*16+VLOOKUP(V194,OldCurves!M195:T418,7)*16)/168)</f>
        <v>73.5</v>
      </c>
      <c r="X194" s="92" t="n">
        <v>0</v>
      </c>
      <c r="Y194" s="311" t="n">
        <v>55</v>
      </c>
      <c r="Z194" s="294" t="n">
        <f aca="false">VLOOKUP(V194,OldCurves!A188:B447,2)</f>
        <v>0.06650108280325</v>
      </c>
      <c r="AA194" s="325"/>
      <c r="AB194" s="326"/>
      <c r="AC194" s="325"/>
      <c r="AD194" s="326"/>
      <c r="AE194" s="17" t="n">
        <v>1</v>
      </c>
      <c r="AF194" s="17"/>
      <c r="AG194" s="285" t="n">
        <v>15.49897</v>
      </c>
      <c r="AH194" s="106"/>
      <c r="AI194" s="313" t="n">
        <f aca="false">+V194</f>
        <v>51592</v>
      </c>
      <c r="AJ194" s="314" t="n">
        <f aca="false">IF(Calculation!$AB$24=1,OldData!AO194,OldData!AP194)</f>
        <v>0.122277682961116</v>
      </c>
      <c r="AK194" s="315"/>
      <c r="AM194" s="41"/>
      <c r="AN194" s="310" t="n">
        <f aca="false">AI194</f>
        <v>51592</v>
      </c>
      <c r="AO194" s="297" t="n">
        <f aca="false">IF(Calculation!$Y$12=2,SQRT((AR194^2*(AN194-olddate-1)+AU194^2*15)/(AN194-olddate+14)),SQRT((((AR194^2*16+AS194^2*8)/24)*(AN194-olddate-1)+((AU194^2*16+AV194^2*8)/24)*15)/(AN194-olddate+14)))</f>
        <v>0.122277682961116</v>
      </c>
      <c r="AP194" s="277" t="n">
        <f aca="false">IF(Calculation!$Y$12=2,AR194,SQRT((AR194^2*16+AS194^2*8)/24))</f>
        <v>0.08</v>
      </c>
      <c r="AQ194" s="261"/>
      <c r="AR194" s="298" t="n">
        <f aca="false">VLOOKUP(AN194,OldVolTable,15)</f>
        <v>0.08</v>
      </c>
      <c r="AS194" s="316" t="n">
        <f aca="false">VLOOKUP(AN194,OldVolTable,19)</f>
        <v>0.175</v>
      </c>
      <c r="AT194" s="291"/>
      <c r="AU194" s="291" t="n">
        <f aca="false">VLOOKUP(AN194,OldVolTable,23)</f>
        <v>2.9</v>
      </c>
      <c r="AV194" s="299" t="n">
        <f aca="false">VLOOKUP(AN194,OldVolTable,27)</f>
        <v>1.15</v>
      </c>
    </row>
    <row r="195" customFormat="false" ht="11.25" hidden="false" customHeight="false" outlineLevel="0" collapsed="false">
      <c r="A195" s="319" t="n">
        <f aca="false">EOMONTH(A194,0)+1</f>
        <v>51622</v>
      </c>
      <c r="B195" s="261" t="n">
        <f aca="false">VLOOKUP(A195,$V$8:$Z$258,2)+PPadd</f>
        <v>73.5</v>
      </c>
      <c r="C195" s="65"/>
      <c r="D195" s="302" t="n">
        <f aca="false">VLOOKUP($A195,$V$8:$Z$258,4)*AE195</f>
        <v>55</v>
      </c>
      <c r="E195" s="247" t="n">
        <f aca="false">VLOOKUP($A195,$V$8:$Z$258,5)</f>
        <v>0.06650108280325</v>
      </c>
      <c r="F195" s="325"/>
      <c r="G195" s="326"/>
      <c r="H195" s="325"/>
      <c r="I195" s="326"/>
      <c r="J195" s="92" t="n">
        <f aca="false">X195</f>
        <v>0</v>
      </c>
      <c r="K195" s="306" t="n">
        <f aca="false">J195-C195</f>
        <v>0</v>
      </c>
      <c r="L195" s="258" t="n">
        <f aca="false">(A195-Calculation!$C$8)/365.25</f>
        <v>15.5811088295688</v>
      </c>
      <c r="M195" s="1" t="n">
        <v>2</v>
      </c>
      <c r="N195" s="307" t="n">
        <f aca="false">$A195</f>
        <v>51622</v>
      </c>
      <c r="O195" s="41" t="n">
        <f aca="false">VLOOKUP($N195,$AI$8:$AJ$258,2)+PvolMult</f>
        <v>0.122206635444987</v>
      </c>
      <c r="P195" s="308"/>
      <c r="Q195" s="109"/>
      <c r="V195" s="310" t="n">
        <f aca="false">$A195</f>
        <v>51622</v>
      </c>
      <c r="W195" s="261" t="n">
        <f aca="false">IF(Calculation!$Y$12=2,VLOOKUP(V195,OldCurves!$D195:$K448,3),(VLOOKUP(V195,OldCurves!$D195:$K448,3)*16*5+VLOOKUP(V195,OldCurves!$D195:$K448,7)*8*7+VLOOKUP(V195,OldCurves!M196:T419,3)*16+VLOOKUP(V195,OldCurves!M196:T419,7)*16)/168)</f>
        <v>73.5</v>
      </c>
      <c r="X195" s="92" t="n">
        <v>0</v>
      </c>
      <c r="Y195" s="311" t="n">
        <v>55</v>
      </c>
      <c r="Z195" s="294" t="n">
        <f aca="false">VLOOKUP(V195,OldCurves!A189:B448,2)</f>
        <v>0.06650108280325</v>
      </c>
      <c r="AA195" s="325"/>
      <c r="AB195" s="326"/>
      <c r="AC195" s="325"/>
      <c r="AD195" s="326"/>
      <c r="AE195" s="17" t="n">
        <v>1</v>
      </c>
      <c r="AF195" s="17"/>
      <c r="AG195" s="285" t="n">
        <v>15.58385</v>
      </c>
      <c r="AH195" s="106"/>
      <c r="AI195" s="313" t="n">
        <f aca="false">+V195</f>
        <v>51622</v>
      </c>
      <c r="AJ195" s="314" t="n">
        <f aca="false">IF(Calculation!$AB$24=1,OldData!AO195,OldData!AP195)</f>
        <v>0.122206635444987</v>
      </c>
      <c r="AK195" s="258"/>
      <c r="AM195" s="41"/>
      <c r="AN195" s="310" t="n">
        <f aca="false">AI195</f>
        <v>51622</v>
      </c>
      <c r="AO195" s="297" t="n">
        <f aca="false">IF(Calculation!$Y$12=2,SQRT((AR195^2*(AN195-olddate-1)+AU195^2*15)/(AN195-olddate+14)),SQRT((((AR195^2*16+AS195^2*8)/24)*(AN195-olddate-1)+((AU195^2*16+AV195^2*8)/24)*15)/(AN195-olddate+14)))</f>
        <v>0.122206635444987</v>
      </c>
      <c r="AP195" s="277" t="n">
        <f aca="false">IF(Calculation!$Y$12=2,AR195,SQRT((AR195^2*16+AS195^2*8)/24))</f>
        <v>0.08</v>
      </c>
      <c r="AQ195" s="261"/>
      <c r="AR195" s="298" t="n">
        <f aca="false">VLOOKUP(AN195,OldVolTable,15)</f>
        <v>0.08</v>
      </c>
      <c r="AS195" s="316" t="n">
        <f aca="false">VLOOKUP(AN195,OldVolTable,19)</f>
        <v>0.175</v>
      </c>
      <c r="AT195" s="291"/>
      <c r="AU195" s="291" t="n">
        <f aca="false">VLOOKUP(AN195,OldVolTable,23)</f>
        <v>2.9</v>
      </c>
      <c r="AV195" s="299" t="n">
        <f aca="false">VLOOKUP(AN195,OldVolTable,27)</f>
        <v>1.15</v>
      </c>
    </row>
    <row r="196" customFormat="false" ht="11.25" hidden="false" customHeight="false" outlineLevel="0" collapsed="false">
      <c r="A196" s="319" t="n">
        <f aca="false">EOMONTH(A195,0)+1</f>
        <v>51653</v>
      </c>
      <c r="B196" s="261" t="n">
        <f aca="false">VLOOKUP(A196,$V$8:$Z$258,2)+PPadd</f>
        <v>73.5</v>
      </c>
      <c r="C196" s="65"/>
      <c r="D196" s="302" t="n">
        <f aca="false">VLOOKUP($A196,$V$8:$Z$258,4)*AE196</f>
        <v>55</v>
      </c>
      <c r="E196" s="247" t="n">
        <f aca="false">VLOOKUP($A196,$V$8:$Z$258,5)</f>
        <v>0.06650108280325</v>
      </c>
      <c r="F196" s="325"/>
      <c r="G196" s="326"/>
      <c r="H196" s="325"/>
      <c r="I196" s="326"/>
      <c r="J196" s="92" t="n">
        <f aca="false">X196</f>
        <v>0</v>
      </c>
      <c r="K196" s="306" t="n">
        <f aca="false">J196-C196</f>
        <v>0</v>
      </c>
      <c r="L196" s="258" t="n">
        <f aca="false">(A196-Calculation!$C$8)/365.25</f>
        <v>15.6659822039699</v>
      </c>
      <c r="M196" s="1" t="n">
        <v>3</v>
      </c>
      <c r="N196" s="307" t="n">
        <f aca="false">$A196</f>
        <v>51653</v>
      </c>
      <c r="O196" s="41" t="n">
        <f aca="false">VLOOKUP($N196,$AI$8:$AJ$258,2)+PvolMult</f>
        <v>0.122133479100178</v>
      </c>
      <c r="P196" s="308"/>
      <c r="Q196" s="109"/>
      <c r="V196" s="310" t="n">
        <f aca="false">$A196</f>
        <v>51653</v>
      </c>
      <c r="W196" s="261" t="n">
        <f aca="false">IF(Calculation!$Y$12=2,VLOOKUP(V196,OldCurves!$D196:$K449,3),(VLOOKUP(V196,OldCurves!$D196:$K449,3)*16*5+VLOOKUP(V196,OldCurves!$D196:$K449,7)*8*7+VLOOKUP(V196,OldCurves!M197:T420,3)*16+VLOOKUP(V196,OldCurves!M197:T420,7)*16)/168)</f>
        <v>73.5</v>
      </c>
      <c r="X196" s="92" t="n">
        <v>0</v>
      </c>
      <c r="Y196" s="311" t="n">
        <v>55</v>
      </c>
      <c r="Z196" s="294" t="n">
        <f aca="false">VLOOKUP(V196,OldCurves!A190:B449,2)</f>
        <v>0.06650108280325</v>
      </c>
      <c r="AA196" s="325"/>
      <c r="AB196" s="326"/>
      <c r="AC196" s="325"/>
      <c r="AD196" s="326"/>
      <c r="AE196" s="17" t="n">
        <v>1</v>
      </c>
      <c r="AF196" s="17"/>
      <c r="AG196" s="285" t="n">
        <v>15.66598</v>
      </c>
      <c r="AH196" s="106"/>
      <c r="AI196" s="313" t="n">
        <f aca="false">+V196</f>
        <v>51653</v>
      </c>
      <c r="AJ196" s="314" t="n">
        <f aca="false">IF(Calculation!$AB$24=1,OldData!AO196,OldData!AP196)</f>
        <v>0.122133479100178</v>
      </c>
      <c r="AK196" s="258"/>
      <c r="AM196" s="41"/>
      <c r="AN196" s="310" t="n">
        <f aca="false">AI196</f>
        <v>51653</v>
      </c>
      <c r="AO196" s="297" t="n">
        <f aca="false">IF(Calculation!$Y$12=2,SQRT((AR196^2*(AN196-olddate-1)+AU196^2*15)/(AN196-olddate+14)),SQRT((((AR196^2*16+AS196^2*8)/24)*(AN196-olddate-1)+((AU196^2*16+AV196^2*8)/24)*15)/(AN196-olddate+14)))</f>
        <v>0.122133479100178</v>
      </c>
      <c r="AP196" s="277" t="n">
        <f aca="false">IF(Calculation!$Y$12=2,AR196,SQRT((AR196^2*16+AS196^2*8)/24))</f>
        <v>0.08</v>
      </c>
      <c r="AQ196" s="261"/>
      <c r="AR196" s="298" t="n">
        <f aca="false">VLOOKUP(AN196,OldVolTable,15)</f>
        <v>0.08</v>
      </c>
      <c r="AS196" s="316" t="n">
        <f aca="false">VLOOKUP(AN196,OldVolTable,19)</f>
        <v>0.175</v>
      </c>
      <c r="AT196" s="291"/>
      <c r="AU196" s="291" t="n">
        <f aca="false">VLOOKUP(AN196,OldVolTable,23)</f>
        <v>2.9</v>
      </c>
      <c r="AV196" s="299" t="n">
        <f aca="false">VLOOKUP(AN196,OldVolTable,27)</f>
        <v>1.15</v>
      </c>
    </row>
    <row r="197" customFormat="false" ht="11.25" hidden="false" customHeight="false" outlineLevel="0" collapsed="false">
      <c r="A197" s="319" t="n">
        <f aca="false">EOMONTH(A196,0)+1</f>
        <v>51683</v>
      </c>
      <c r="B197" s="261" t="n">
        <f aca="false">VLOOKUP(A197,$V$8:$Z$258,2)+PPadd</f>
        <v>73.5</v>
      </c>
      <c r="C197" s="65"/>
      <c r="D197" s="302" t="n">
        <f aca="false">VLOOKUP($A197,$V$8:$Z$258,4)*AE197</f>
        <v>55</v>
      </c>
      <c r="E197" s="247" t="n">
        <f aca="false">VLOOKUP($A197,$V$8:$Z$258,5)</f>
        <v>0.06650108280325</v>
      </c>
      <c r="F197" s="325"/>
      <c r="G197" s="326"/>
      <c r="H197" s="325"/>
      <c r="I197" s="326"/>
      <c r="J197" s="92" t="n">
        <f aca="false">X197</f>
        <v>0</v>
      </c>
      <c r="K197" s="306" t="n">
        <f aca="false">J197-C197</f>
        <v>0</v>
      </c>
      <c r="L197" s="258" t="n">
        <f aca="false">(A197-Calculation!$C$8)/365.25</f>
        <v>15.7481177275838</v>
      </c>
      <c r="M197" s="1" t="n">
        <v>4</v>
      </c>
      <c r="N197" s="307" t="n">
        <f aca="false">$A197</f>
        <v>51683</v>
      </c>
      <c r="O197" s="41" t="n">
        <f aca="false">VLOOKUP($N197,$AI$8:$AJ$258,2)+PvolMult</f>
        <v>0.122062932333289</v>
      </c>
      <c r="P197" s="308"/>
      <c r="Q197" s="109"/>
      <c r="V197" s="310" t="n">
        <f aca="false">$A197</f>
        <v>51683</v>
      </c>
      <c r="W197" s="261" t="n">
        <f aca="false">IF(Calculation!$Y$12=2,VLOOKUP(V197,OldCurves!$D197:$K450,3),(VLOOKUP(V197,OldCurves!$D197:$K450,3)*16*5+VLOOKUP(V197,OldCurves!$D197:$K450,7)*8*7+VLOOKUP(V197,OldCurves!M198:T421,3)*16+VLOOKUP(V197,OldCurves!M198:T421,7)*16)/168)</f>
        <v>73.5</v>
      </c>
      <c r="X197" s="92" t="n">
        <v>0</v>
      </c>
      <c r="Y197" s="311" t="n">
        <v>55</v>
      </c>
      <c r="Z197" s="294" t="n">
        <f aca="false">VLOOKUP(V197,OldCurves!A191:B450,2)</f>
        <v>0.06650108280325</v>
      </c>
      <c r="AA197" s="325"/>
      <c r="AB197" s="326"/>
      <c r="AC197" s="325"/>
      <c r="AD197" s="326"/>
      <c r="AE197" s="17" t="n">
        <v>1</v>
      </c>
      <c r="AF197" s="17"/>
      <c r="AG197" s="285" t="n">
        <v>15.75086</v>
      </c>
      <c r="AH197" s="106"/>
      <c r="AI197" s="313" t="n">
        <f aca="false">+V197</f>
        <v>51683</v>
      </c>
      <c r="AJ197" s="314" t="n">
        <f aca="false">IF(Calculation!$AB$24=1,OldData!AO197,OldData!AP197)</f>
        <v>0.122062932333289</v>
      </c>
      <c r="AK197" s="315"/>
      <c r="AM197" s="41"/>
      <c r="AN197" s="310" t="n">
        <f aca="false">AI197</f>
        <v>51683</v>
      </c>
      <c r="AO197" s="297" t="n">
        <f aca="false">IF(Calculation!$Y$12=2,SQRT((AR197^2*(AN197-olddate-1)+AU197^2*15)/(AN197-olddate+14)),SQRT((((AR197^2*16+AS197^2*8)/24)*(AN197-olddate-1)+((AU197^2*16+AV197^2*8)/24)*15)/(AN197-olddate+14)))</f>
        <v>0.122062932333289</v>
      </c>
      <c r="AP197" s="277" t="n">
        <f aca="false">IF(Calculation!$Y$12=2,AR197,SQRT((AR197^2*16+AS197^2*8)/24))</f>
        <v>0.08</v>
      </c>
      <c r="AQ197" s="261"/>
      <c r="AR197" s="298" t="n">
        <f aca="false">VLOOKUP(AN197,OldVolTable,15)</f>
        <v>0.08</v>
      </c>
      <c r="AS197" s="316" t="n">
        <f aca="false">VLOOKUP(AN197,OldVolTable,19)</f>
        <v>0.175</v>
      </c>
      <c r="AT197" s="291"/>
      <c r="AU197" s="291" t="n">
        <f aca="false">VLOOKUP(AN197,OldVolTable,23)</f>
        <v>2.9</v>
      </c>
      <c r="AV197" s="299" t="n">
        <f aca="false">VLOOKUP(AN197,OldVolTable,27)</f>
        <v>1.15</v>
      </c>
    </row>
    <row r="198" customFormat="false" ht="11.25" hidden="false" customHeight="false" outlineLevel="0" collapsed="false">
      <c r="A198" s="319" t="n">
        <f aca="false">EOMONTH(A197,0)+1</f>
        <v>51714</v>
      </c>
      <c r="B198" s="261" t="n">
        <f aca="false">VLOOKUP(A198,$V$8:$Z$258,2)+PPadd</f>
        <v>73.5</v>
      </c>
      <c r="C198" s="65"/>
      <c r="D198" s="302" t="n">
        <f aca="false">VLOOKUP($A198,$V$8:$Z$258,4)*AE198</f>
        <v>55</v>
      </c>
      <c r="E198" s="247" t="n">
        <f aca="false">VLOOKUP($A198,$V$8:$Z$258,5)</f>
        <v>0.06650108280325</v>
      </c>
      <c r="F198" s="325"/>
      <c r="G198" s="326"/>
      <c r="H198" s="325"/>
      <c r="I198" s="326"/>
      <c r="J198" s="92" t="n">
        <f aca="false">X198</f>
        <v>0</v>
      </c>
      <c r="K198" s="306" t="n">
        <f aca="false">J198-C198</f>
        <v>0</v>
      </c>
      <c r="L198" s="258" t="n">
        <f aca="false">(A198-Calculation!$C$8)/365.25</f>
        <v>15.8329911019849</v>
      </c>
      <c r="M198" s="1" t="n">
        <v>5</v>
      </c>
      <c r="N198" s="307" t="n">
        <f aca="false">$A198</f>
        <v>51714</v>
      </c>
      <c r="O198" s="41" t="n">
        <f aca="false">VLOOKUP($N198,$AI$8:$AJ$258,2)+PvolMult</f>
        <v>0.121990290618755</v>
      </c>
      <c r="P198" s="308"/>
      <c r="Q198" s="109"/>
      <c r="V198" s="310" t="n">
        <f aca="false">$A198</f>
        <v>51714</v>
      </c>
      <c r="W198" s="261" t="n">
        <f aca="false">IF(Calculation!$Y$12=2,VLOOKUP(V198,OldCurves!$D198:$K451,3),(VLOOKUP(V198,OldCurves!$D198:$K451,3)*16*5+VLOOKUP(V198,OldCurves!$D198:$K451,7)*8*7+VLOOKUP(V198,OldCurves!M199:T422,3)*16+VLOOKUP(V198,OldCurves!M199:T422,7)*16)/168)</f>
        <v>73.5</v>
      </c>
      <c r="X198" s="92" t="n">
        <v>0</v>
      </c>
      <c r="Y198" s="311" t="n">
        <v>55</v>
      </c>
      <c r="Z198" s="294" t="n">
        <f aca="false">VLOOKUP(V198,OldCurves!A192:B451,2)</f>
        <v>0.06650108280325</v>
      </c>
      <c r="AA198" s="325"/>
      <c r="AB198" s="326"/>
      <c r="AC198" s="325"/>
      <c r="AD198" s="326"/>
      <c r="AE198" s="17" t="n">
        <v>1</v>
      </c>
      <c r="AF198" s="17"/>
      <c r="AG198" s="285" t="n">
        <v>15.83573</v>
      </c>
      <c r="AH198" s="106"/>
      <c r="AI198" s="313" t="n">
        <f aca="false">+V198</f>
        <v>51714</v>
      </c>
      <c r="AJ198" s="314" t="n">
        <f aca="false">IF(Calculation!$AB$24=1,OldData!AO198,OldData!AP198)</f>
        <v>0.121990290618755</v>
      </c>
      <c r="AK198" s="315"/>
      <c r="AM198" s="41"/>
      <c r="AN198" s="310" t="n">
        <f aca="false">AI198</f>
        <v>51714</v>
      </c>
      <c r="AO198" s="297" t="n">
        <f aca="false">IF(Calculation!$Y$12=2,SQRT((AR198^2*(AN198-olddate-1)+AU198^2*15)/(AN198-olddate+14)),SQRT((((AR198^2*16+AS198^2*8)/24)*(AN198-olddate-1)+((AU198^2*16+AV198^2*8)/24)*15)/(AN198-olddate+14)))</f>
        <v>0.121990290618755</v>
      </c>
      <c r="AP198" s="277" t="n">
        <f aca="false">IF(Calculation!$Y$12=2,AR198,SQRT((AR198^2*16+AS198^2*8)/24))</f>
        <v>0.08</v>
      </c>
      <c r="AQ198" s="261"/>
      <c r="AR198" s="298" t="n">
        <f aca="false">VLOOKUP(AN198,OldVolTable,15)</f>
        <v>0.08</v>
      </c>
      <c r="AS198" s="316" t="n">
        <f aca="false">VLOOKUP(AN198,OldVolTable,19)</f>
        <v>0.175</v>
      </c>
      <c r="AT198" s="291"/>
      <c r="AU198" s="291" t="n">
        <f aca="false">VLOOKUP(AN198,OldVolTable,23)</f>
        <v>2.9</v>
      </c>
      <c r="AV198" s="299" t="n">
        <f aca="false">VLOOKUP(AN198,OldVolTable,27)</f>
        <v>1.15</v>
      </c>
    </row>
    <row r="199" customFormat="false" ht="11.25" hidden="false" customHeight="false" outlineLevel="0" collapsed="false">
      <c r="A199" s="319" t="n">
        <f aca="false">EOMONTH(A198,0)+1</f>
        <v>51745</v>
      </c>
      <c r="B199" s="261" t="n">
        <f aca="false">VLOOKUP(A199,$V$8:$Z$258,2)+PPadd</f>
        <v>73.5</v>
      </c>
      <c r="C199" s="65"/>
      <c r="D199" s="302" t="n">
        <f aca="false">VLOOKUP($A199,$V$8:$Z$258,4)*AE199</f>
        <v>55</v>
      </c>
      <c r="E199" s="247" t="n">
        <f aca="false">VLOOKUP($A199,$V$8:$Z$258,5)</f>
        <v>0.06650108280325</v>
      </c>
      <c r="F199" s="325"/>
      <c r="G199" s="326"/>
      <c r="H199" s="325"/>
      <c r="I199" s="326"/>
      <c r="J199" s="92" t="n">
        <f aca="false">X199</f>
        <v>0</v>
      </c>
      <c r="K199" s="306" t="n">
        <f aca="false">J199-C199</f>
        <v>0</v>
      </c>
      <c r="L199" s="258" t="n">
        <f aca="false">(A199-Calculation!$C$8)/365.25</f>
        <v>15.917864476386</v>
      </c>
      <c r="M199" s="1" t="n">
        <v>6</v>
      </c>
      <c r="N199" s="307" t="n">
        <f aca="false">$A199</f>
        <v>51745</v>
      </c>
      <c r="O199" s="41" t="n">
        <f aca="false">VLOOKUP($N199,$AI$8:$AJ$258,2)+PvolMult</f>
        <v>0.121917908302001</v>
      </c>
      <c r="P199" s="308"/>
      <c r="Q199" s="109"/>
      <c r="V199" s="310" t="n">
        <f aca="false">$A199</f>
        <v>51745</v>
      </c>
      <c r="W199" s="261" t="n">
        <f aca="false">IF(Calculation!$Y$12=2,VLOOKUP(V199,OldCurves!$D199:$K452,3),(VLOOKUP(V199,OldCurves!$D199:$K452,3)*16*5+VLOOKUP(V199,OldCurves!$D199:$K452,7)*8*7+VLOOKUP(V199,OldCurves!M200:T423,3)*16+VLOOKUP(V199,OldCurves!M200:T423,7)*16)/168)</f>
        <v>73.5</v>
      </c>
      <c r="X199" s="92" t="n">
        <v>0</v>
      </c>
      <c r="Y199" s="311" t="n">
        <v>55</v>
      </c>
      <c r="Z199" s="294" t="n">
        <f aca="false">VLOOKUP(V199,OldCurves!A193:B452,2)</f>
        <v>0.06650108280325</v>
      </c>
      <c r="AA199" s="325"/>
      <c r="AB199" s="326"/>
      <c r="AC199" s="325"/>
      <c r="AD199" s="326"/>
      <c r="AE199" s="17" t="n">
        <v>1</v>
      </c>
      <c r="AF199" s="17"/>
      <c r="AG199" s="285" t="n">
        <v>15.91513</v>
      </c>
      <c r="AH199" s="106"/>
      <c r="AI199" s="313" t="n">
        <f aca="false">+V199</f>
        <v>51745</v>
      </c>
      <c r="AJ199" s="314" t="n">
        <f aca="false">IF(Calculation!$AB$24=1,OldData!AO199,OldData!AP199)</f>
        <v>0.121917908302001</v>
      </c>
      <c r="AK199" s="315"/>
      <c r="AM199" s="41"/>
      <c r="AN199" s="310" t="n">
        <f aca="false">AI199</f>
        <v>51745</v>
      </c>
      <c r="AO199" s="297" t="n">
        <f aca="false">IF(Calculation!$Y$12=2,SQRT((AR199^2*(AN199-olddate-1)+AU199^2*15)/(AN199-olddate+14)),SQRT((((AR199^2*16+AS199^2*8)/24)*(AN199-olddate-1)+((AU199^2*16+AV199^2*8)/24)*15)/(AN199-olddate+14)))</f>
        <v>0.121917908302001</v>
      </c>
      <c r="AP199" s="277" t="n">
        <f aca="false">IF(Calculation!$Y$12=2,AR199,SQRT((AR199^2*16+AS199^2*8)/24))</f>
        <v>0.08</v>
      </c>
      <c r="AQ199" s="261"/>
      <c r="AR199" s="298" t="n">
        <f aca="false">VLOOKUP(AN199,OldVolTable,15)</f>
        <v>0.08</v>
      </c>
      <c r="AS199" s="316" t="n">
        <f aca="false">VLOOKUP(AN199,OldVolTable,19)</f>
        <v>0.175</v>
      </c>
      <c r="AT199" s="291"/>
      <c r="AU199" s="291" t="n">
        <f aca="false">VLOOKUP(AN199,OldVolTable,23)</f>
        <v>2.9</v>
      </c>
      <c r="AV199" s="299" t="n">
        <f aca="false">VLOOKUP(AN199,OldVolTable,27)</f>
        <v>1.15</v>
      </c>
    </row>
    <row r="200" customFormat="false" ht="11.25" hidden="false" customHeight="false" outlineLevel="0" collapsed="false">
      <c r="A200" s="301" t="n">
        <f aca="false">EOMONTH(A199,0)+1</f>
        <v>51775</v>
      </c>
      <c r="B200" s="261" t="n">
        <f aca="false">VLOOKUP(A200,$V$8:$Z$258,2)+PPadd</f>
        <v>73.5</v>
      </c>
      <c r="C200" s="65"/>
      <c r="D200" s="302" t="n">
        <f aca="false">VLOOKUP($A200,$V$8:$Z$258,4)*AE200</f>
        <v>55</v>
      </c>
      <c r="E200" s="247" t="n">
        <f aca="false">VLOOKUP($A200,$V$8:$Z$258,5)</f>
        <v>0.06650108280325</v>
      </c>
      <c r="F200" s="325"/>
      <c r="G200" s="326"/>
      <c r="H200" s="325"/>
      <c r="I200" s="326"/>
      <c r="J200" s="92" t="n">
        <f aca="false">X200</f>
        <v>0</v>
      </c>
      <c r="K200" s="306" t="n">
        <f aca="false">J200-C200</f>
        <v>0</v>
      </c>
      <c r="L200" s="258" t="n">
        <f aca="false">(A200-Calculation!$C$8)/365.25</f>
        <v>16</v>
      </c>
      <c r="M200" s="1" t="n">
        <v>1</v>
      </c>
      <c r="N200" s="307" t="n">
        <f aca="false">$A200</f>
        <v>51775</v>
      </c>
      <c r="O200" s="41" t="n">
        <f aca="false">VLOOKUP($N200,$AI$8:$AJ$258,2)+PvolMult</f>
        <v>0.121848106537646</v>
      </c>
      <c r="P200" s="308"/>
      <c r="Q200" s="109"/>
      <c r="V200" s="310" t="n">
        <f aca="false">$A200</f>
        <v>51775</v>
      </c>
      <c r="W200" s="261" t="n">
        <f aca="false">IF(Calculation!$Y$12=2,VLOOKUP(V200,OldCurves!$D200:$K453,3),(VLOOKUP(V200,OldCurves!$D200:$K453,3)*16*5+VLOOKUP(V200,OldCurves!$D200:$K453,7)*8*7+VLOOKUP(V200,OldCurves!M201:T424,3)*16+VLOOKUP(V200,OldCurves!M201:T424,7)*16)/168)</f>
        <v>73.5</v>
      </c>
      <c r="X200" s="92" t="n">
        <v>0</v>
      </c>
      <c r="Y200" s="311" t="n">
        <v>55</v>
      </c>
      <c r="Z200" s="294" t="n">
        <f aca="false">VLOOKUP(V200,OldCurves!A194:B453,2)</f>
        <v>0.06650108280325</v>
      </c>
      <c r="AA200" s="325"/>
      <c r="AB200" s="326"/>
      <c r="AC200" s="325"/>
      <c r="AD200" s="326"/>
      <c r="AE200" s="17" t="n">
        <v>1</v>
      </c>
      <c r="AF200" s="17"/>
      <c r="AG200" s="285" t="n">
        <v>16</v>
      </c>
      <c r="AH200" s="106"/>
      <c r="AI200" s="313" t="n">
        <f aca="false">+V200</f>
        <v>51775</v>
      </c>
      <c r="AJ200" s="314" t="n">
        <f aca="false">IF(Calculation!$AB$24=1,OldData!AO200,OldData!AP200)</f>
        <v>0.121848106537646</v>
      </c>
      <c r="AK200" s="315"/>
      <c r="AM200" s="41"/>
      <c r="AN200" s="310" t="n">
        <f aca="false">AI200</f>
        <v>51775</v>
      </c>
      <c r="AO200" s="297" t="n">
        <f aca="false">IF(Calculation!$Y$12=2,SQRT((AR200^2*(AN200-olddate-1)+AU200^2*15)/(AN200-olddate+14)),SQRT((((AR200^2*16+AS200^2*8)/24)*(AN200-olddate-1)+((AU200^2*16+AV200^2*8)/24)*15)/(AN200-olddate+14)))</f>
        <v>0.121848106537646</v>
      </c>
      <c r="AP200" s="277" t="n">
        <f aca="false">IF(Calculation!$Y$12=2,AR200,SQRT((AR200^2*16+AS200^2*8)/24))</f>
        <v>0.08</v>
      </c>
      <c r="AQ200" s="261"/>
      <c r="AR200" s="298" t="n">
        <f aca="false">VLOOKUP(AN200,OldVolTable,15)</f>
        <v>0.08</v>
      </c>
      <c r="AS200" s="316" t="n">
        <f aca="false">VLOOKUP(AN200,OldVolTable,19)</f>
        <v>0.175</v>
      </c>
      <c r="AT200" s="291"/>
      <c r="AU200" s="291" t="n">
        <f aca="false">VLOOKUP(AN200,OldVolTable,23)</f>
        <v>2.9</v>
      </c>
      <c r="AV200" s="299" t="n">
        <f aca="false">VLOOKUP(AN200,OldVolTable,27)</f>
        <v>1.15</v>
      </c>
    </row>
    <row r="201" customFormat="false" ht="11.25" hidden="false" customHeight="false" outlineLevel="0" collapsed="false">
      <c r="A201" s="319" t="n">
        <f aca="false">EOMONTH(A200,0)+1</f>
        <v>51806</v>
      </c>
      <c r="B201" s="261" t="n">
        <f aca="false">VLOOKUP(A201,$V$8:$Z$258,2)+PPadd</f>
        <v>73.5</v>
      </c>
      <c r="C201" s="65"/>
      <c r="D201" s="302" t="n">
        <f aca="false">VLOOKUP($A201,$V$8:$Z$258,4)*AE201</f>
        <v>55</v>
      </c>
      <c r="E201" s="247" t="n">
        <f aca="false">VLOOKUP($A201,$V$8:$Z$258,5)</f>
        <v>0.06650108280325</v>
      </c>
      <c r="F201" s="325"/>
      <c r="G201" s="326"/>
      <c r="H201" s="325"/>
      <c r="I201" s="326"/>
      <c r="J201" s="92" t="n">
        <f aca="false">X201</f>
        <v>0</v>
      </c>
      <c r="K201" s="306" t="n">
        <f aca="false">J201-C201</f>
        <v>0</v>
      </c>
      <c r="L201" s="258" t="n">
        <f aca="false">(A201-Calculation!$C$8)/365.25</f>
        <v>16.0848733744011</v>
      </c>
      <c r="M201" s="1" t="n">
        <v>2</v>
      </c>
      <c r="N201" s="307" t="n">
        <f aca="false">$A201</f>
        <v>51806</v>
      </c>
      <c r="O201" s="41" t="n">
        <f aca="false">VLOOKUP($N201,$AI$8:$AJ$258,2)+PvolMult</f>
        <v>0.12177623049798</v>
      </c>
      <c r="P201" s="308"/>
      <c r="Q201" s="109"/>
      <c r="V201" s="310" t="n">
        <f aca="false">$A201</f>
        <v>51806</v>
      </c>
      <c r="W201" s="261" t="n">
        <f aca="false">IF(Calculation!$Y$12=2,VLOOKUP(V201,OldCurves!$D201:$K454,3),(VLOOKUP(V201,OldCurves!$D201:$K454,3)*16*5+VLOOKUP(V201,OldCurves!$D201:$K454,7)*8*7+VLOOKUP(V201,OldCurves!M202:T425,3)*16+VLOOKUP(V201,OldCurves!M202:T425,7)*16)/168)</f>
        <v>73.5</v>
      </c>
      <c r="X201" s="92" t="n">
        <v>0</v>
      </c>
      <c r="Y201" s="311" t="n">
        <v>55</v>
      </c>
      <c r="Z201" s="294" t="n">
        <f aca="false">VLOOKUP(V201,OldCurves!A195:B454,2)</f>
        <v>0.06650108280325</v>
      </c>
      <c r="AA201" s="325"/>
      <c r="AB201" s="326"/>
      <c r="AC201" s="325"/>
      <c r="AD201" s="326"/>
      <c r="AE201" s="17" t="n">
        <v>1</v>
      </c>
      <c r="AF201" s="17"/>
      <c r="AG201" s="285" t="n">
        <v>16.08214</v>
      </c>
      <c r="AH201" s="106"/>
      <c r="AI201" s="313" t="n">
        <f aca="false">+V201</f>
        <v>51806</v>
      </c>
      <c r="AJ201" s="314" t="n">
        <f aca="false">IF(Calculation!$AB$24=1,OldData!AO201,OldData!AP201)</f>
        <v>0.12177623049798</v>
      </c>
      <c r="AK201" s="315"/>
      <c r="AM201" s="41"/>
      <c r="AN201" s="310" t="n">
        <f aca="false">AI201</f>
        <v>51806</v>
      </c>
      <c r="AO201" s="297" t="n">
        <f aca="false">IF(Calculation!$Y$12=2,SQRT((AR201^2*(AN201-olddate-1)+AU201^2*15)/(AN201-olddate+14)),SQRT((((AR201^2*16+AS201^2*8)/24)*(AN201-olddate-1)+((AU201^2*16+AV201^2*8)/24)*15)/(AN201-olddate+14)))</f>
        <v>0.12177623049798</v>
      </c>
      <c r="AP201" s="277" t="n">
        <f aca="false">IF(Calculation!$Y$12=2,AR201,SQRT((AR201^2*16+AS201^2*8)/24))</f>
        <v>0.08</v>
      </c>
      <c r="AQ201" s="261"/>
      <c r="AR201" s="298" t="n">
        <f aca="false">VLOOKUP(AN201,OldVolTable,15)</f>
        <v>0.08</v>
      </c>
      <c r="AS201" s="316" t="n">
        <f aca="false">VLOOKUP(AN201,OldVolTable,19)</f>
        <v>0.175</v>
      </c>
      <c r="AT201" s="291"/>
      <c r="AU201" s="291" t="n">
        <f aca="false">VLOOKUP(AN201,OldVolTable,23)</f>
        <v>2.9</v>
      </c>
      <c r="AV201" s="299" t="n">
        <f aca="false">VLOOKUP(AN201,OldVolTable,27)</f>
        <v>1.15</v>
      </c>
    </row>
    <row r="202" customFormat="false" ht="11.25" hidden="false" customHeight="false" outlineLevel="0" collapsed="false">
      <c r="A202" s="319" t="n">
        <f aca="false">EOMONTH(A201,0)+1</f>
        <v>51836</v>
      </c>
      <c r="B202" s="261" t="n">
        <f aca="false">VLOOKUP(A202,$V$8:$Z$258,2)+PPadd</f>
        <v>73.5</v>
      </c>
      <c r="C202" s="65"/>
      <c r="D202" s="302" t="n">
        <f aca="false">VLOOKUP($A202,$V$8:$Z$258,4)*AE202</f>
        <v>55</v>
      </c>
      <c r="E202" s="247" t="n">
        <f aca="false">VLOOKUP($A202,$V$8:$Z$258,5)</f>
        <v>0.06650108280325</v>
      </c>
      <c r="F202" s="325"/>
      <c r="G202" s="326"/>
      <c r="H202" s="325"/>
      <c r="I202" s="326"/>
      <c r="J202" s="92" t="n">
        <f aca="false">X202</f>
        <v>0</v>
      </c>
      <c r="K202" s="306" t="n">
        <f aca="false">J202-C202</f>
        <v>0</v>
      </c>
      <c r="L202" s="258" t="n">
        <f aca="false">(A202-Calculation!$C$8)/365.25</f>
        <v>16.1670088980151</v>
      </c>
      <c r="M202" s="1" t="n">
        <v>3</v>
      </c>
      <c r="N202" s="307" t="n">
        <f aca="false">$A202</f>
        <v>51836</v>
      </c>
      <c r="O202" s="41" t="n">
        <f aca="false">VLOOKUP($N202,$AI$8:$AJ$258,2)+PvolMult</f>
        <v>0.12170691603865</v>
      </c>
      <c r="P202" s="308"/>
      <c r="Q202" s="109"/>
      <c r="V202" s="310" t="n">
        <f aca="false">$A202</f>
        <v>51836</v>
      </c>
      <c r="W202" s="261" t="n">
        <f aca="false">IF(Calculation!$Y$12=2,VLOOKUP(V202,OldCurves!$D202:$K455,3),(VLOOKUP(V202,OldCurves!$D202:$K455,3)*16*5+VLOOKUP(V202,OldCurves!$D202:$K455,7)*8*7+VLOOKUP(V202,OldCurves!M203:T426,3)*16+VLOOKUP(V202,OldCurves!M203:T426,7)*16)/168)</f>
        <v>73.5</v>
      </c>
      <c r="X202" s="92" t="n">
        <v>0</v>
      </c>
      <c r="Y202" s="311" t="n">
        <v>55</v>
      </c>
      <c r="Z202" s="294" t="n">
        <f aca="false">VLOOKUP(V202,OldCurves!A196:B455,2)</f>
        <v>0.06650108280325</v>
      </c>
      <c r="AA202" s="325"/>
      <c r="AB202" s="326"/>
      <c r="AC202" s="325"/>
      <c r="AD202" s="326"/>
      <c r="AE202" s="17" t="n">
        <v>1</v>
      </c>
      <c r="AF202" s="17"/>
      <c r="AG202" s="285" t="n">
        <v>16.16701</v>
      </c>
      <c r="AH202" s="106"/>
      <c r="AI202" s="313" t="n">
        <f aca="false">+V202</f>
        <v>51836</v>
      </c>
      <c r="AJ202" s="314" t="n">
        <f aca="false">IF(Calculation!$AB$24=1,OldData!AO202,OldData!AP202)</f>
        <v>0.12170691603865</v>
      </c>
      <c r="AK202" s="315"/>
      <c r="AM202" s="41"/>
      <c r="AN202" s="310" t="n">
        <f aca="false">AI202</f>
        <v>51836</v>
      </c>
      <c r="AO202" s="297" t="n">
        <f aca="false">IF(Calculation!$Y$12=2,SQRT((AR202^2*(AN202-olddate-1)+AU202^2*15)/(AN202-olddate+14)),SQRT((((AR202^2*16+AS202^2*8)/24)*(AN202-olddate-1)+((AU202^2*16+AV202^2*8)/24)*15)/(AN202-olddate+14)))</f>
        <v>0.12170691603865</v>
      </c>
      <c r="AP202" s="277" t="n">
        <f aca="false">IF(Calculation!$Y$12=2,AR202,SQRT((AR202^2*16+AS202^2*8)/24))</f>
        <v>0.08</v>
      </c>
      <c r="AQ202" s="261"/>
      <c r="AR202" s="298" t="n">
        <f aca="false">VLOOKUP(AN202,OldVolTable,15)</f>
        <v>0.08</v>
      </c>
      <c r="AS202" s="316" t="n">
        <f aca="false">VLOOKUP(AN202,OldVolTable,19)</f>
        <v>0.175</v>
      </c>
      <c r="AT202" s="291"/>
      <c r="AU202" s="291" t="n">
        <f aca="false">VLOOKUP(AN202,OldVolTable,23)</f>
        <v>2.9</v>
      </c>
      <c r="AV202" s="299" t="n">
        <f aca="false">VLOOKUP(AN202,OldVolTable,27)</f>
        <v>1.15</v>
      </c>
    </row>
    <row r="203" customFormat="false" ht="11.25" hidden="false" customHeight="false" outlineLevel="0" collapsed="false">
      <c r="A203" s="319" t="n">
        <f aca="false">EOMONTH(A202,0)+1</f>
        <v>51867</v>
      </c>
      <c r="B203" s="261" t="n">
        <f aca="false">VLOOKUP(A203,$V$8:$Z$258,2)+PPadd</f>
        <v>73.5</v>
      </c>
      <c r="C203" s="65"/>
      <c r="D203" s="302" t="n">
        <f aca="false">VLOOKUP($A203,$V$8:$Z$258,4)*AE203</f>
        <v>55</v>
      </c>
      <c r="E203" s="247" t="n">
        <f aca="false">VLOOKUP($A203,$V$8:$Z$258,5)</f>
        <v>0.06650108280325</v>
      </c>
      <c r="F203" s="325"/>
      <c r="G203" s="326"/>
      <c r="H203" s="325"/>
      <c r="I203" s="326"/>
      <c r="J203" s="92" t="n">
        <f aca="false">X203</f>
        <v>0</v>
      </c>
      <c r="K203" s="306" t="n">
        <f aca="false">J203-C203</f>
        <v>0</v>
      </c>
      <c r="L203" s="258" t="n">
        <f aca="false">(A203-Calculation!$C$8)/365.25</f>
        <v>16.2518822724162</v>
      </c>
      <c r="M203" s="1" t="n">
        <v>4</v>
      </c>
      <c r="N203" s="307" t="n">
        <f aca="false">$A203</f>
        <v>51867</v>
      </c>
      <c r="O203" s="41" t="n">
        <f aca="false">VLOOKUP($N203,$AI$8:$AJ$258,2)+PvolMult</f>
        <v>0.121635540839036</v>
      </c>
      <c r="P203" s="308"/>
      <c r="Q203" s="109"/>
      <c r="V203" s="310" t="n">
        <f aca="false">$A203</f>
        <v>51867</v>
      </c>
      <c r="W203" s="261" t="n">
        <f aca="false">IF(Calculation!$Y$12=2,VLOOKUP(V203,OldCurves!$D203:$K456,3),(VLOOKUP(V203,OldCurves!$D203:$K456,3)*16*5+VLOOKUP(V203,OldCurves!$D203:$K456,7)*8*7+VLOOKUP(V203,OldCurves!M204:T427,3)*16+VLOOKUP(V203,OldCurves!M204:T427,7)*16)/168)</f>
        <v>73.5</v>
      </c>
      <c r="X203" s="92" t="n">
        <v>0</v>
      </c>
      <c r="Y203" s="311" t="n">
        <v>55</v>
      </c>
      <c r="Z203" s="294" t="n">
        <f aca="false">VLOOKUP(V203,OldCurves!A197:B456,2)</f>
        <v>0.06650108280325</v>
      </c>
      <c r="AA203" s="325"/>
      <c r="AB203" s="326"/>
      <c r="AC203" s="325"/>
      <c r="AD203" s="326"/>
      <c r="AE203" s="17" t="n">
        <v>1</v>
      </c>
      <c r="AF203" s="17"/>
      <c r="AG203" s="285" t="n">
        <v>16.24914</v>
      </c>
      <c r="AH203" s="106"/>
      <c r="AI203" s="313" t="n">
        <f aca="false">+V203</f>
        <v>51867</v>
      </c>
      <c r="AJ203" s="314" t="n">
        <f aca="false">IF(Calculation!$AB$24=1,OldData!AO203,OldData!AP203)</f>
        <v>0.121635540839036</v>
      </c>
      <c r="AK203" s="315"/>
      <c r="AM203" s="41"/>
      <c r="AN203" s="310" t="n">
        <f aca="false">AI203</f>
        <v>51867</v>
      </c>
      <c r="AO203" s="297" t="n">
        <f aca="false">IF(Calculation!$Y$12=2,SQRT((AR203^2*(AN203-olddate-1)+AU203^2*15)/(AN203-olddate+14)),SQRT((((AR203^2*16+AS203^2*8)/24)*(AN203-olddate-1)+((AU203^2*16+AV203^2*8)/24)*15)/(AN203-olddate+14)))</f>
        <v>0.121635540839036</v>
      </c>
      <c r="AP203" s="277" t="n">
        <f aca="false">IF(Calculation!$Y$12=2,AR203,SQRT((AR203^2*16+AS203^2*8)/24))</f>
        <v>0.08</v>
      </c>
      <c r="AQ203" s="261"/>
      <c r="AR203" s="298" t="n">
        <f aca="false">VLOOKUP(AN203,OldVolTable,15)</f>
        <v>0.08</v>
      </c>
      <c r="AS203" s="316" t="n">
        <f aca="false">VLOOKUP(AN203,OldVolTable,19)</f>
        <v>0.175</v>
      </c>
      <c r="AT203" s="291"/>
      <c r="AU203" s="291" t="n">
        <f aca="false">VLOOKUP(AN203,OldVolTable,23)</f>
        <v>2.9</v>
      </c>
      <c r="AV203" s="299" t="n">
        <f aca="false">VLOOKUP(AN203,OldVolTable,27)</f>
        <v>1.15</v>
      </c>
    </row>
    <row r="204" customFormat="false" ht="11.25" hidden="false" customHeight="false" outlineLevel="0" collapsed="false">
      <c r="A204" s="319" t="n">
        <f aca="false">EOMONTH(A203,0)+1</f>
        <v>51898</v>
      </c>
      <c r="B204" s="261" t="n">
        <f aca="false">VLOOKUP(A204,$V$8:$Z$258,2)+PPadd</f>
        <v>73.5</v>
      </c>
      <c r="C204" s="65"/>
      <c r="D204" s="302" t="n">
        <f aca="false">VLOOKUP($A204,$V$8:$Z$258,4)*AE204</f>
        <v>55</v>
      </c>
      <c r="E204" s="247" t="n">
        <f aca="false">VLOOKUP($A204,$V$8:$Z$258,5)</f>
        <v>0.06650108280325</v>
      </c>
      <c r="F204" s="325"/>
      <c r="G204" s="326"/>
      <c r="H204" s="325"/>
      <c r="I204" s="326"/>
      <c r="J204" s="92" t="n">
        <f aca="false">X204</f>
        <v>0</v>
      </c>
      <c r="K204" s="306" t="n">
        <f aca="false">J204-C204</f>
        <v>0</v>
      </c>
      <c r="L204" s="258" t="n">
        <f aca="false">(A204-Calculation!$C$8)/365.25</f>
        <v>16.3367556468173</v>
      </c>
      <c r="M204" s="1" t="n">
        <v>5</v>
      </c>
      <c r="N204" s="307" t="n">
        <f aca="false">$A204</f>
        <v>51898</v>
      </c>
      <c r="O204" s="41" t="n">
        <f aca="false">VLOOKUP($N204,$AI$8:$AJ$258,2)+PvolMult</f>
        <v>0.121564418106484</v>
      </c>
      <c r="P204" s="308"/>
      <c r="Q204" s="109"/>
      <c r="V204" s="310" t="n">
        <f aca="false">$A204</f>
        <v>51898</v>
      </c>
      <c r="W204" s="261" t="n">
        <f aca="false">IF(Calculation!$Y$12=2,VLOOKUP(V204,OldCurves!$D204:$K457,3),(VLOOKUP(V204,OldCurves!$D204:$K457,3)*16*5+VLOOKUP(V204,OldCurves!$D204:$K457,7)*8*7+VLOOKUP(V204,OldCurves!M205:T428,3)*16+VLOOKUP(V204,OldCurves!M205:T428,7)*16)/168)</f>
        <v>73.5</v>
      </c>
      <c r="X204" s="92" t="n">
        <v>0</v>
      </c>
      <c r="Y204" s="311" t="n">
        <v>55</v>
      </c>
      <c r="Z204" s="294" t="n">
        <f aca="false">VLOOKUP(V204,OldCurves!A198:B457,2)</f>
        <v>0.06650108280325</v>
      </c>
      <c r="AA204" s="325"/>
      <c r="AB204" s="326"/>
      <c r="AC204" s="325"/>
      <c r="AD204" s="326"/>
      <c r="AE204" s="17" t="n">
        <v>1</v>
      </c>
      <c r="AF204" s="17"/>
      <c r="AG204" s="285" t="n">
        <v>16.33402</v>
      </c>
      <c r="AH204" s="106"/>
      <c r="AI204" s="313" t="n">
        <f aca="false">+V204</f>
        <v>51898</v>
      </c>
      <c r="AJ204" s="314" t="n">
        <f aca="false">IF(Calculation!$AB$24=1,OldData!AO204,OldData!AP204)</f>
        <v>0.121564418106484</v>
      </c>
      <c r="AK204" s="315"/>
      <c r="AM204" s="41"/>
      <c r="AN204" s="310" t="n">
        <f aca="false">AI204</f>
        <v>51898</v>
      </c>
      <c r="AO204" s="297" t="n">
        <f aca="false">IF(Calculation!$Y$12=2,SQRT((AR204^2*(AN204-olddate-1)+AU204^2*15)/(AN204-olddate+14)),SQRT((((AR204^2*16+AS204^2*8)/24)*(AN204-olddate-1)+((AU204^2*16+AV204^2*8)/24)*15)/(AN204-olddate+14)))</f>
        <v>0.121564418106484</v>
      </c>
      <c r="AP204" s="277" t="n">
        <f aca="false">IF(Calculation!$Y$12=2,AR204,SQRT((AR204^2*16+AS204^2*8)/24))</f>
        <v>0.08</v>
      </c>
      <c r="AQ204" s="261"/>
      <c r="AR204" s="298" t="n">
        <f aca="false">VLOOKUP(AN204,OldVolTable,15)</f>
        <v>0.08</v>
      </c>
      <c r="AS204" s="316" t="n">
        <f aca="false">VLOOKUP(AN204,OldVolTable,19)</f>
        <v>0.175</v>
      </c>
      <c r="AT204" s="291"/>
      <c r="AU204" s="291" t="n">
        <f aca="false">VLOOKUP(AN204,OldVolTable,23)</f>
        <v>2.9</v>
      </c>
      <c r="AV204" s="299" t="n">
        <f aca="false">VLOOKUP(AN204,OldVolTable,27)</f>
        <v>1.15</v>
      </c>
    </row>
    <row r="205" customFormat="false" ht="11.25" hidden="false" customHeight="false" outlineLevel="0" collapsed="false">
      <c r="A205" s="319" t="n">
        <f aca="false">EOMONTH(A204,0)+1</f>
        <v>51926</v>
      </c>
      <c r="B205" s="261" t="n">
        <f aca="false">VLOOKUP(A205,$V$8:$Z$258,2)+PPadd</f>
        <v>73.5</v>
      </c>
      <c r="C205" s="65"/>
      <c r="D205" s="302" t="n">
        <f aca="false">VLOOKUP($A205,$V$8:$Z$258,4)*AE205</f>
        <v>55</v>
      </c>
      <c r="E205" s="247" t="n">
        <f aca="false">VLOOKUP($A205,$V$8:$Z$258,5)</f>
        <v>0.06650108280325</v>
      </c>
      <c r="F205" s="325"/>
      <c r="G205" s="326"/>
      <c r="H205" s="325"/>
      <c r="I205" s="326"/>
      <c r="J205" s="92" t="n">
        <f aca="false">X205</f>
        <v>0</v>
      </c>
      <c r="K205" s="306" t="n">
        <f aca="false">J205-C205</f>
        <v>0</v>
      </c>
      <c r="L205" s="258" t="n">
        <f aca="false">(A205-Calculation!$C$8)/365.25</f>
        <v>16.4134154688569</v>
      </c>
      <c r="M205" s="1" t="n">
        <v>6</v>
      </c>
      <c r="N205" s="307" t="n">
        <f aca="false">$A205</f>
        <v>51926</v>
      </c>
      <c r="O205" s="41" t="n">
        <f aca="false">VLOOKUP($N205,$AI$8:$AJ$258,2)+PvolMult</f>
        <v>0.121500394077192</v>
      </c>
      <c r="P205" s="308"/>
      <c r="Q205" s="109"/>
      <c r="V205" s="310" t="n">
        <f aca="false">$A205</f>
        <v>51926</v>
      </c>
      <c r="W205" s="261" t="n">
        <f aca="false">IF(Calculation!$Y$12=2,VLOOKUP(V205,OldCurves!$D205:$K458,3),(VLOOKUP(V205,OldCurves!$D205:$K458,3)*16*5+VLOOKUP(V205,OldCurves!$D205:$K458,7)*8*7+VLOOKUP(V205,OldCurves!M206:T429,3)*16+VLOOKUP(V205,OldCurves!M206:T429,7)*16)/168)</f>
        <v>73.5</v>
      </c>
      <c r="X205" s="92" t="n">
        <v>0</v>
      </c>
      <c r="Y205" s="311" t="n">
        <v>55</v>
      </c>
      <c r="Z205" s="294" t="n">
        <f aca="false">VLOOKUP(V205,OldCurves!A199:B458,2)</f>
        <v>0.06650108280325</v>
      </c>
      <c r="AA205" s="325"/>
      <c r="AB205" s="326"/>
      <c r="AC205" s="325"/>
      <c r="AD205" s="326"/>
      <c r="AE205" s="17" t="n">
        <v>1</v>
      </c>
      <c r="AF205" s="17"/>
      <c r="AG205" s="285" t="n">
        <v>16.41889</v>
      </c>
      <c r="AH205" s="106"/>
      <c r="AI205" s="313" t="n">
        <f aca="false">+V205</f>
        <v>51926</v>
      </c>
      <c r="AJ205" s="314" t="n">
        <f aca="false">IF(Calculation!$AB$24=1,OldData!AO205,OldData!AP205)</f>
        <v>0.121500394077192</v>
      </c>
      <c r="AK205" s="315"/>
      <c r="AM205" s="41"/>
      <c r="AN205" s="310" t="n">
        <f aca="false">AI205</f>
        <v>51926</v>
      </c>
      <c r="AO205" s="297" t="n">
        <f aca="false">IF(Calculation!$Y$12=2,SQRT((AR205^2*(AN205-olddate-1)+AU205^2*15)/(AN205-olddate+14)),SQRT((((AR205^2*16+AS205^2*8)/24)*(AN205-olddate-1)+((AU205^2*16+AV205^2*8)/24)*15)/(AN205-olddate+14)))</f>
        <v>0.121500394077192</v>
      </c>
      <c r="AP205" s="277" t="n">
        <f aca="false">IF(Calculation!$Y$12=2,AR205,SQRT((AR205^2*16+AS205^2*8)/24))</f>
        <v>0.08</v>
      </c>
      <c r="AQ205" s="261"/>
      <c r="AR205" s="298" t="n">
        <f aca="false">VLOOKUP(AN205,OldVolTable,15)</f>
        <v>0.08</v>
      </c>
      <c r="AS205" s="316" t="n">
        <f aca="false">VLOOKUP(AN205,OldVolTable,19)</f>
        <v>0.175</v>
      </c>
      <c r="AT205" s="291"/>
      <c r="AU205" s="291" t="n">
        <f aca="false">VLOOKUP(AN205,OldVolTable,23)</f>
        <v>2.9</v>
      </c>
      <c r="AV205" s="299" t="n">
        <f aca="false">VLOOKUP(AN205,OldVolTable,27)</f>
        <v>1.15</v>
      </c>
    </row>
    <row r="206" customFormat="false" ht="11.25" hidden="false" customHeight="false" outlineLevel="0" collapsed="false">
      <c r="A206" s="319" t="n">
        <f aca="false">EOMONTH(A205,0)+1</f>
        <v>51957</v>
      </c>
      <c r="B206" s="261" t="n">
        <f aca="false">VLOOKUP(A206,$V$8:$Z$258,2)+PPadd</f>
        <v>73.5</v>
      </c>
      <c r="C206" s="65"/>
      <c r="D206" s="302" t="n">
        <f aca="false">VLOOKUP($A206,$V$8:$Z$258,4)*AE206</f>
        <v>55</v>
      </c>
      <c r="E206" s="247" t="n">
        <f aca="false">VLOOKUP($A206,$V$8:$Z$258,5)</f>
        <v>0.06650108280325</v>
      </c>
      <c r="F206" s="325"/>
      <c r="G206" s="326"/>
      <c r="H206" s="325"/>
      <c r="I206" s="326"/>
      <c r="J206" s="92" t="n">
        <f aca="false">X206</f>
        <v>0</v>
      </c>
      <c r="K206" s="306" t="n">
        <f aca="false">J206-C206</f>
        <v>0</v>
      </c>
      <c r="L206" s="258" t="n">
        <f aca="false">(A206-Calculation!$C$8)/365.25</f>
        <v>16.498288843258</v>
      </c>
      <c r="M206" s="1" t="n">
        <v>1</v>
      </c>
      <c r="N206" s="307" t="n">
        <f aca="false">$A206</f>
        <v>51957</v>
      </c>
      <c r="O206" s="41" t="n">
        <f aca="false">VLOOKUP($N206,$AI$8:$AJ$258,2)+PvolMult</f>
        <v>0.121429748060358</v>
      </c>
      <c r="P206" s="308"/>
      <c r="Q206" s="109"/>
      <c r="V206" s="310" t="n">
        <f aca="false">$A206</f>
        <v>51957</v>
      </c>
      <c r="W206" s="261" t="n">
        <f aca="false">IF(Calculation!$Y$12=2,VLOOKUP(V206,OldCurves!$D206:$K459,3),(VLOOKUP(V206,OldCurves!$D206:$K459,3)*16*5+VLOOKUP(V206,OldCurves!$D206:$K459,7)*8*7+VLOOKUP(V206,OldCurves!M207:T430,3)*16+VLOOKUP(V206,OldCurves!M207:T430,7)*16)/168)</f>
        <v>73.5</v>
      </c>
      <c r="X206" s="92" t="n">
        <v>0</v>
      </c>
      <c r="Y206" s="311" t="n">
        <v>55</v>
      </c>
      <c r="Z206" s="294" t="n">
        <f aca="false">VLOOKUP(V206,OldCurves!A200:B459,2)</f>
        <v>0.06650108280325</v>
      </c>
      <c r="AA206" s="325"/>
      <c r="AB206" s="326"/>
      <c r="AC206" s="325"/>
      <c r="AD206" s="326"/>
      <c r="AE206" s="17" t="n">
        <v>1</v>
      </c>
      <c r="AF206" s="17"/>
      <c r="AG206" s="285" t="n">
        <v>16.50103</v>
      </c>
      <c r="AH206" s="106"/>
      <c r="AI206" s="313" t="n">
        <f aca="false">+V206</f>
        <v>51957</v>
      </c>
      <c r="AJ206" s="314" t="n">
        <f aca="false">IF(Calculation!$AB$24=1,OldData!AO206,OldData!AP206)</f>
        <v>0.121429748060358</v>
      </c>
      <c r="AK206" s="315"/>
      <c r="AM206" s="41"/>
      <c r="AN206" s="310" t="n">
        <f aca="false">AI206</f>
        <v>51957</v>
      </c>
      <c r="AO206" s="297" t="n">
        <f aca="false">IF(Calculation!$Y$12=2,SQRT((AR206^2*(AN206-olddate-1)+AU206^2*15)/(AN206-olddate+14)),SQRT((((AR206^2*16+AS206^2*8)/24)*(AN206-olddate-1)+((AU206^2*16+AV206^2*8)/24)*15)/(AN206-olddate+14)))</f>
        <v>0.121429748060358</v>
      </c>
      <c r="AP206" s="277" t="n">
        <f aca="false">IF(Calculation!$Y$12=2,AR206,SQRT((AR206^2*16+AS206^2*8)/24))</f>
        <v>0.08</v>
      </c>
      <c r="AQ206" s="261"/>
      <c r="AR206" s="298" t="n">
        <f aca="false">VLOOKUP(AN206,OldVolTable,15)</f>
        <v>0.08</v>
      </c>
      <c r="AS206" s="316" t="n">
        <f aca="false">VLOOKUP(AN206,OldVolTable,19)</f>
        <v>0.175</v>
      </c>
      <c r="AT206" s="291"/>
      <c r="AU206" s="291" t="n">
        <f aca="false">VLOOKUP(AN206,OldVolTable,23)</f>
        <v>2.9</v>
      </c>
      <c r="AV206" s="299" t="n">
        <f aca="false">VLOOKUP(AN206,OldVolTable,27)</f>
        <v>1.15</v>
      </c>
    </row>
    <row r="207" customFormat="false" ht="11.25" hidden="false" customHeight="false" outlineLevel="0" collapsed="false">
      <c r="A207" s="319" t="n">
        <f aca="false">EOMONTH(A206,0)+1</f>
        <v>51987</v>
      </c>
      <c r="B207" s="261" t="n">
        <f aca="false">VLOOKUP(A207,$V$8:$Z$258,2)+PPadd</f>
        <v>73.5</v>
      </c>
      <c r="C207" s="65"/>
      <c r="D207" s="302" t="n">
        <f aca="false">VLOOKUP($A207,$V$8:$Z$258,4)*AE207</f>
        <v>55</v>
      </c>
      <c r="E207" s="247" t="n">
        <f aca="false">VLOOKUP($A207,$V$8:$Z$258,5)</f>
        <v>0.06650108280325</v>
      </c>
      <c r="F207" s="325"/>
      <c r="G207" s="326"/>
      <c r="H207" s="325"/>
      <c r="I207" s="326"/>
      <c r="J207" s="92" t="n">
        <f aca="false">X207</f>
        <v>0</v>
      </c>
      <c r="K207" s="306" t="n">
        <f aca="false">J207-C207</f>
        <v>0</v>
      </c>
      <c r="L207" s="258" t="n">
        <f aca="false">(A207-Calculation!$C$8)/365.25</f>
        <v>16.580424366872</v>
      </c>
      <c r="M207" s="1" t="n">
        <v>2</v>
      </c>
      <c r="N207" s="307" t="n">
        <f aca="false">$A207</f>
        <v>51987</v>
      </c>
      <c r="O207" s="41" t="n">
        <f aca="false">VLOOKUP($N207,$AI$8:$AJ$258,2)+PvolMult</f>
        <v>0.121361617573349</v>
      </c>
      <c r="P207" s="308"/>
      <c r="Q207" s="109"/>
      <c r="V207" s="310" t="n">
        <f aca="false">$A207</f>
        <v>51987</v>
      </c>
      <c r="W207" s="261" t="n">
        <f aca="false">IF(Calculation!$Y$12=2,VLOOKUP(V207,OldCurves!$D207:$K460,3),(VLOOKUP(V207,OldCurves!$D207:$K460,3)*16*5+VLOOKUP(V207,OldCurves!$D207:$K460,7)*8*7+VLOOKUP(V207,OldCurves!M208:T431,3)*16+VLOOKUP(V207,OldCurves!M208:T431,7)*16)/168)</f>
        <v>73.5</v>
      </c>
      <c r="X207" s="92" t="n">
        <v>0</v>
      </c>
      <c r="Y207" s="311" t="n">
        <v>55</v>
      </c>
      <c r="Z207" s="294" t="n">
        <f aca="false">VLOOKUP(V207,OldCurves!A201:B460,2)</f>
        <v>0.06650108280325</v>
      </c>
      <c r="AA207" s="325"/>
      <c r="AB207" s="326"/>
      <c r="AC207" s="325"/>
      <c r="AD207" s="326"/>
      <c r="AE207" s="17" t="n">
        <v>1</v>
      </c>
      <c r="AF207" s="17"/>
      <c r="AG207" s="285" t="n">
        <v>16.5859</v>
      </c>
      <c r="AH207" s="106"/>
      <c r="AI207" s="313" t="n">
        <f aca="false">+V207</f>
        <v>51987</v>
      </c>
      <c r="AJ207" s="314" t="n">
        <f aca="false">IF(Calculation!$AB$24=1,OldData!AO207,OldData!AP207)</f>
        <v>0.121361617573349</v>
      </c>
      <c r="AK207" s="258"/>
      <c r="AM207" s="41"/>
      <c r="AN207" s="310" t="n">
        <f aca="false">AI207</f>
        <v>51987</v>
      </c>
      <c r="AO207" s="297" t="n">
        <f aca="false">IF(Calculation!$Y$12=2,SQRT((AR207^2*(AN207-olddate-1)+AU207^2*15)/(AN207-olddate+14)),SQRT((((AR207^2*16+AS207^2*8)/24)*(AN207-olddate-1)+((AU207^2*16+AV207^2*8)/24)*15)/(AN207-olddate+14)))</f>
        <v>0.121361617573349</v>
      </c>
      <c r="AP207" s="277" t="n">
        <f aca="false">IF(Calculation!$Y$12=2,AR207,SQRT((AR207^2*16+AS207^2*8)/24))</f>
        <v>0.08</v>
      </c>
      <c r="AQ207" s="261"/>
      <c r="AR207" s="298" t="n">
        <f aca="false">VLOOKUP(AN207,OldVolTable,15)</f>
        <v>0.08</v>
      </c>
      <c r="AS207" s="316" t="n">
        <f aca="false">VLOOKUP(AN207,OldVolTable,19)</f>
        <v>0.175</v>
      </c>
      <c r="AT207" s="291"/>
      <c r="AU207" s="291" t="n">
        <f aca="false">VLOOKUP(AN207,OldVolTable,23)</f>
        <v>2.9</v>
      </c>
      <c r="AV207" s="299" t="n">
        <f aca="false">VLOOKUP(AN207,OldVolTable,27)</f>
        <v>1.15</v>
      </c>
    </row>
    <row r="208" customFormat="false" ht="11.25" hidden="false" customHeight="false" outlineLevel="0" collapsed="false">
      <c r="A208" s="319" t="n">
        <f aca="false">EOMONTH(A207,0)+1</f>
        <v>52018</v>
      </c>
      <c r="B208" s="261" t="n">
        <f aca="false">VLOOKUP(A208,$V$8:$Z$258,2)+PPadd</f>
        <v>73.5</v>
      </c>
      <c r="C208" s="65"/>
      <c r="D208" s="302" t="n">
        <f aca="false">VLOOKUP($A208,$V$8:$Z$258,4)*AE208</f>
        <v>55</v>
      </c>
      <c r="E208" s="247" t="n">
        <f aca="false">VLOOKUP($A208,$V$8:$Z$258,5)</f>
        <v>0.06650108280325</v>
      </c>
      <c r="F208" s="325"/>
      <c r="G208" s="326"/>
      <c r="H208" s="325"/>
      <c r="I208" s="326"/>
      <c r="J208" s="92" t="n">
        <f aca="false">X208</f>
        <v>0</v>
      </c>
      <c r="K208" s="306" t="n">
        <f aca="false">J208-C208</f>
        <v>0</v>
      </c>
      <c r="L208" s="258" t="n">
        <f aca="false">(A208-Calculation!$C$8)/365.25</f>
        <v>16.6652977412731</v>
      </c>
      <c r="M208" s="1" t="n">
        <v>3</v>
      </c>
      <c r="N208" s="307" t="n">
        <f aca="false">$A208</f>
        <v>52018</v>
      </c>
      <c r="O208" s="41" t="n">
        <f aca="false">VLOOKUP($N208,$AI$8:$AJ$258,2)+PvolMult</f>
        <v>0.121291459275181</v>
      </c>
      <c r="P208" s="308"/>
      <c r="Q208" s="109"/>
      <c r="V208" s="310" t="n">
        <f aca="false">$A208</f>
        <v>52018</v>
      </c>
      <c r="W208" s="261" t="n">
        <f aca="false">IF(Calculation!$Y$12=2,VLOOKUP(V208,OldCurves!$D208:$K461,3),(VLOOKUP(V208,OldCurves!$D208:$K461,3)*16*5+VLOOKUP(V208,OldCurves!$D208:$K461,7)*8*7+VLOOKUP(V208,OldCurves!M209:T432,3)*16+VLOOKUP(V208,OldCurves!M209:T432,7)*16)/168)</f>
        <v>73.5</v>
      </c>
      <c r="X208" s="92" t="n">
        <v>0</v>
      </c>
      <c r="Y208" s="311" t="n">
        <v>55</v>
      </c>
      <c r="Z208" s="294" t="n">
        <f aca="false">VLOOKUP(V208,OldCurves!A202:B461,2)</f>
        <v>0.06650108280325</v>
      </c>
      <c r="AA208" s="325"/>
      <c r="AB208" s="326"/>
      <c r="AC208" s="325"/>
      <c r="AD208" s="326"/>
      <c r="AE208" s="17" t="n">
        <v>1</v>
      </c>
      <c r="AF208" s="17"/>
      <c r="AG208" s="285" t="n">
        <v>16.66804</v>
      </c>
      <c r="AH208" s="106"/>
      <c r="AI208" s="313" t="n">
        <f aca="false">+V208</f>
        <v>52018</v>
      </c>
      <c r="AJ208" s="314" t="n">
        <f aca="false">IF(Calculation!$AB$24=1,OldData!AO208,OldData!AP208)</f>
        <v>0.121291459275181</v>
      </c>
      <c r="AK208" s="258"/>
      <c r="AM208" s="41"/>
      <c r="AN208" s="310" t="n">
        <f aca="false">AI208</f>
        <v>52018</v>
      </c>
      <c r="AO208" s="297" t="n">
        <f aca="false">IF(Calculation!$Y$12=2,SQRT((AR208^2*(AN208-olddate-1)+AU208^2*15)/(AN208-olddate+14)),SQRT((((AR208^2*16+AS208^2*8)/24)*(AN208-olddate-1)+((AU208^2*16+AV208^2*8)/24)*15)/(AN208-olddate+14)))</f>
        <v>0.121291459275181</v>
      </c>
      <c r="AP208" s="277" t="n">
        <f aca="false">IF(Calculation!$Y$12=2,AR208,SQRT((AR208^2*16+AS208^2*8)/24))</f>
        <v>0.08</v>
      </c>
      <c r="AQ208" s="261"/>
      <c r="AR208" s="298" t="n">
        <f aca="false">VLOOKUP(AN208,OldVolTable,15)</f>
        <v>0.08</v>
      </c>
      <c r="AS208" s="316" t="n">
        <f aca="false">VLOOKUP(AN208,OldVolTable,19)</f>
        <v>0.175</v>
      </c>
      <c r="AT208" s="291"/>
      <c r="AU208" s="291" t="n">
        <f aca="false">VLOOKUP(AN208,OldVolTable,23)</f>
        <v>2.9</v>
      </c>
      <c r="AV208" s="299" t="n">
        <f aca="false">VLOOKUP(AN208,OldVolTable,27)</f>
        <v>1.15</v>
      </c>
    </row>
    <row r="209" customFormat="false" ht="11.25" hidden="false" customHeight="false" outlineLevel="0" collapsed="false">
      <c r="A209" s="319" t="n">
        <f aca="false">EOMONTH(A208,0)+1</f>
        <v>52048</v>
      </c>
      <c r="B209" s="261" t="n">
        <f aca="false">VLOOKUP(A209,$V$8:$Z$258,2)+PPadd</f>
        <v>73.5</v>
      </c>
      <c r="C209" s="65"/>
      <c r="D209" s="302" t="n">
        <f aca="false">VLOOKUP($A209,$V$8:$Z$258,4)*AE209</f>
        <v>55</v>
      </c>
      <c r="E209" s="247" t="n">
        <f aca="false">VLOOKUP($A209,$V$8:$Z$258,5)</f>
        <v>0.06650108280325</v>
      </c>
      <c r="F209" s="325"/>
      <c r="G209" s="326"/>
      <c r="H209" s="325"/>
      <c r="I209" s="326"/>
      <c r="J209" s="92" t="n">
        <f aca="false">X209</f>
        <v>0</v>
      </c>
      <c r="K209" s="306" t="n">
        <f aca="false">J209-C209</f>
        <v>0</v>
      </c>
      <c r="L209" s="258" t="n">
        <f aca="false">(A209-Calculation!$C$8)/365.25</f>
        <v>16.7474332648871</v>
      </c>
      <c r="M209" s="1" t="n">
        <v>4</v>
      </c>
      <c r="N209" s="307" t="n">
        <f aca="false">$A209</f>
        <v>52048</v>
      </c>
      <c r="O209" s="41" t="n">
        <f aca="false">VLOOKUP($N209,$AI$8:$AJ$258,2)+PvolMult</f>
        <v>0.121223798264187</v>
      </c>
      <c r="P209" s="308"/>
      <c r="Q209" s="109"/>
      <c r="V209" s="310" t="n">
        <f aca="false">$A209</f>
        <v>52048</v>
      </c>
      <c r="W209" s="261" t="n">
        <f aca="false">IF(Calculation!$Y$12=2,VLOOKUP(V209,OldCurves!$D209:$K462,3),(VLOOKUP(V209,OldCurves!$D209:$K462,3)*16*5+VLOOKUP(V209,OldCurves!$D209:$K462,7)*8*7+VLOOKUP(V209,OldCurves!M210:T433,3)*16+VLOOKUP(V209,OldCurves!M210:T433,7)*16)/168)</f>
        <v>73.5</v>
      </c>
      <c r="X209" s="92" t="n">
        <v>0</v>
      </c>
      <c r="Y209" s="311" t="n">
        <v>55</v>
      </c>
      <c r="Z209" s="294" t="n">
        <f aca="false">VLOOKUP(V209,OldCurves!A203:B462,2)</f>
        <v>0.06650108280325</v>
      </c>
      <c r="AA209" s="325"/>
      <c r="AB209" s="326"/>
      <c r="AC209" s="325"/>
      <c r="AD209" s="326"/>
      <c r="AE209" s="17" t="n">
        <v>1</v>
      </c>
      <c r="AF209" s="17"/>
      <c r="AG209" s="285" t="n">
        <v>16.75291</v>
      </c>
      <c r="AH209" s="106"/>
      <c r="AI209" s="313" t="n">
        <f aca="false">+V209</f>
        <v>52048</v>
      </c>
      <c r="AJ209" s="314" t="n">
        <f aca="false">IF(Calculation!$AB$24=1,OldData!AO209,OldData!AP209)</f>
        <v>0.121223798264187</v>
      </c>
      <c r="AK209" s="315"/>
      <c r="AM209" s="41"/>
      <c r="AN209" s="310" t="n">
        <f aca="false">AI209</f>
        <v>52048</v>
      </c>
      <c r="AO209" s="297" t="n">
        <f aca="false">IF(Calculation!$Y$12=2,SQRT((AR209^2*(AN209-olddate-1)+AU209^2*15)/(AN209-olddate+14)),SQRT((((AR209^2*16+AS209^2*8)/24)*(AN209-olddate-1)+((AU209^2*16+AV209^2*8)/24)*15)/(AN209-olddate+14)))</f>
        <v>0.121223798264187</v>
      </c>
      <c r="AP209" s="277" t="n">
        <f aca="false">IF(Calculation!$Y$12=2,AR209,SQRT((AR209^2*16+AS209^2*8)/24))</f>
        <v>0.08</v>
      </c>
      <c r="AQ209" s="261"/>
      <c r="AR209" s="298" t="n">
        <f aca="false">VLOOKUP(AN209,OldVolTable,15)</f>
        <v>0.08</v>
      </c>
      <c r="AS209" s="316" t="n">
        <f aca="false">VLOOKUP(AN209,OldVolTable,19)</f>
        <v>0.175</v>
      </c>
      <c r="AT209" s="291"/>
      <c r="AU209" s="291" t="n">
        <f aca="false">VLOOKUP(AN209,OldVolTable,23)</f>
        <v>2.9</v>
      </c>
      <c r="AV209" s="299" t="n">
        <f aca="false">VLOOKUP(AN209,OldVolTable,27)</f>
        <v>1.15</v>
      </c>
    </row>
    <row r="210" customFormat="false" ht="11.25" hidden="false" customHeight="false" outlineLevel="0" collapsed="false">
      <c r="A210" s="319" t="n">
        <f aca="false">EOMONTH(A209,0)+1</f>
        <v>52079</v>
      </c>
      <c r="B210" s="261" t="n">
        <f aca="false">VLOOKUP(A210,$V$8:$Z$258,2)+PPadd</f>
        <v>73.5</v>
      </c>
      <c r="C210" s="65"/>
      <c r="D210" s="302" t="n">
        <f aca="false">VLOOKUP($A210,$V$8:$Z$258,4)*AE210</f>
        <v>55</v>
      </c>
      <c r="E210" s="247" t="n">
        <f aca="false">VLOOKUP($A210,$V$8:$Z$258,5)</f>
        <v>0.06650108280325</v>
      </c>
      <c r="F210" s="325"/>
      <c r="G210" s="326"/>
      <c r="H210" s="325"/>
      <c r="I210" s="326"/>
      <c r="J210" s="92" t="n">
        <f aca="false">X210</f>
        <v>0</v>
      </c>
      <c r="K210" s="306" t="n">
        <f aca="false">J210-C210</f>
        <v>0</v>
      </c>
      <c r="L210" s="258" t="n">
        <f aca="false">(A210-Calculation!$C$8)/365.25</f>
        <v>16.8323066392882</v>
      </c>
      <c r="M210" s="1" t="n">
        <v>5</v>
      </c>
      <c r="N210" s="307" t="n">
        <f aca="false">$A210</f>
        <v>52079</v>
      </c>
      <c r="O210" s="41" t="n">
        <f aca="false">VLOOKUP($N210,$AI$8:$AJ$258,2)+PvolMult</f>
        <v>0.121154122516617</v>
      </c>
      <c r="P210" s="308"/>
      <c r="Q210" s="109"/>
      <c r="V210" s="310" t="n">
        <f aca="false">$A210</f>
        <v>52079</v>
      </c>
      <c r="W210" s="261" t="n">
        <f aca="false">IF(Calculation!$Y$12=2,VLOOKUP(V210,OldCurves!$D210:$K463,3),(VLOOKUP(V210,OldCurves!$D210:$K463,3)*16*5+VLOOKUP(V210,OldCurves!$D210:$K463,7)*8*7+VLOOKUP(V210,OldCurves!M211:T434,3)*16+VLOOKUP(V210,OldCurves!M211:T434,7)*16)/168)</f>
        <v>73.5</v>
      </c>
      <c r="X210" s="92" t="n">
        <v>0</v>
      </c>
      <c r="Y210" s="311" t="n">
        <v>55</v>
      </c>
      <c r="Z210" s="294" t="n">
        <f aca="false">VLOOKUP(V210,OldCurves!A204:B463,2)</f>
        <v>0.06650108280325</v>
      </c>
      <c r="AA210" s="325"/>
      <c r="AB210" s="326"/>
      <c r="AC210" s="325"/>
      <c r="AD210" s="326"/>
      <c r="AE210" s="17" t="n">
        <v>1</v>
      </c>
      <c r="AF210" s="17"/>
      <c r="AG210" s="285" t="n">
        <v>16.83778</v>
      </c>
      <c r="AH210" s="106"/>
      <c r="AI210" s="313" t="n">
        <f aca="false">+V210</f>
        <v>52079</v>
      </c>
      <c r="AJ210" s="314" t="n">
        <f aca="false">IF(Calculation!$AB$24=1,OldData!AO210,OldData!AP210)</f>
        <v>0.121154122516617</v>
      </c>
      <c r="AK210" s="315"/>
      <c r="AM210" s="41"/>
      <c r="AN210" s="310" t="n">
        <f aca="false">AI210</f>
        <v>52079</v>
      </c>
      <c r="AO210" s="297" t="n">
        <f aca="false">IF(Calculation!$Y$12=2,SQRT((AR210^2*(AN210-olddate-1)+AU210^2*15)/(AN210-olddate+14)),SQRT((((AR210^2*16+AS210^2*8)/24)*(AN210-olddate-1)+((AU210^2*16+AV210^2*8)/24)*15)/(AN210-olddate+14)))</f>
        <v>0.121154122516617</v>
      </c>
      <c r="AP210" s="277" t="n">
        <f aca="false">IF(Calculation!$Y$12=2,AR210,SQRT((AR210^2*16+AS210^2*8)/24))</f>
        <v>0.08</v>
      </c>
      <c r="AQ210" s="261"/>
      <c r="AR210" s="298" t="n">
        <f aca="false">VLOOKUP(AN210,OldVolTable,15)</f>
        <v>0.08</v>
      </c>
      <c r="AS210" s="316" t="n">
        <f aca="false">VLOOKUP(AN210,OldVolTable,19)</f>
        <v>0.175</v>
      </c>
      <c r="AT210" s="291"/>
      <c r="AU210" s="291" t="n">
        <f aca="false">VLOOKUP(AN210,OldVolTable,23)</f>
        <v>2.9</v>
      </c>
      <c r="AV210" s="299" t="n">
        <f aca="false">VLOOKUP(AN210,OldVolTable,27)</f>
        <v>1.15</v>
      </c>
    </row>
    <row r="211" customFormat="false" ht="11.25" hidden="false" customHeight="false" outlineLevel="0" collapsed="false">
      <c r="A211" s="319" t="n">
        <f aca="false">EOMONTH(A210,0)+1</f>
        <v>52110</v>
      </c>
      <c r="B211" s="261" t="n">
        <f aca="false">VLOOKUP(A211,$V$8:$Z$258,2)+PPadd</f>
        <v>73.5</v>
      </c>
      <c r="C211" s="65"/>
      <c r="D211" s="302" t="n">
        <f aca="false">VLOOKUP($A211,$V$8:$Z$258,4)*AE211</f>
        <v>55</v>
      </c>
      <c r="E211" s="247" t="n">
        <f aca="false">VLOOKUP($A211,$V$8:$Z$258,5)</f>
        <v>0.06650108280325</v>
      </c>
      <c r="F211" s="325"/>
      <c r="G211" s="326"/>
      <c r="H211" s="325"/>
      <c r="I211" s="326"/>
      <c r="J211" s="92" t="n">
        <f aca="false">X211</f>
        <v>0</v>
      </c>
      <c r="K211" s="306" t="n">
        <f aca="false">J211-C211</f>
        <v>0</v>
      </c>
      <c r="L211" s="258" t="n">
        <f aca="false">(A211-Calculation!$C$8)/365.25</f>
        <v>16.9171800136893</v>
      </c>
      <c r="M211" s="1" t="n">
        <v>6</v>
      </c>
      <c r="N211" s="307" t="n">
        <f aca="false">$A211</f>
        <v>52110</v>
      </c>
      <c r="O211" s="41" t="n">
        <f aca="false">VLOOKUP($N211,$AI$8:$AJ$258,2)+PvolMult</f>
        <v>0.121084690042961</v>
      </c>
      <c r="P211" s="308"/>
      <c r="Q211" s="109"/>
      <c r="V211" s="310" t="n">
        <f aca="false">$A211</f>
        <v>52110</v>
      </c>
      <c r="W211" s="261" t="n">
        <f aca="false">IF(Calculation!$Y$12=2,VLOOKUP(V211,OldCurves!$D211:$K464,3),(VLOOKUP(V211,OldCurves!$D211:$K464,3)*16*5+VLOOKUP(V211,OldCurves!$D211:$K464,7)*8*7+VLOOKUP(V211,OldCurves!M212:T435,3)*16+VLOOKUP(V211,OldCurves!M212:T435,7)*16)/168)</f>
        <v>73.5</v>
      </c>
      <c r="X211" s="92" t="n">
        <v>0</v>
      </c>
      <c r="Y211" s="311" t="n">
        <v>55</v>
      </c>
      <c r="Z211" s="294" t="n">
        <f aca="false">VLOOKUP(V211,OldCurves!A205:B464,2)</f>
        <v>0.06650108280325</v>
      </c>
      <c r="AA211" s="325"/>
      <c r="AB211" s="326"/>
      <c r="AC211" s="325"/>
      <c r="AD211" s="326"/>
      <c r="AE211" s="17" t="n">
        <v>1</v>
      </c>
      <c r="AF211" s="17"/>
      <c r="AG211" s="285" t="n">
        <v>16.91444</v>
      </c>
      <c r="AH211" s="106"/>
      <c r="AI211" s="313" t="n">
        <f aca="false">+V211</f>
        <v>52110</v>
      </c>
      <c r="AJ211" s="314" t="n">
        <f aca="false">IF(Calculation!$AB$24=1,OldData!AO211,OldData!AP211)</f>
        <v>0.121084690042961</v>
      </c>
      <c r="AK211" s="315"/>
      <c r="AM211" s="41"/>
      <c r="AN211" s="310" t="n">
        <f aca="false">AI211</f>
        <v>52110</v>
      </c>
      <c r="AO211" s="297" t="n">
        <f aca="false">IF(Calculation!$Y$12=2,SQRT((AR211^2*(AN211-olddate-1)+AU211^2*15)/(AN211-olddate+14)),SQRT((((AR211^2*16+AS211^2*8)/24)*(AN211-olddate-1)+((AU211^2*16+AV211^2*8)/24)*15)/(AN211-olddate+14)))</f>
        <v>0.121084690042961</v>
      </c>
      <c r="AP211" s="277" t="n">
        <f aca="false">IF(Calculation!$Y$12=2,AR211,SQRT((AR211^2*16+AS211^2*8)/24))</f>
        <v>0.08</v>
      </c>
      <c r="AQ211" s="261"/>
      <c r="AR211" s="298" t="n">
        <f aca="false">VLOOKUP(AN211,OldVolTable,15)</f>
        <v>0.08</v>
      </c>
      <c r="AS211" s="316" t="n">
        <f aca="false">VLOOKUP(AN211,OldVolTable,19)</f>
        <v>0.175</v>
      </c>
      <c r="AT211" s="291"/>
      <c r="AU211" s="291" t="n">
        <f aca="false">VLOOKUP(AN211,OldVolTable,23)</f>
        <v>2.9</v>
      </c>
      <c r="AV211" s="299" t="n">
        <f aca="false">VLOOKUP(AN211,OldVolTable,27)</f>
        <v>1.15</v>
      </c>
    </row>
    <row r="212" customFormat="false" ht="11.25" hidden="false" customHeight="false" outlineLevel="0" collapsed="false">
      <c r="A212" s="301" t="n">
        <f aca="false">EOMONTH(A211,0)+1</f>
        <v>52140</v>
      </c>
      <c r="B212" s="261" t="n">
        <f aca="false">VLOOKUP(A212,$V$8:$Z$258,2)+PPadd</f>
        <v>73.5</v>
      </c>
      <c r="C212" s="65"/>
      <c r="D212" s="302" t="n">
        <f aca="false">VLOOKUP($A212,$V$8:$Z$258,4)*AE212</f>
        <v>55</v>
      </c>
      <c r="E212" s="247" t="n">
        <f aca="false">VLOOKUP($A212,$V$8:$Z$258,5)</f>
        <v>0.06650108280325</v>
      </c>
      <c r="F212" s="325"/>
      <c r="G212" s="326"/>
      <c r="H212" s="325"/>
      <c r="I212" s="326"/>
      <c r="J212" s="92" t="n">
        <f aca="false">X212</f>
        <v>0</v>
      </c>
      <c r="K212" s="306" t="n">
        <f aca="false">J212-C212</f>
        <v>0</v>
      </c>
      <c r="L212" s="258" t="n">
        <f aca="false">(A212-Calculation!$C$8)/365.25</f>
        <v>16.9993155373032</v>
      </c>
      <c r="M212" s="1" t="n">
        <v>1</v>
      </c>
      <c r="N212" s="307" t="n">
        <f aca="false">$A212</f>
        <v>52140</v>
      </c>
      <c r="O212" s="41" t="n">
        <f aca="false">VLOOKUP($N212,$AI$8:$AJ$258,2)+PvolMult</f>
        <v>0.121017727725577</v>
      </c>
      <c r="P212" s="308"/>
      <c r="Q212" s="109"/>
      <c r="V212" s="310" t="n">
        <f aca="false">$A212</f>
        <v>52140</v>
      </c>
      <c r="W212" s="261" t="n">
        <f aca="false">IF(Calculation!$Y$12=2,VLOOKUP(V212,OldCurves!$D212:$K465,3),(VLOOKUP(V212,OldCurves!$D212:$K465,3)*16*5+VLOOKUP(V212,OldCurves!$D212:$K465,7)*8*7+VLOOKUP(V212,OldCurves!M213:T436,3)*16+VLOOKUP(V212,OldCurves!M213:T436,7)*16)/168)</f>
        <v>73.5</v>
      </c>
      <c r="X212" s="92" t="n">
        <v>0</v>
      </c>
      <c r="Y212" s="311" t="n">
        <v>55</v>
      </c>
      <c r="Z212" s="294" t="n">
        <f aca="false">VLOOKUP(V212,OldCurves!A206:B465,2)</f>
        <v>0.06650108280325</v>
      </c>
      <c r="AA212" s="325"/>
      <c r="AB212" s="326"/>
      <c r="AC212" s="325"/>
      <c r="AD212" s="326"/>
      <c r="AE212" s="17" t="n">
        <v>1</v>
      </c>
      <c r="AF212" s="17"/>
      <c r="AG212" s="285" t="n">
        <v>16.99932</v>
      </c>
      <c r="AH212" s="106"/>
      <c r="AI212" s="313" t="n">
        <f aca="false">+V212</f>
        <v>52140</v>
      </c>
      <c r="AJ212" s="314" t="n">
        <f aca="false">IF(Calculation!$AB$24=1,OldData!AO212,OldData!AP212)</f>
        <v>0.121017727725577</v>
      </c>
      <c r="AK212" s="315"/>
      <c r="AM212" s="41"/>
      <c r="AN212" s="310" t="n">
        <f aca="false">AI212</f>
        <v>52140</v>
      </c>
      <c r="AO212" s="297" t="n">
        <f aca="false">IF(Calculation!$Y$12=2,SQRT((AR212^2*(AN212-olddate-1)+AU212^2*15)/(AN212-olddate+14)),SQRT((((AR212^2*16+AS212^2*8)/24)*(AN212-olddate-1)+((AU212^2*16+AV212^2*8)/24)*15)/(AN212-olddate+14)))</f>
        <v>0.121017727725577</v>
      </c>
      <c r="AP212" s="277" t="n">
        <f aca="false">IF(Calculation!$Y$12=2,AR212,SQRT((AR212^2*16+AS212^2*8)/24))</f>
        <v>0.08</v>
      </c>
      <c r="AQ212" s="261"/>
      <c r="AR212" s="298" t="n">
        <f aca="false">VLOOKUP(AN212,OldVolTable,15)</f>
        <v>0.08</v>
      </c>
      <c r="AS212" s="316" t="n">
        <f aca="false">VLOOKUP(AN212,OldVolTable,19)</f>
        <v>0.175</v>
      </c>
      <c r="AT212" s="291"/>
      <c r="AU212" s="291" t="n">
        <f aca="false">VLOOKUP(AN212,OldVolTable,23)</f>
        <v>2.9</v>
      </c>
      <c r="AV212" s="299" t="n">
        <f aca="false">VLOOKUP(AN212,OldVolTable,27)</f>
        <v>1.15</v>
      </c>
    </row>
    <row r="213" customFormat="false" ht="11.25" hidden="false" customHeight="false" outlineLevel="0" collapsed="false">
      <c r="A213" s="319" t="n">
        <f aca="false">EOMONTH(A212,0)+1</f>
        <v>52171</v>
      </c>
      <c r="B213" s="261" t="n">
        <f aca="false">VLOOKUP(A213,$V$8:$Z$258,2)+PPadd</f>
        <v>73.5</v>
      </c>
      <c r="C213" s="65"/>
      <c r="D213" s="302" t="n">
        <f aca="false">VLOOKUP($A213,$V$8:$Z$258,4)*AE213</f>
        <v>55</v>
      </c>
      <c r="E213" s="247" t="n">
        <f aca="false">VLOOKUP($A213,$V$8:$Z$258,5)</f>
        <v>0.06650108280325</v>
      </c>
      <c r="F213" s="325"/>
      <c r="G213" s="326"/>
      <c r="H213" s="325"/>
      <c r="I213" s="326"/>
      <c r="J213" s="92" t="n">
        <f aca="false">X213</f>
        <v>0</v>
      </c>
      <c r="K213" s="306" t="n">
        <f aca="false">J213-C213</f>
        <v>0</v>
      </c>
      <c r="L213" s="258" t="n">
        <f aca="false">(A213-Calculation!$C$8)/365.25</f>
        <v>17.0841889117043</v>
      </c>
      <c r="M213" s="1" t="n">
        <v>2</v>
      </c>
      <c r="N213" s="307" t="n">
        <f aca="false">$A213</f>
        <v>52171</v>
      </c>
      <c r="O213" s="41" t="n">
        <f aca="false">VLOOKUP($N213,$AI$8:$AJ$258,2)+PvolMult</f>
        <v>0.120948770148052</v>
      </c>
      <c r="P213" s="308"/>
      <c r="Q213" s="109"/>
      <c r="V213" s="310" t="n">
        <f aca="false">$A213</f>
        <v>52171</v>
      </c>
      <c r="W213" s="261" t="n">
        <f aca="false">IF(Calculation!$Y$12=2,VLOOKUP(V213,OldCurves!$D213:$K466,3),(VLOOKUP(V213,OldCurves!$D213:$K466,3)*16*5+VLOOKUP(V213,OldCurves!$D213:$K466,7)*8*7+VLOOKUP(V213,OldCurves!M214:T437,3)*16+VLOOKUP(V213,OldCurves!M214:T437,7)*16)/168)</f>
        <v>73.5</v>
      </c>
      <c r="X213" s="92" t="n">
        <v>0</v>
      </c>
      <c r="Y213" s="311" t="n">
        <v>55</v>
      </c>
      <c r="Z213" s="294" t="n">
        <f aca="false">VLOOKUP(V213,OldCurves!A207:B466,2)</f>
        <v>0.06650108280325</v>
      </c>
      <c r="AA213" s="325"/>
      <c r="AB213" s="326"/>
      <c r="AC213" s="325"/>
      <c r="AD213" s="326"/>
      <c r="AE213" s="17" t="n">
        <v>1</v>
      </c>
      <c r="AF213" s="17"/>
      <c r="AG213" s="285" t="n">
        <v>17.08145</v>
      </c>
      <c r="AH213" s="106"/>
      <c r="AI213" s="313" t="n">
        <f aca="false">+V213</f>
        <v>52171</v>
      </c>
      <c r="AJ213" s="314" t="n">
        <f aca="false">IF(Calculation!$AB$24=1,OldData!AO213,OldData!AP213)</f>
        <v>0.120948770148052</v>
      </c>
      <c r="AK213" s="315"/>
      <c r="AM213" s="41"/>
      <c r="AN213" s="310" t="n">
        <f aca="false">AI213</f>
        <v>52171</v>
      </c>
      <c r="AO213" s="297" t="n">
        <f aca="false">IF(Calculation!$Y$12=2,SQRT((AR213^2*(AN213-olddate-1)+AU213^2*15)/(AN213-olddate+14)),SQRT((((AR213^2*16+AS213^2*8)/24)*(AN213-olddate-1)+((AU213^2*16+AV213^2*8)/24)*15)/(AN213-olddate+14)))</f>
        <v>0.120948770148052</v>
      </c>
      <c r="AP213" s="277" t="n">
        <f aca="false">IF(Calculation!$Y$12=2,AR213,SQRT((AR213^2*16+AS213^2*8)/24))</f>
        <v>0.08</v>
      </c>
      <c r="AQ213" s="261"/>
      <c r="AR213" s="298" t="n">
        <f aca="false">VLOOKUP(AN213,OldVolTable,15)</f>
        <v>0.08</v>
      </c>
      <c r="AS213" s="316" t="n">
        <f aca="false">VLOOKUP(AN213,OldVolTable,19)</f>
        <v>0.175</v>
      </c>
      <c r="AT213" s="291"/>
      <c r="AU213" s="291" t="n">
        <f aca="false">VLOOKUP(AN213,OldVolTable,23)</f>
        <v>2.9</v>
      </c>
      <c r="AV213" s="299" t="n">
        <f aca="false">VLOOKUP(AN213,OldVolTable,27)</f>
        <v>1.15</v>
      </c>
    </row>
    <row r="214" customFormat="false" ht="11.25" hidden="false" customHeight="false" outlineLevel="0" collapsed="false">
      <c r="A214" s="319" t="n">
        <f aca="false">EOMONTH(A213,0)+1</f>
        <v>52201</v>
      </c>
      <c r="B214" s="261" t="n">
        <f aca="false">VLOOKUP(A214,$V$8:$Z$258,2)+PPadd</f>
        <v>73.5</v>
      </c>
      <c r="C214" s="65"/>
      <c r="D214" s="302" t="n">
        <f aca="false">VLOOKUP($A214,$V$8:$Z$258,4)*AE214</f>
        <v>55</v>
      </c>
      <c r="E214" s="247" t="n">
        <f aca="false">VLOOKUP($A214,$V$8:$Z$258,5)</f>
        <v>0.06650108280325</v>
      </c>
      <c r="F214" s="325"/>
      <c r="G214" s="326"/>
      <c r="H214" s="325"/>
      <c r="I214" s="326"/>
      <c r="J214" s="92" t="n">
        <f aca="false">X214</f>
        <v>0</v>
      </c>
      <c r="K214" s="306" t="n">
        <f aca="false">J214-C214</f>
        <v>0</v>
      </c>
      <c r="L214" s="258" t="n">
        <f aca="false">(A214-Calculation!$C$8)/365.25</f>
        <v>17.1663244353183</v>
      </c>
      <c r="M214" s="1" t="n">
        <v>3</v>
      </c>
      <c r="N214" s="307" t="n">
        <f aca="false">$A214</f>
        <v>52201</v>
      </c>
      <c r="O214" s="41" t="n">
        <f aca="false">VLOOKUP($N214,$AI$8:$AJ$258,2)+PvolMult</f>
        <v>0.120882264987066</v>
      </c>
      <c r="P214" s="308"/>
      <c r="Q214" s="109"/>
      <c r="V214" s="310" t="n">
        <f aca="false">$A214</f>
        <v>52201</v>
      </c>
      <c r="W214" s="261" t="n">
        <f aca="false">IF(Calculation!$Y$12=2,VLOOKUP(V214,OldCurves!$D214:$K467,3),(VLOOKUP(V214,OldCurves!$D214:$K467,3)*16*5+VLOOKUP(V214,OldCurves!$D214:$K467,7)*8*7+VLOOKUP(V214,OldCurves!M215:T438,3)*16+VLOOKUP(V214,OldCurves!M215:T438,7)*16)/168)</f>
        <v>73.5</v>
      </c>
      <c r="X214" s="92" t="n">
        <v>0</v>
      </c>
      <c r="Y214" s="311" t="n">
        <v>55</v>
      </c>
      <c r="Z214" s="294" t="n">
        <f aca="false">VLOOKUP(V214,OldCurves!A208:B467,2)</f>
        <v>0.06650108280325</v>
      </c>
      <c r="AA214" s="325"/>
      <c r="AB214" s="326"/>
      <c r="AC214" s="325"/>
      <c r="AD214" s="326"/>
      <c r="AE214" s="17" t="n">
        <v>1</v>
      </c>
      <c r="AF214" s="17"/>
      <c r="AG214" s="285" t="n">
        <v>17.16632</v>
      </c>
      <c r="AH214" s="106"/>
      <c r="AI214" s="313" t="n">
        <f aca="false">+V214</f>
        <v>52201</v>
      </c>
      <c r="AJ214" s="314" t="n">
        <f aca="false">IF(Calculation!$AB$24=1,OldData!AO214,OldData!AP214)</f>
        <v>0.120882264987066</v>
      </c>
      <c r="AK214" s="315"/>
      <c r="AM214" s="41"/>
      <c r="AN214" s="310" t="n">
        <f aca="false">AI214</f>
        <v>52201</v>
      </c>
      <c r="AO214" s="297" t="n">
        <f aca="false">IF(Calculation!$Y$12=2,SQRT((AR214^2*(AN214-olddate-1)+AU214^2*15)/(AN214-olddate+14)),SQRT((((AR214^2*16+AS214^2*8)/24)*(AN214-olddate-1)+((AU214^2*16+AV214^2*8)/24)*15)/(AN214-olddate+14)))</f>
        <v>0.120882264987066</v>
      </c>
      <c r="AP214" s="277" t="n">
        <f aca="false">IF(Calculation!$Y$12=2,AR214,SQRT((AR214^2*16+AS214^2*8)/24))</f>
        <v>0.08</v>
      </c>
      <c r="AQ214" s="261"/>
      <c r="AR214" s="298" t="n">
        <f aca="false">VLOOKUP(AN214,OldVolTable,15)</f>
        <v>0.08</v>
      </c>
      <c r="AS214" s="316" t="n">
        <f aca="false">VLOOKUP(AN214,OldVolTable,19)</f>
        <v>0.175</v>
      </c>
      <c r="AT214" s="291"/>
      <c r="AU214" s="291" t="n">
        <f aca="false">VLOOKUP(AN214,OldVolTable,23)</f>
        <v>2.9</v>
      </c>
      <c r="AV214" s="299" t="n">
        <f aca="false">VLOOKUP(AN214,OldVolTable,27)</f>
        <v>1.15</v>
      </c>
    </row>
    <row r="215" customFormat="false" ht="11.25" hidden="false" customHeight="false" outlineLevel="0" collapsed="false">
      <c r="A215" s="319" t="n">
        <f aca="false">EOMONTH(A214,0)+1</f>
        <v>52232</v>
      </c>
      <c r="B215" s="261" t="n">
        <f aca="false">VLOOKUP(A215,$V$8:$Z$258,2)+PPadd</f>
        <v>73.5</v>
      </c>
      <c r="C215" s="65"/>
      <c r="D215" s="302" t="n">
        <f aca="false">VLOOKUP($A215,$V$8:$Z$258,4)*AE215</f>
        <v>55</v>
      </c>
      <c r="E215" s="247" t="n">
        <f aca="false">VLOOKUP($A215,$V$8:$Z$258,5)</f>
        <v>0.06650108280325</v>
      </c>
      <c r="F215" s="325"/>
      <c r="G215" s="326"/>
      <c r="H215" s="325"/>
      <c r="I215" s="326"/>
      <c r="J215" s="92" t="n">
        <f aca="false">X215</f>
        <v>0</v>
      </c>
      <c r="K215" s="306" t="n">
        <f aca="false">J215-C215</f>
        <v>0</v>
      </c>
      <c r="L215" s="258" t="n">
        <f aca="false">(A215-Calculation!$C$8)/365.25</f>
        <v>17.2511978097194</v>
      </c>
      <c r="M215" s="1" t="n">
        <v>4</v>
      </c>
      <c r="N215" s="307" t="n">
        <f aca="false">$A215</f>
        <v>52232</v>
      </c>
      <c r="O215" s="41" t="n">
        <f aca="false">VLOOKUP($N215,$AI$8:$AJ$258,2)+PvolMult</f>
        <v>0.120813777321286</v>
      </c>
      <c r="P215" s="308"/>
      <c r="Q215" s="109"/>
      <c r="V215" s="310" t="n">
        <f aca="false">$A215</f>
        <v>52232</v>
      </c>
      <c r="W215" s="261" t="n">
        <f aca="false">IF(Calculation!$Y$12=2,VLOOKUP(V215,OldCurves!$D215:$K468,3),(VLOOKUP(V215,OldCurves!$D215:$K468,3)*16*5+VLOOKUP(V215,OldCurves!$D215:$K468,7)*8*7+VLOOKUP(V215,OldCurves!M216:T439,3)*16+VLOOKUP(V215,OldCurves!M216:T439,7)*16)/168)</f>
        <v>73.5</v>
      </c>
      <c r="X215" s="92" t="n">
        <v>0</v>
      </c>
      <c r="Y215" s="311" t="n">
        <v>55</v>
      </c>
      <c r="Z215" s="294" t="n">
        <f aca="false">VLOOKUP(V215,OldCurves!A209:B468,2)</f>
        <v>0.06650108280325</v>
      </c>
      <c r="AA215" s="325"/>
      <c r="AB215" s="326"/>
      <c r="AC215" s="325"/>
      <c r="AD215" s="326"/>
      <c r="AE215" s="17" t="n">
        <v>1</v>
      </c>
      <c r="AF215" s="17"/>
      <c r="AG215" s="285" t="n">
        <v>17.24846</v>
      </c>
      <c r="AH215" s="106"/>
      <c r="AI215" s="313" t="n">
        <f aca="false">+V215</f>
        <v>52232</v>
      </c>
      <c r="AJ215" s="314" t="n">
        <f aca="false">IF(Calculation!$AB$24=1,OldData!AO215,OldData!AP215)</f>
        <v>0.120813777321286</v>
      </c>
      <c r="AK215" s="315"/>
      <c r="AM215" s="41"/>
      <c r="AN215" s="310" t="n">
        <f aca="false">AI215</f>
        <v>52232</v>
      </c>
      <c r="AO215" s="297" t="n">
        <f aca="false">IF(Calculation!$Y$12=2,SQRT((AR215^2*(AN215-olddate-1)+AU215^2*15)/(AN215-olddate+14)),SQRT((((AR215^2*16+AS215^2*8)/24)*(AN215-olddate-1)+((AU215^2*16+AV215^2*8)/24)*15)/(AN215-olddate+14)))</f>
        <v>0.120813777321286</v>
      </c>
      <c r="AP215" s="277" t="n">
        <f aca="false">IF(Calculation!$Y$12=2,AR215,SQRT((AR215^2*16+AS215^2*8)/24))</f>
        <v>0.08</v>
      </c>
      <c r="AQ215" s="261"/>
      <c r="AR215" s="298" t="n">
        <f aca="false">VLOOKUP(AN215,OldVolTable,15)</f>
        <v>0.08</v>
      </c>
      <c r="AS215" s="316" t="n">
        <f aca="false">VLOOKUP(AN215,OldVolTable,19)</f>
        <v>0.175</v>
      </c>
      <c r="AT215" s="291"/>
      <c r="AU215" s="291" t="n">
        <f aca="false">VLOOKUP(AN215,OldVolTable,23)</f>
        <v>2.9</v>
      </c>
      <c r="AV215" s="299" t="n">
        <f aca="false">VLOOKUP(AN215,OldVolTable,27)</f>
        <v>1.15</v>
      </c>
    </row>
    <row r="216" customFormat="false" ht="11.25" hidden="false" customHeight="false" outlineLevel="0" collapsed="false">
      <c r="A216" s="319" t="n">
        <f aca="false">EOMONTH(A215,0)+1</f>
        <v>52263</v>
      </c>
      <c r="B216" s="261" t="n">
        <f aca="false">VLOOKUP(A216,$V$8:$Z$258,2)+PPadd</f>
        <v>73.5</v>
      </c>
      <c r="C216" s="65"/>
      <c r="D216" s="302" t="n">
        <f aca="false">VLOOKUP($A216,$V$8:$Z$258,4)*AE216</f>
        <v>55</v>
      </c>
      <c r="E216" s="247" t="n">
        <f aca="false">VLOOKUP($A216,$V$8:$Z$258,5)</f>
        <v>0.06650108280325</v>
      </c>
      <c r="F216" s="325"/>
      <c r="G216" s="326"/>
      <c r="H216" s="325"/>
      <c r="I216" s="326"/>
      <c r="J216" s="92" t="n">
        <f aca="false">X216</f>
        <v>0</v>
      </c>
      <c r="K216" s="306" t="n">
        <f aca="false">J216-C216</f>
        <v>0</v>
      </c>
      <c r="L216" s="258" t="n">
        <f aca="false">(A216-Calculation!$C$8)/365.25</f>
        <v>17.3360711841205</v>
      </c>
      <c r="M216" s="1" t="n">
        <v>5</v>
      </c>
      <c r="N216" s="307" t="n">
        <f aca="false">$A216</f>
        <v>52263</v>
      </c>
      <c r="O216" s="41" t="n">
        <f aca="false">VLOOKUP($N216,$AI$8:$AJ$258,2)+PvolMult</f>
        <v>0.120745526575718</v>
      </c>
      <c r="P216" s="308"/>
      <c r="Q216" s="109"/>
      <c r="V216" s="310" t="n">
        <f aca="false">$A216</f>
        <v>52263</v>
      </c>
      <c r="W216" s="261" t="n">
        <f aca="false">IF(Calculation!$Y$12=2,VLOOKUP(V216,OldCurves!$D216:$K469,3),(VLOOKUP(V216,OldCurves!$D216:$K469,3)*16*5+VLOOKUP(V216,OldCurves!$D216:$K469,7)*8*7+VLOOKUP(V216,OldCurves!M217:T440,3)*16+VLOOKUP(V216,OldCurves!M217:T440,7)*16)/168)</f>
        <v>73.5</v>
      </c>
      <c r="X216" s="92" t="n">
        <v>0</v>
      </c>
      <c r="Y216" s="311" t="n">
        <v>55</v>
      </c>
      <c r="Z216" s="294" t="n">
        <f aca="false">VLOOKUP(V216,OldCurves!A210:B469,2)</f>
        <v>0.06650108280325</v>
      </c>
      <c r="AA216" s="325"/>
      <c r="AB216" s="326"/>
      <c r="AC216" s="325"/>
      <c r="AD216" s="326"/>
      <c r="AE216" s="17" t="n">
        <v>1</v>
      </c>
      <c r="AF216" s="17"/>
      <c r="AG216" s="285" t="n">
        <v>17.33333</v>
      </c>
      <c r="AH216" s="106"/>
      <c r="AI216" s="313" t="n">
        <f aca="false">+V216</f>
        <v>52263</v>
      </c>
      <c r="AJ216" s="314" t="n">
        <f aca="false">IF(Calculation!$AB$24=1,OldData!AO216,OldData!AP216)</f>
        <v>0.120745526575718</v>
      </c>
      <c r="AK216" s="315"/>
      <c r="AM216" s="41"/>
      <c r="AN216" s="310" t="n">
        <f aca="false">AI216</f>
        <v>52263</v>
      </c>
      <c r="AO216" s="297" t="n">
        <f aca="false">IF(Calculation!$Y$12=2,SQRT((AR216^2*(AN216-olddate-1)+AU216^2*15)/(AN216-olddate+14)),SQRT((((AR216^2*16+AS216^2*8)/24)*(AN216-olddate-1)+((AU216^2*16+AV216^2*8)/24)*15)/(AN216-olddate+14)))</f>
        <v>0.120745526575718</v>
      </c>
      <c r="AP216" s="277" t="n">
        <f aca="false">IF(Calculation!$Y$12=2,AR216,SQRT((AR216^2*16+AS216^2*8)/24))</f>
        <v>0.08</v>
      </c>
      <c r="AQ216" s="261"/>
      <c r="AR216" s="298" t="n">
        <f aca="false">VLOOKUP(AN216,OldVolTable,15)</f>
        <v>0.08</v>
      </c>
      <c r="AS216" s="316" t="n">
        <f aca="false">VLOOKUP(AN216,OldVolTable,19)</f>
        <v>0.175</v>
      </c>
      <c r="AT216" s="291"/>
      <c r="AU216" s="291" t="n">
        <f aca="false">VLOOKUP(AN216,OldVolTable,23)</f>
        <v>2.9</v>
      </c>
      <c r="AV216" s="299" t="n">
        <f aca="false">VLOOKUP(AN216,OldVolTable,27)</f>
        <v>1.15</v>
      </c>
    </row>
    <row r="217" customFormat="false" ht="11.25" hidden="false" customHeight="false" outlineLevel="0" collapsed="false">
      <c r="A217" s="319" t="n">
        <f aca="false">EOMONTH(A216,0)+1</f>
        <v>52291</v>
      </c>
      <c r="B217" s="261" t="n">
        <f aca="false">VLOOKUP(A217,$V$8:$Z$258,2)+PPadd</f>
        <v>73.5</v>
      </c>
      <c r="C217" s="65"/>
      <c r="D217" s="302" t="n">
        <f aca="false">VLOOKUP($A217,$V$8:$Z$258,4)*AE217</f>
        <v>55</v>
      </c>
      <c r="E217" s="247" t="n">
        <f aca="false">VLOOKUP($A217,$V$8:$Z$258,5)</f>
        <v>0.06650108280325</v>
      </c>
      <c r="F217" s="325"/>
      <c r="G217" s="326"/>
      <c r="H217" s="325"/>
      <c r="I217" s="326"/>
      <c r="J217" s="92" t="n">
        <f aca="false">X217</f>
        <v>0</v>
      </c>
      <c r="K217" s="306" t="n">
        <f aca="false">J217-C217</f>
        <v>0</v>
      </c>
      <c r="L217" s="258" t="n">
        <f aca="false">(A217-Calculation!$C$8)/365.25</f>
        <v>17.4127310061602</v>
      </c>
      <c r="M217" s="1" t="n">
        <v>6</v>
      </c>
      <c r="N217" s="307" t="n">
        <f aca="false">$A217</f>
        <v>52291</v>
      </c>
      <c r="O217" s="41" t="n">
        <f aca="false">VLOOKUP($N217,$AI$8:$AJ$258,2)+PvolMult</f>
        <v>0.120684083330935</v>
      </c>
      <c r="P217" s="308"/>
      <c r="Q217" s="109"/>
      <c r="V217" s="310" t="n">
        <f aca="false">$A217</f>
        <v>52291</v>
      </c>
      <c r="W217" s="261" t="n">
        <f aca="false">IF(Calculation!$Y$12=2,VLOOKUP(V217,OldCurves!$D217:$K470,3),(VLOOKUP(V217,OldCurves!$D217:$K470,3)*16*5+VLOOKUP(V217,OldCurves!$D217:$K470,7)*8*7+VLOOKUP(V217,OldCurves!M218:T441,3)*16+VLOOKUP(V217,OldCurves!M218:T441,7)*16)/168)</f>
        <v>73.5</v>
      </c>
      <c r="X217" s="92" t="n">
        <v>0</v>
      </c>
      <c r="Y217" s="311" t="n">
        <v>55</v>
      </c>
      <c r="Z217" s="294" t="n">
        <f aca="false">VLOOKUP(V217,OldCurves!A211:B470,2)</f>
        <v>0.06650108280325</v>
      </c>
      <c r="AA217" s="325"/>
      <c r="AB217" s="326"/>
      <c r="AC217" s="325"/>
      <c r="AD217" s="326"/>
      <c r="AE217" s="17" t="n">
        <v>1</v>
      </c>
      <c r="AF217" s="17"/>
      <c r="AG217" s="285" t="n">
        <v>17.41821</v>
      </c>
      <c r="AH217" s="106"/>
      <c r="AI217" s="313" t="n">
        <f aca="false">+V217</f>
        <v>52291</v>
      </c>
      <c r="AJ217" s="314" t="n">
        <f aca="false">IF(Calculation!$AB$24=1,OldData!AO217,OldData!AP217)</f>
        <v>0.120684083330935</v>
      </c>
      <c r="AK217" s="315"/>
      <c r="AM217" s="41"/>
      <c r="AN217" s="310" t="n">
        <f aca="false">AI217</f>
        <v>52291</v>
      </c>
      <c r="AO217" s="297" t="n">
        <f aca="false">IF(Calculation!$Y$12=2,SQRT((AR217^2*(AN217-olddate-1)+AU217^2*15)/(AN217-olddate+14)),SQRT((((AR217^2*16+AS217^2*8)/24)*(AN217-olddate-1)+((AU217^2*16+AV217^2*8)/24)*15)/(AN217-olddate+14)))</f>
        <v>0.120684083330935</v>
      </c>
      <c r="AP217" s="277" t="n">
        <f aca="false">IF(Calculation!$Y$12=2,AR217,SQRT((AR217^2*16+AS217^2*8)/24))</f>
        <v>0.08</v>
      </c>
      <c r="AQ217" s="261"/>
      <c r="AR217" s="298" t="n">
        <f aca="false">VLOOKUP(AN217,OldVolTable,15)</f>
        <v>0.08</v>
      </c>
      <c r="AS217" s="316" t="n">
        <f aca="false">VLOOKUP(AN217,OldVolTable,19)</f>
        <v>0.175</v>
      </c>
      <c r="AT217" s="291"/>
      <c r="AU217" s="291" t="n">
        <f aca="false">VLOOKUP(AN217,OldVolTable,23)</f>
        <v>2.9</v>
      </c>
      <c r="AV217" s="299" t="n">
        <f aca="false">VLOOKUP(AN217,OldVolTable,27)</f>
        <v>1.15</v>
      </c>
    </row>
    <row r="218" customFormat="false" ht="11.25" hidden="false" customHeight="false" outlineLevel="0" collapsed="false">
      <c r="A218" s="319" t="n">
        <f aca="false">EOMONTH(A217,0)+1</f>
        <v>52322</v>
      </c>
      <c r="B218" s="261" t="n">
        <f aca="false">VLOOKUP(A218,$V$8:$Z$258,2)+PPadd</f>
        <v>73.5</v>
      </c>
      <c r="C218" s="65"/>
      <c r="D218" s="302" t="n">
        <f aca="false">VLOOKUP($A218,$V$8:$Z$258,4)*AE218</f>
        <v>55</v>
      </c>
      <c r="E218" s="247" t="n">
        <f aca="false">VLOOKUP($A218,$V$8:$Z$258,5)</f>
        <v>0.06650108280325</v>
      </c>
      <c r="F218" s="325"/>
      <c r="G218" s="326"/>
      <c r="H218" s="325"/>
      <c r="I218" s="326"/>
      <c r="J218" s="92" t="n">
        <f aca="false">X218</f>
        <v>0</v>
      </c>
      <c r="K218" s="306" t="n">
        <f aca="false">J218-C218</f>
        <v>0</v>
      </c>
      <c r="L218" s="258" t="n">
        <f aca="false">(A218-Calculation!$C$8)/365.25</f>
        <v>17.4976043805613</v>
      </c>
      <c r="M218" s="1" t="n">
        <v>1</v>
      </c>
      <c r="N218" s="307" t="n">
        <f aca="false">$A218</f>
        <v>52322</v>
      </c>
      <c r="O218" s="41" t="n">
        <f aca="false">VLOOKUP($N218,$AI$8:$AJ$258,2)+PvolMult</f>
        <v>0.120616280025171</v>
      </c>
      <c r="P218" s="308"/>
      <c r="Q218" s="109"/>
      <c r="V218" s="310" t="n">
        <f aca="false">$A218</f>
        <v>52322</v>
      </c>
      <c r="W218" s="261" t="n">
        <f aca="false">IF(Calculation!$Y$12=2,VLOOKUP(V218,OldCurves!$D218:$K471,3),(VLOOKUP(V218,OldCurves!$D218:$K471,3)*16*5+VLOOKUP(V218,OldCurves!$D218:$K471,7)*8*7+VLOOKUP(V218,OldCurves!M219:T442,3)*16+VLOOKUP(V218,OldCurves!M219:T442,7)*16)/168)</f>
        <v>73.5</v>
      </c>
      <c r="X218" s="92" t="n">
        <v>0</v>
      </c>
      <c r="Y218" s="311" t="n">
        <v>55</v>
      </c>
      <c r="Z218" s="294" t="n">
        <f aca="false">VLOOKUP(V218,OldCurves!A212:B471,2)</f>
        <v>0.06650108280325</v>
      </c>
      <c r="AA218" s="325"/>
      <c r="AB218" s="326"/>
      <c r="AC218" s="325"/>
      <c r="AD218" s="326"/>
      <c r="AE218" s="17" t="n">
        <v>1</v>
      </c>
      <c r="AF218" s="17"/>
      <c r="AG218" s="285" t="n">
        <v>17.50034</v>
      </c>
      <c r="AH218" s="106"/>
      <c r="AI218" s="313" t="n">
        <f aca="false">+V218</f>
        <v>52322</v>
      </c>
      <c r="AJ218" s="314" t="n">
        <f aca="false">IF(Calculation!$AB$24=1,OldData!AO218,OldData!AP218)</f>
        <v>0.120616280025171</v>
      </c>
      <c r="AK218" s="315"/>
      <c r="AM218" s="41"/>
      <c r="AN218" s="310" t="n">
        <f aca="false">AI218</f>
        <v>52322</v>
      </c>
      <c r="AO218" s="297" t="n">
        <f aca="false">IF(Calculation!$Y$12=2,SQRT((AR218^2*(AN218-olddate-1)+AU218^2*15)/(AN218-olddate+14)),SQRT((((AR218^2*16+AS218^2*8)/24)*(AN218-olddate-1)+((AU218^2*16+AV218^2*8)/24)*15)/(AN218-olddate+14)))</f>
        <v>0.120616280025171</v>
      </c>
      <c r="AP218" s="277" t="n">
        <f aca="false">IF(Calculation!$Y$12=2,AR218,SQRT((AR218^2*16+AS218^2*8)/24))</f>
        <v>0.08</v>
      </c>
      <c r="AQ218" s="261"/>
      <c r="AR218" s="298" t="n">
        <f aca="false">VLOOKUP(AN218,OldVolTable,15)</f>
        <v>0.08</v>
      </c>
      <c r="AS218" s="316" t="n">
        <f aca="false">VLOOKUP(AN218,OldVolTable,19)</f>
        <v>0.175</v>
      </c>
      <c r="AT218" s="291"/>
      <c r="AU218" s="291" t="n">
        <f aca="false">VLOOKUP(AN218,OldVolTable,23)</f>
        <v>2.9</v>
      </c>
      <c r="AV218" s="299" t="n">
        <f aca="false">VLOOKUP(AN218,OldVolTable,27)</f>
        <v>1.15</v>
      </c>
    </row>
    <row r="219" customFormat="false" ht="11.25" hidden="false" customHeight="false" outlineLevel="0" collapsed="false">
      <c r="A219" s="319" t="n">
        <f aca="false">EOMONTH(A218,0)+1</f>
        <v>52352</v>
      </c>
      <c r="B219" s="261" t="n">
        <f aca="false">VLOOKUP(A219,$V$8:$Z$258,2)+PPadd</f>
        <v>73.5</v>
      </c>
      <c r="C219" s="65"/>
      <c r="D219" s="302" t="n">
        <f aca="false">VLOOKUP($A219,$V$8:$Z$258,4)*AE219</f>
        <v>55</v>
      </c>
      <c r="E219" s="247" t="n">
        <f aca="false">VLOOKUP($A219,$V$8:$Z$258,5)</f>
        <v>0.06650108280325</v>
      </c>
      <c r="F219" s="325"/>
      <c r="G219" s="326"/>
      <c r="H219" s="325"/>
      <c r="I219" s="326"/>
      <c r="J219" s="92" t="n">
        <f aca="false">X219</f>
        <v>0</v>
      </c>
      <c r="K219" s="306" t="n">
        <f aca="false">J219-C219</f>
        <v>0</v>
      </c>
      <c r="L219" s="258" t="n">
        <f aca="false">(A219-Calculation!$C$8)/365.25</f>
        <v>17.5797399041752</v>
      </c>
      <c r="M219" s="1" t="n">
        <v>2</v>
      </c>
      <c r="N219" s="307" t="n">
        <f aca="false">$A219</f>
        <v>52352</v>
      </c>
      <c r="O219" s="41" t="n">
        <f aca="false">VLOOKUP($N219,$AI$8:$AJ$258,2)+PvolMult</f>
        <v>0.120550886056604</v>
      </c>
      <c r="P219" s="308"/>
      <c r="Q219" s="109"/>
      <c r="V219" s="310" t="n">
        <f aca="false">$A219</f>
        <v>52352</v>
      </c>
      <c r="W219" s="261" t="n">
        <f aca="false">IF(Calculation!$Y$12=2,VLOOKUP(V219,OldCurves!$D219:$K472,3),(VLOOKUP(V219,OldCurves!$D219:$K472,3)*16*5+VLOOKUP(V219,OldCurves!$D219:$K472,7)*8*7+VLOOKUP(V219,OldCurves!M220:T443,3)*16+VLOOKUP(V219,OldCurves!M220:T443,7)*16)/168)</f>
        <v>73.5</v>
      </c>
      <c r="X219" s="92" t="n">
        <v>0</v>
      </c>
      <c r="Y219" s="311" t="n">
        <v>55</v>
      </c>
      <c r="Z219" s="294" t="n">
        <f aca="false">VLOOKUP(V219,OldCurves!A213:B472,2)</f>
        <v>0.06650108280325</v>
      </c>
      <c r="AA219" s="325"/>
      <c r="AB219" s="326"/>
      <c r="AC219" s="325"/>
      <c r="AD219" s="326"/>
      <c r="AE219" s="17" t="n">
        <v>1</v>
      </c>
      <c r="AF219" s="17"/>
      <c r="AG219" s="285" t="n">
        <v>17.58522</v>
      </c>
      <c r="AH219" s="106"/>
      <c r="AI219" s="313" t="n">
        <f aca="false">+V219</f>
        <v>52352</v>
      </c>
      <c r="AJ219" s="314" t="n">
        <f aca="false">IF(Calculation!$AB$24=1,OldData!AO219,OldData!AP219)</f>
        <v>0.120550886056604</v>
      </c>
      <c r="AK219" s="258"/>
      <c r="AM219" s="41"/>
      <c r="AN219" s="310" t="n">
        <f aca="false">AI219</f>
        <v>52352</v>
      </c>
      <c r="AO219" s="297" t="n">
        <f aca="false">IF(Calculation!$Y$12=2,SQRT((AR219^2*(AN219-olddate-1)+AU219^2*15)/(AN219-olddate+14)),SQRT((((AR219^2*16+AS219^2*8)/24)*(AN219-olddate-1)+((AU219^2*16+AV219^2*8)/24)*15)/(AN219-olddate+14)))</f>
        <v>0.120550886056604</v>
      </c>
      <c r="AP219" s="277" t="n">
        <f aca="false">IF(Calculation!$Y$12=2,AR219,SQRT((AR219^2*16+AS219^2*8)/24))</f>
        <v>0.08</v>
      </c>
      <c r="AQ219" s="261"/>
      <c r="AR219" s="298" t="n">
        <f aca="false">VLOOKUP(AN219,OldVolTable,15)</f>
        <v>0.08</v>
      </c>
      <c r="AS219" s="316" t="n">
        <f aca="false">VLOOKUP(AN219,OldVolTable,19)</f>
        <v>0.175</v>
      </c>
      <c r="AT219" s="291"/>
      <c r="AU219" s="291" t="n">
        <f aca="false">VLOOKUP(AN219,OldVolTable,23)</f>
        <v>2.9</v>
      </c>
      <c r="AV219" s="299" t="n">
        <f aca="false">VLOOKUP(AN219,OldVolTable,27)</f>
        <v>1.15</v>
      </c>
    </row>
    <row r="220" customFormat="false" ht="11.25" hidden="false" customHeight="false" outlineLevel="0" collapsed="false">
      <c r="A220" s="319" t="n">
        <f aca="false">EOMONTH(A219,0)+1</f>
        <v>52383</v>
      </c>
      <c r="B220" s="261" t="n">
        <f aca="false">VLOOKUP(A220,$V$8:$Z$258,2)+PPadd</f>
        <v>73.5</v>
      </c>
      <c r="C220" s="65"/>
      <c r="D220" s="302" t="n">
        <f aca="false">VLOOKUP($A220,$V$8:$Z$258,4)*AE220</f>
        <v>55</v>
      </c>
      <c r="E220" s="247" t="n">
        <f aca="false">VLOOKUP($A220,$V$8:$Z$258,5)</f>
        <v>0.06650108280325</v>
      </c>
      <c r="F220" s="325"/>
      <c r="G220" s="326"/>
      <c r="H220" s="325"/>
      <c r="I220" s="326"/>
      <c r="J220" s="92" t="n">
        <f aca="false">X220</f>
        <v>0</v>
      </c>
      <c r="K220" s="306" t="n">
        <f aca="false">J220-C220</f>
        <v>0</v>
      </c>
      <c r="L220" s="258" t="n">
        <f aca="false">(A220-Calculation!$C$8)/365.25</f>
        <v>17.6646132785763</v>
      </c>
      <c r="M220" s="1" t="n">
        <v>3</v>
      </c>
      <c r="N220" s="307" t="n">
        <f aca="false">$A220</f>
        <v>52383</v>
      </c>
      <c r="O220" s="41" t="n">
        <f aca="false">VLOOKUP($N220,$AI$8:$AJ$258,2)+PvolMult</f>
        <v>0.120483540626546</v>
      </c>
      <c r="P220" s="308"/>
      <c r="Q220" s="109"/>
      <c r="V220" s="310" t="n">
        <f aca="false">$A220</f>
        <v>52383</v>
      </c>
      <c r="W220" s="261" t="n">
        <f aca="false">IF(Calculation!$Y$12=2,VLOOKUP(V220,OldCurves!$D220:$K473,3),(VLOOKUP(V220,OldCurves!$D220:$K473,3)*16*5+VLOOKUP(V220,OldCurves!$D220:$K473,7)*8*7+VLOOKUP(V220,OldCurves!M221:T444,3)*16+VLOOKUP(V220,OldCurves!M221:T444,7)*16)/168)</f>
        <v>73.5</v>
      </c>
      <c r="X220" s="92" t="n">
        <v>0</v>
      </c>
      <c r="Y220" s="311" t="n">
        <v>55</v>
      </c>
      <c r="Z220" s="294" t="n">
        <f aca="false">VLOOKUP(V220,OldCurves!A214:B473,2)</f>
        <v>0.06650108280325</v>
      </c>
      <c r="AA220" s="325"/>
      <c r="AB220" s="326"/>
      <c r="AC220" s="325"/>
      <c r="AD220" s="326"/>
      <c r="AE220" s="17" t="n">
        <v>1</v>
      </c>
      <c r="AF220" s="17"/>
      <c r="AG220" s="285" t="n">
        <v>17.66735</v>
      </c>
      <c r="AH220" s="106"/>
      <c r="AI220" s="313" t="n">
        <f aca="false">+V220</f>
        <v>52383</v>
      </c>
      <c r="AJ220" s="314" t="n">
        <f aca="false">IF(Calculation!$AB$24=1,OldData!AO220,OldData!AP220)</f>
        <v>0.120483540626546</v>
      </c>
      <c r="AK220" s="258"/>
      <c r="AM220" s="41"/>
      <c r="AN220" s="310" t="n">
        <f aca="false">AI220</f>
        <v>52383</v>
      </c>
      <c r="AO220" s="297" t="n">
        <f aca="false">IF(Calculation!$Y$12=2,SQRT((AR220^2*(AN220-olddate-1)+AU220^2*15)/(AN220-olddate+14)),SQRT((((AR220^2*16+AS220^2*8)/24)*(AN220-olddate-1)+((AU220^2*16+AV220^2*8)/24)*15)/(AN220-olddate+14)))</f>
        <v>0.120483540626546</v>
      </c>
      <c r="AP220" s="277" t="n">
        <f aca="false">IF(Calculation!$Y$12=2,AR220,SQRT((AR220^2*16+AS220^2*8)/24))</f>
        <v>0.08</v>
      </c>
      <c r="AQ220" s="261"/>
      <c r="AR220" s="298" t="n">
        <f aca="false">VLOOKUP(AN220,OldVolTable,15)</f>
        <v>0.08</v>
      </c>
      <c r="AS220" s="316" t="n">
        <f aca="false">VLOOKUP(AN220,OldVolTable,19)</f>
        <v>0.175</v>
      </c>
      <c r="AT220" s="291"/>
      <c r="AU220" s="291" t="n">
        <f aca="false">VLOOKUP(AN220,OldVolTable,23)</f>
        <v>2.9</v>
      </c>
      <c r="AV220" s="299" t="n">
        <f aca="false">VLOOKUP(AN220,OldVolTable,27)</f>
        <v>1.15</v>
      </c>
    </row>
    <row r="221" customFormat="false" ht="11.25" hidden="false" customHeight="false" outlineLevel="0" collapsed="false">
      <c r="A221" s="319" t="n">
        <f aca="false">EOMONTH(A220,0)+1</f>
        <v>52413</v>
      </c>
      <c r="B221" s="261" t="n">
        <f aca="false">VLOOKUP(A221,$V$8:$Z$258,2)+PPadd</f>
        <v>73.5</v>
      </c>
      <c r="C221" s="65"/>
      <c r="D221" s="302" t="n">
        <f aca="false">VLOOKUP($A221,$V$8:$Z$258,4)*AE221</f>
        <v>55</v>
      </c>
      <c r="E221" s="247" t="n">
        <f aca="false">VLOOKUP($A221,$V$8:$Z$258,5)</f>
        <v>0.06650108280325</v>
      </c>
      <c r="F221" s="325"/>
      <c r="G221" s="326"/>
      <c r="H221" s="325"/>
      <c r="I221" s="326"/>
      <c r="J221" s="92" t="n">
        <f aca="false">X221</f>
        <v>0</v>
      </c>
      <c r="K221" s="306" t="n">
        <f aca="false">J221-C221</f>
        <v>0</v>
      </c>
      <c r="L221" s="258" t="n">
        <f aca="false">(A221-Calculation!$C$8)/365.25</f>
        <v>17.7467488021903</v>
      </c>
      <c r="M221" s="1" t="n">
        <v>4</v>
      </c>
      <c r="N221" s="307" t="n">
        <f aca="false">$A221</f>
        <v>52413</v>
      </c>
      <c r="O221" s="41" t="n">
        <f aca="false">VLOOKUP($N221,$AI$8:$AJ$258,2)+PvolMult</f>
        <v>0.120418587460157</v>
      </c>
      <c r="P221" s="308"/>
      <c r="Q221" s="109"/>
      <c r="V221" s="310" t="n">
        <f aca="false">$A221</f>
        <v>52413</v>
      </c>
      <c r="W221" s="261" t="n">
        <f aca="false">IF(Calculation!$Y$12=2,VLOOKUP(V221,OldCurves!$D221:$K474,3),(VLOOKUP(V221,OldCurves!$D221:$K474,3)*16*5+VLOOKUP(V221,OldCurves!$D221:$K474,7)*8*7+VLOOKUP(V221,OldCurves!M222:T445,3)*16+VLOOKUP(V221,OldCurves!M222:T445,7)*16)/168)</f>
        <v>73.5</v>
      </c>
      <c r="X221" s="92" t="n">
        <v>0</v>
      </c>
      <c r="Y221" s="311" t="n">
        <v>55</v>
      </c>
      <c r="Z221" s="294" t="n">
        <f aca="false">VLOOKUP(V221,OldCurves!A215:B474,2)</f>
        <v>0.06650108280325</v>
      </c>
      <c r="AA221" s="325"/>
      <c r="AB221" s="326"/>
      <c r="AC221" s="325"/>
      <c r="AD221" s="326"/>
      <c r="AE221" s="17" t="n">
        <v>1</v>
      </c>
      <c r="AF221" s="17"/>
      <c r="AG221" s="285" t="n">
        <v>17.75222</v>
      </c>
      <c r="AH221" s="106"/>
      <c r="AI221" s="313" t="n">
        <f aca="false">+V221</f>
        <v>52413</v>
      </c>
      <c r="AJ221" s="314" t="n">
        <f aca="false">IF(Calculation!$AB$24=1,OldData!AO221,OldData!AP221)</f>
        <v>0.120418587460157</v>
      </c>
      <c r="AK221" s="315"/>
      <c r="AM221" s="41"/>
      <c r="AN221" s="310" t="n">
        <f aca="false">AI221</f>
        <v>52413</v>
      </c>
      <c r="AO221" s="297" t="n">
        <f aca="false">IF(Calculation!$Y$12=2,SQRT((AR221^2*(AN221-olddate-1)+AU221^2*15)/(AN221-olddate+14)),SQRT((((AR221^2*16+AS221^2*8)/24)*(AN221-olddate-1)+((AU221^2*16+AV221^2*8)/24)*15)/(AN221-olddate+14)))</f>
        <v>0.120418587460157</v>
      </c>
      <c r="AP221" s="277" t="n">
        <f aca="false">IF(Calculation!$Y$12=2,AR221,SQRT((AR221^2*16+AS221^2*8)/24))</f>
        <v>0.08</v>
      </c>
      <c r="AQ221" s="261"/>
      <c r="AR221" s="298" t="n">
        <f aca="false">VLOOKUP(AN221,OldVolTable,15)</f>
        <v>0.08</v>
      </c>
      <c r="AS221" s="316" t="n">
        <f aca="false">VLOOKUP(AN221,OldVolTable,19)</f>
        <v>0.175</v>
      </c>
      <c r="AT221" s="291"/>
      <c r="AU221" s="291" t="n">
        <f aca="false">VLOOKUP(AN221,OldVolTable,23)</f>
        <v>2.9</v>
      </c>
      <c r="AV221" s="299" t="n">
        <f aca="false">VLOOKUP(AN221,OldVolTable,27)</f>
        <v>1.15</v>
      </c>
    </row>
    <row r="222" customFormat="false" ht="11.25" hidden="false" customHeight="false" outlineLevel="0" collapsed="false">
      <c r="A222" s="319" t="n">
        <f aca="false">EOMONTH(A221,0)+1</f>
        <v>52444</v>
      </c>
      <c r="B222" s="261" t="n">
        <f aca="false">VLOOKUP(A222,$V$8:$Z$258,2)+PPadd</f>
        <v>73.5</v>
      </c>
      <c r="C222" s="65"/>
      <c r="D222" s="302" t="n">
        <f aca="false">VLOOKUP($A222,$V$8:$Z$258,4)*AE222</f>
        <v>55</v>
      </c>
      <c r="E222" s="247" t="n">
        <f aca="false">VLOOKUP($A222,$V$8:$Z$258,5)</f>
        <v>0.06650108280325</v>
      </c>
      <c r="F222" s="325"/>
      <c r="G222" s="326"/>
      <c r="H222" s="325"/>
      <c r="I222" s="326"/>
      <c r="J222" s="92" t="n">
        <f aca="false">X222</f>
        <v>0</v>
      </c>
      <c r="K222" s="306" t="n">
        <f aca="false">J222-C222</f>
        <v>0</v>
      </c>
      <c r="L222" s="258" t="n">
        <f aca="false">(A222-Calculation!$C$8)/365.25</f>
        <v>17.8316221765914</v>
      </c>
      <c r="M222" s="1" t="n">
        <v>5</v>
      </c>
      <c r="N222" s="307" t="n">
        <f aca="false">$A222</f>
        <v>52444</v>
      </c>
      <c r="O222" s="41" t="n">
        <f aca="false">VLOOKUP($N222,$AI$8:$AJ$258,2)+PvolMult</f>
        <v>0.120351695162454</v>
      </c>
      <c r="P222" s="308"/>
      <c r="Q222" s="109"/>
      <c r="V222" s="310" t="n">
        <f aca="false">$A222</f>
        <v>52444</v>
      </c>
      <c r="W222" s="261" t="n">
        <f aca="false">IF(Calculation!$Y$12=2,VLOOKUP(V222,OldCurves!$D222:$K475,3),(VLOOKUP(V222,OldCurves!$D222:$K475,3)*16*5+VLOOKUP(V222,OldCurves!$D222:$K475,7)*8*7+VLOOKUP(V222,OldCurves!M223:T446,3)*16+VLOOKUP(V222,OldCurves!M223:T446,7)*16)/168)</f>
        <v>73.5</v>
      </c>
      <c r="X222" s="92" t="n">
        <v>0</v>
      </c>
      <c r="Y222" s="311" t="n">
        <v>55</v>
      </c>
      <c r="Z222" s="294" t="n">
        <f aca="false">VLOOKUP(V222,OldCurves!A216:B475,2)</f>
        <v>0.06650108280325</v>
      </c>
      <c r="AA222" s="325"/>
      <c r="AB222" s="326"/>
      <c r="AC222" s="325"/>
      <c r="AD222" s="326"/>
      <c r="AE222" s="17" t="n">
        <v>1</v>
      </c>
      <c r="AF222" s="17"/>
      <c r="AG222" s="285" t="n">
        <v>17.8371</v>
      </c>
      <c r="AH222" s="106"/>
      <c r="AI222" s="313" t="n">
        <f aca="false">+V222</f>
        <v>52444</v>
      </c>
      <c r="AJ222" s="314" t="n">
        <f aca="false">IF(Calculation!$AB$24=1,OldData!AO222,OldData!AP222)</f>
        <v>0.120351695162454</v>
      </c>
      <c r="AK222" s="315"/>
      <c r="AM222" s="41"/>
      <c r="AN222" s="310" t="n">
        <f aca="false">AI222</f>
        <v>52444</v>
      </c>
      <c r="AO222" s="297" t="n">
        <f aca="false">IF(Calculation!$Y$12=2,SQRT((AR222^2*(AN222-olddate-1)+AU222^2*15)/(AN222-olddate+14)),SQRT((((AR222^2*16+AS222^2*8)/24)*(AN222-olddate-1)+((AU222^2*16+AV222^2*8)/24)*15)/(AN222-olddate+14)))</f>
        <v>0.120351695162454</v>
      </c>
      <c r="AP222" s="277" t="n">
        <f aca="false">IF(Calculation!$Y$12=2,AR222,SQRT((AR222^2*16+AS222^2*8)/24))</f>
        <v>0.08</v>
      </c>
      <c r="AQ222" s="261"/>
      <c r="AR222" s="298" t="n">
        <f aca="false">VLOOKUP(AN222,OldVolTable,15)</f>
        <v>0.08</v>
      </c>
      <c r="AS222" s="316" t="n">
        <f aca="false">VLOOKUP(AN222,OldVolTable,19)</f>
        <v>0.175</v>
      </c>
      <c r="AT222" s="291"/>
      <c r="AU222" s="291" t="n">
        <f aca="false">VLOOKUP(AN222,OldVolTable,23)</f>
        <v>2.9</v>
      </c>
      <c r="AV222" s="299" t="n">
        <f aca="false">VLOOKUP(AN222,OldVolTable,27)</f>
        <v>1.15</v>
      </c>
    </row>
    <row r="223" customFormat="false" ht="11.25" hidden="false" customHeight="false" outlineLevel="0" collapsed="false">
      <c r="A223" s="319" t="n">
        <f aca="false">EOMONTH(A222,0)+1</f>
        <v>52475</v>
      </c>
      <c r="B223" s="261" t="n">
        <f aca="false">VLOOKUP(A223,$V$8:$Z$258,2)+PPadd</f>
        <v>73.5</v>
      </c>
      <c r="C223" s="65"/>
      <c r="D223" s="302" t="n">
        <f aca="false">VLOOKUP($A223,$V$8:$Z$258,4)*AE223</f>
        <v>55</v>
      </c>
      <c r="E223" s="247" t="n">
        <f aca="false">VLOOKUP($A223,$V$8:$Z$258,5)</f>
        <v>0.06650108280325</v>
      </c>
      <c r="F223" s="325"/>
      <c r="G223" s="326"/>
      <c r="H223" s="325"/>
      <c r="I223" s="326"/>
      <c r="J223" s="92" t="n">
        <f aca="false">X223</f>
        <v>0</v>
      </c>
      <c r="K223" s="306" t="n">
        <f aca="false">J223-C223</f>
        <v>0</v>
      </c>
      <c r="L223" s="258" t="n">
        <f aca="false">(A223-Calculation!$C$8)/365.25</f>
        <v>17.9164955509925</v>
      </c>
      <c r="M223" s="1" t="n">
        <v>6</v>
      </c>
      <c r="N223" s="307" t="n">
        <f aca="false">$A223</f>
        <v>52475</v>
      </c>
      <c r="O223" s="41" t="n">
        <f aca="false">VLOOKUP($N223,$AI$8:$AJ$258,2)+PvolMult</f>
        <v>0.120285031348718</v>
      </c>
      <c r="P223" s="308"/>
      <c r="Q223" s="109"/>
      <c r="V223" s="310" t="n">
        <f aca="false">$A223</f>
        <v>52475</v>
      </c>
      <c r="W223" s="261" t="n">
        <f aca="false">IF(Calculation!$Y$12=2,VLOOKUP(V223,OldCurves!$D223:$K476,3),(VLOOKUP(V223,OldCurves!$D223:$K476,3)*16*5+VLOOKUP(V223,OldCurves!$D223:$K476,7)*8*7+VLOOKUP(V223,OldCurves!M224:T447,3)*16+VLOOKUP(V223,OldCurves!M224:T447,7)*16)/168)</f>
        <v>73.5</v>
      </c>
      <c r="X223" s="92" t="n">
        <v>0</v>
      </c>
      <c r="Y223" s="311" t="n">
        <v>55</v>
      </c>
      <c r="Z223" s="294" t="n">
        <f aca="false">VLOOKUP(V223,OldCurves!A217:B476,2)</f>
        <v>0.06650108280325</v>
      </c>
      <c r="AA223" s="325"/>
      <c r="AB223" s="326"/>
      <c r="AC223" s="325"/>
      <c r="AD223" s="326"/>
      <c r="AE223" s="17" t="n">
        <v>1</v>
      </c>
      <c r="AF223" s="17"/>
      <c r="AG223" s="285" t="n">
        <v>17.91376</v>
      </c>
      <c r="AH223" s="106"/>
      <c r="AI223" s="313" t="n">
        <f aca="false">+V223</f>
        <v>52475</v>
      </c>
      <c r="AJ223" s="314" t="n">
        <f aca="false">IF(Calculation!$AB$24=1,OldData!AO223,OldData!AP223)</f>
        <v>0.120285031348718</v>
      </c>
      <c r="AK223" s="315"/>
      <c r="AM223" s="41"/>
      <c r="AN223" s="310" t="n">
        <f aca="false">AI223</f>
        <v>52475</v>
      </c>
      <c r="AO223" s="297" t="n">
        <f aca="false">IF(Calculation!$Y$12=2,SQRT((AR223^2*(AN223-olddate-1)+AU223^2*15)/(AN223-olddate+14)),SQRT((((AR223^2*16+AS223^2*8)/24)*(AN223-olddate-1)+((AU223^2*16+AV223^2*8)/24)*15)/(AN223-olddate+14)))</f>
        <v>0.120285031348718</v>
      </c>
      <c r="AP223" s="277" t="n">
        <f aca="false">IF(Calculation!$Y$12=2,AR223,SQRT((AR223^2*16+AS223^2*8)/24))</f>
        <v>0.08</v>
      </c>
      <c r="AQ223" s="261"/>
      <c r="AR223" s="298" t="n">
        <f aca="false">VLOOKUP(AN223,OldVolTable,15)</f>
        <v>0.08</v>
      </c>
      <c r="AS223" s="316" t="n">
        <f aca="false">VLOOKUP(AN223,OldVolTable,19)</f>
        <v>0.175</v>
      </c>
      <c r="AT223" s="291"/>
      <c r="AU223" s="291" t="n">
        <f aca="false">VLOOKUP(AN223,OldVolTable,23)</f>
        <v>2.9</v>
      </c>
      <c r="AV223" s="299" t="n">
        <f aca="false">VLOOKUP(AN223,OldVolTable,27)</f>
        <v>1.15</v>
      </c>
    </row>
    <row r="224" customFormat="false" ht="11.25" hidden="false" customHeight="false" outlineLevel="0" collapsed="false">
      <c r="A224" s="301" t="n">
        <f aca="false">EOMONTH(A223,0)+1</f>
        <v>52505</v>
      </c>
      <c r="B224" s="261" t="n">
        <f aca="false">VLOOKUP(A224,$V$8:$Z$258,2)+PPadd</f>
        <v>73.5</v>
      </c>
      <c r="C224" s="65"/>
      <c r="D224" s="302" t="n">
        <f aca="false">VLOOKUP($A224,$V$8:$Z$258,4)*AE224</f>
        <v>55</v>
      </c>
      <c r="E224" s="247" t="n">
        <f aca="false">VLOOKUP($A224,$V$8:$Z$258,5)</f>
        <v>0.06650108280325</v>
      </c>
      <c r="F224" s="325"/>
      <c r="G224" s="326"/>
      <c r="H224" s="325"/>
      <c r="I224" s="326"/>
      <c r="J224" s="92" t="n">
        <f aca="false">X224</f>
        <v>0</v>
      </c>
      <c r="K224" s="306" t="n">
        <f aca="false">J224-C224</f>
        <v>0</v>
      </c>
      <c r="L224" s="258" t="n">
        <f aca="false">(A224-Calculation!$C$8)/365.25</f>
        <v>17.9986310746064</v>
      </c>
      <c r="M224" s="1" t="n">
        <v>1</v>
      </c>
      <c r="N224" s="307" t="n">
        <f aca="false">$A224</f>
        <v>52505</v>
      </c>
      <c r="O224" s="41" t="n">
        <f aca="false">VLOOKUP($N224,$AI$8:$AJ$258,2)+PvolMult</f>
        <v>0.120220734398178</v>
      </c>
      <c r="P224" s="308"/>
      <c r="Q224" s="109"/>
      <c r="V224" s="310" t="n">
        <f aca="false">$A224</f>
        <v>52505</v>
      </c>
      <c r="W224" s="261" t="n">
        <f aca="false">IF(Calculation!$Y$12=2,VLOOKUP(V224,OldCurves!$D224:$K477,3),(VLOOKUP(V224,OldCurves!$D224:$K477,3)*16*5+VLOOKUP(V224,OldCurves!$D224:$K477,7)*8*7+VLOOKUP(V224,OldCurves!M225:T448,3)*16+VLOOKUP(V224,OldCurves!M225:T448,7)*16)/168)</f>
        <v>73.5</v>
      </c>
      <c r="X224" s="92" t="n">
        <v>0</v>
      </c>
      <c r="Y224" s="311" t="n">
        <v>55</v>
      </c>
      <c r="Z224" s="294" t="n">
        <f aca="false">VLOOKUP(V224,OldCurves!A218:B477,2)</f>
        <v>0.06650108280325</v>
      </c>
      <c r="AA224" s="325"/>
      <c r="AB224" s="326"/>
      <c r="AC224" s="325"/>
      <c r="AD224" s="326"/>
      <c r="AE224" s="17" t="n">
        <v>1</v>
      </c>
      <c r="AF224" s="17"/>
      <c r="AG224" s="285" t="n">
        <v>17.99863</v>
      </c>
      <c r="AH224" s="106"/>
      <c r="AI224" s="313" t="n">
        <f aca="false">+V224</f>
        <v>52505</v>
      </c>
      <c r="AJ224" s="314" t="n">
        <f aca="false">IF(Calculation!$AB$24=1,OldData!AO224,OldData!AP224)</f>
        <v>0.120220734398178</v>
      </c>
      <c r="AK224" s="315"/>
      <c r="AM224" s="41"/>
      <c r="AN224" s="310" t="n">
        <f aca="false">AI224</f>
        <v>52505</v>
      </c>
      <c r="AO224" s="297" t="n">
        <f aca="false">IF(Calculation!$Y$12=2,SQRT((AR224^2*(AN224-olddate-1)+AU224^2*15)/(AN224-olddate+14)),SQRT((((AR224^2*16+AS224^2*8)/24)*(AN224-olddate-1)+((AU224^2*16+AV224^2*8)/24)*15)/(AN224-olddate+14)))</f>
        <v>0.120220734398178</v>
      </c>
      <c r="AP224" s="277" t="n">
        <f aca="false">IF(Calculation!$Y$12=2,AR224,SQRT((AR224^2*16+AS224^2*8)/24))</f>
        <v>0.08</v>
      </c>
      <c r="AQ224" s="261"/>
      <c r="AR224" s="298" t="n">
        <f aca="false">VLOOKUP(AN224,OldVolTable,15)</f>
        <v>0.08</v>
      </c>
      <c r="AS224" s="316" t="n">
        <f aca="false">VLOOKUP(AN224,OldVolTable,19)</f>
        <v>0.175</v>
      </c>
      <c r="AT224" s="291"/>
      <c r="AU224" s="291" t="n">
        <f aca="false">VLOOKUP(AN224,OldVolTable,23)</f>
        <v>2.9</v>
      </c>
      <c r="AV224" s="299" t="n">
        <f aca="false">VLOOKUP(AN224,OldVolTable,27)</f>
        <v>1.15</v>
      </c>
    </row>
    <row r="225" customFormat="false" ht="11.25" hidden="false" customHeight="false" outlineLevel="0" collapsed="false">
      <c r="A225" s="319" t="n">
        <f aca="false">EOMONTH(A224,0)+1</f>
        <v>52536</v>
      </c>
      <c r="B225" s="261" t="n">
        <f aca="false">VLOOKUP(A225,$V$8:$Z$258,2)+PPadd</f>
        <v>73.5</v>
      </c>
      <c r="C225" s="65"/>
      <c r="D225" s="302" t="n">
        <f aca="false">VLOOKUP($A225,$V$8:$Z$258,4)*AE225</f>
        <v>55</v>
      </c>
      <c r="E225" s="247" t="n">
        <f aca="false">VLOOKUP($A225,$V$8:$Z$258,5)</f>
        <v>0.06650108280325</v>
      </c>
      <c r="F225" s="325"/>
      <c r="G225" s="326"/>
      <c r="H225" s="325"/>
      <c r="I225" s="326"/>
      <c r="J225" s="92" t="n">
        <f aca="false">X225</f>
        <v>0</v>
      </c>
      <c r="K225" s="306" t="n">
        <f aca="false">J225-C225</f>
        <v>0</v>
      </c>
      <c r="L225" s="258" t="n">
        <f aca="false">(A225-Calculation!$C$8)/365.25</f>
        <v>18.0835044490075</v>
      </c>
      <c r="M225" s="1" t="n">
        <v>2</v>
      </c>
      <c r="N225" s="307" t="n">
        <f aca="false">$A225</f>
        <v>52536</v>
      </c>
      <c r="O225" s="41" t="n">
        <f aca="false">VLOOKUP($N225,$AI$8:$AJ$258,2)+PvolMult</f>
        <v>0.120154516688482</v>
      </c>
      <c r="P225" s="308"/>
      <c r="Q225" s="109"/>
      <c r="V225" s="310" t="n">
        <f aca="false">$A225</f>
        <v>52536</v>
      </c>
      <c r="W225" s="261" t="n">
        <f aca="false">IF(Calculation!$Y$12=2,VLOOKUP(V225,OldCurves!$D225:$K478,3),(VLOOKUP(V225,OldCurves!$D225:$K478,3)*16*5+VLOOKUP(V225,OldCurves!$D225:$K478,7)*8*7+VLOOKUP(V225,OldCurves!M226:T449,3)*16+VLOOKUP(V225,OldCurves!M226:T449,7)*16)/168)</f>
        <v>73.5</v>
      </c>
      <c r="X225" s="92" t="n">
        <v>0</v>
      </c>
      <c r="Y225" s="311" t="n">
        <v>55</v>
      </c>
      <c r="Z225" s="294" t="n">
        <f aca="false">VLOOKUP(V225,OldCurves!A219:B478,2)</f>
        <v>0.06650108280325</v>
      </c>
      <c r="AA225" s="325"/>
      <c r="AB225" s="326"/>
      <c r="AC225" s="325"/>
      <c r="AD225" s="326"/>
      <c r="AE225" s="17" t="n">
        <v>1</v>
      </c>
      <c r="AF225" s="17"/>
      <c r="AG225" s="285" t="n">
        <v>18.08077</v>
      </c>
      <c r="AH225" s="106"/>
      <c r="AI225" s="313" t="n">
        <f aca="false">+V225</f>
        <v>52536</v>
      </c>
      <c r="AJ225" s="314" t="n">
        <f aca="false">IF(Calculation!$AB$24=1,OldData!AO225,OldData!AP225)</f>
        <v>0.120154516688482</v>
      </c>
      <c r="AK225" s="315"/>
      <c r="AM225" s="41"/>
      <c r="AN225" s="310" t="n">
        <f aca="false">AI225</f>
        <v>52536</v>
      </c>
      <c r="AO225" s="297" t="n">
        <f aca="false">IF(Calculation!$Y$12=2,SQRT((AR225^2*(AN225-olddate-1)+AU225^2*15)/(AN225-olddate+14)),SQRT((((AR225^2*16+AS225^2*8)/24)*(AN225-olddate-1)+((AU225^2*16+AV225^2*8)/24)*15)/(AN225-olddate+14)))</f>
        <v>0.120154516688482</v>
      </c>
      <c r="AP225" s="277" t="n">
        <f aca="false">IF(Calculation!$Y$12=2,AR225,SQRT((AR225^2*16+AS225^2*8)/24))</f>
        <v>0.08</v>
      </c>
      <c r="AQ225" s="261"/>
      <c r="AR225" s="298" t="n">
        <f aca="false">VLOOKUP(AN225,OldVolTable,15)</f>
        <v>0.08</v>
      </c>
      <c r="AS225" s="316" t="n">
        <f aca="false">VLOOKUP(AN225,OldVolTable,19)</f>
        <v>0.175</v>
      </c>
      <c r="AT225" s="291"/>
      <c r="AU225" s="291" t="n">
        <f aca="false">VLOOKUP(AN225,OldVolTable,23)</f>
        <v>2.9</v>
      </c>
      <c r="AV225" s="299" t="n">
        <f aca="false">VLOOKUP(AN225,OldVolTable,27)</f>
        <v>1.15</v>
      </c>
    </row>
    <row r="226" customFormat="false" ht="11.25" hidden="false" customHeight="false" outlineLevel="0" collapsed="false">
      <c r="A226" s="319" t="n">
        <f aca="false">EOMONTH(A225,0)+1</f>
        <v>52566</v>
      </c>
      <c r="B226" s="261" t="n">
        <f aca="false">VLOOKUP(A226,$V$8:$Z$258,2)+PPadd</f>
        <v>73.5</v>
      </c>
      <c r="C226" s="65"/>
      <c r="D226" s="302" t="n">
        <f aca="false">VLOOKUP($A226,$V$8:$Z$258,4)*AE226</f>
        <v>55</v>
      </c>
      <c r="E226" s="247" t="n">
        <f aca="false">VLOOKUP($A226,$V$8:$Z$258,5)</f>
        <v>0.06650108280325</v>
      </c>
      <c r="F226" s="325"/>
      <c r="G226" s="326"/>
      <c r="H226" s="325"/>
      <c r="I226" s="326"/>
      <c r="J226" s="92" t="n">
        <f aca="false">X226</f>
        <v>0</v>
      </c>
      <c r="K226" s="306" t="n">
        <f aca="false">J226-C226</f>
        <v>0</v>
      </c>
      <c r="L226" s="258" t="n">
        <f aca="false">(A226-Calculation!$C$8)/365.25</f>
        <v>18.1656399726215</v>
      </c>
      <c r="M226" s="1" t="n">
        <v>3</v>
      </c>
      <c r="N226" s="307" t="n">
        <f aca="false">$A226</f>
        <v>52566</v>
      </c>
      <c r="O226" s="41" t="n">
        <f aca="false">VLOOKUP($N226,$AI$8:$AJ$258,2)+PvolMult</f>
        <v>0.120090649228295</v>
      </c>
      <c r="P226" s="308"/>
      <c r="Q226" s="109"/>
      <c r="V226" s="310" t="n">
        <f aca="false">$A226</f>
        <v>52566</v>
      </c>
      <c r="W226" s="261" t="n">
        <f aca="false">IF(Calculation!$Y$12=2,VLOOKUP(V226,OldCurves!$D226:$K479,3),(VLOOKUP(V226,OldCurves!$D226:$K479,3)*16*5+VLOOKUP(V226,OldCurves!$D226:$K479,7)*8*7+VLOOKUP(V226,OldCurves!M227:T450,3)*16+VLOOKUP(V226,OldCurves!M227:T450,7)*16)/168)</f>
        <v>73.5</v>
      </c>
      <c r="X226" s="92" t="n">
        <v>0</v>
      </c>
      <c r="Y226" s="311" t="n">
        <v>55</v>
      </c>
      <c r="Z226" s="294" t="n">
        <f aca="false">VLOOKUP(V226,OldCurves!A220:B479,2)</f>
        <v>0.06650108280325</v>
      </c>
      <c r="AA226" s="325"/>
      <c r="AB226" s="326"/>
      <c r="AC226" s="325"/>
      <c r="AD226" s="326"/>
      <c r="AE226" s="17" t="n">
        <v>1</v>
      </c>
      <c r="AF226" s="17"/>
      <c r="AG226" s="285" t="n">
        <v>18.16564</v>
      </c>
      <c r="AH226" s="106"/>
      <c r="AI226" s="313" t="n">
        <f aca="false">+V226</f>
        <v>52566</v>
      </c>
      <c r="AJ226" s="314" t="n">
        <f aca="false">IF(Calculation!$AB$24=1,OldData!AO226,OldData!AP226)</f>
        <v>0.120090649228295</v>
      </c>
      <c r="AK226" s="315"/>
      <c r="AM226" s="41"/>
      <c r="AN226" s="310" t="n">
        <f aca="false">AI226</f>
        <v>52566</v>
      </c>
      <c r="AO226" s="297" t="n">
        <f aca="false">IF(Calculation!$Y$12=2,SQRT((AR226^2*(AN226-olddate-1)+AU226^2*15)/(AN226-olddate+14)),SQRT((((AR226^2*16+AS226^2*8)/24)*(AN226-olddate-1)+((AU226^2*16+AV226^2*8)/24)*15)/(AN226-olddate+14)))</f>
        <v>0.120090649228295</v>
      </c>
      <c r="AP226" s="277" t="n">
        <f aca="false">IF(Calculation!$Y$12=2,AR226,SQRT((AR226^2*16+AS226^2*8)/24))</f>
        <v>0.08</v>
      </c>
      <c r="AQ226" s="261"/>
      <c r="AR226" s="298" t="n">
        <f aca="false">VLOOKUP(AN226,OldVolTable,15)</f>
        <v>0.08</v>
      </c>
      <c r="AS226" s="316" t="n">
        <f aca="false">VLOOKUP(AN226,OldVolTable,19)</f>
        <v>0.175</v>
      </c>
      <c r="AT226" s="291"/>
      <c r="AU226" s="291" t="n">
        <f aca="false">VLOOKUP(AN226,OldVolTable,23)</f>
        <v>2.9</v>
      </c>
      <c r="AV226" s="299" t="n">
        <f aca="false">VLOOKUP(AN226,OldVolTable,27)</f>
        <v>1.15</v>
      </c>
    </row>
    <row r="227" customFormat="false" ht="11.25" hidden="false" customHeight="false" outlineLevel="0" collapsed="false">
      <c r="A227" s="319" t="n">
        <f aca="false">EOMONTH(A226,0)+1</f>
        <v>52597</v>
      </c>
      <c r="B227" s="261" t="n">
        <f aca="false">VLOOKUP(A227,$V$8:$Z$258,2)+PPadd</f>
        <v>73.5</v>
      </c>
      <c r="C227" s="65"/>
      <c r="D227" s="302" t="n">
        <f aca="false">VLOOKUP($A227,$V$8:$Z$258,4)*AE227</f>
        <v>55</v>
      </c>
      <c r="E227" s="247" t="n">
        <f aca="false">VLOOKUP($A227,$V$8:$Z$258,5)</f>
        <v>0.06650108280325</v>
      </c>
      <c r="F227" s="325"/>
      <c r="G227" s="326"/>
      <c r="H227" s="325"/>
      <c r="I227" s="326"/>
      <c r="J227" s="92" t="n">
        <f aca="false">X227</f>
        <v>0</v>
      </c>
      <c r="K227" s="306" t="n">
        <f aca="false">J227-C227</f>
        <v>0</v>
      </c>
      <c r="L227" s="258" t="n">
        <f aca="false">(A227-Calculation!$C$8)/365.25</f>
        <v>18.2505133470226</v>
      </c>
      <c r="M227" s="1" t="n">
        <v>4</v>
      </c>
      <c r="N227" s="307" t="n">
        <f aca="false">$A227</f>
        <v>52597</v>
      </c>
      <c r="O227" s="41" t="n">
        <f aca="false">VLOOKUP($N227,$AI$8:$AJ$258,2)+PvolMult</f>
        <v>0.120024873044106</v>
      </c>
      <c r="P227" s="308"/>
      <c r="Q227" s="109"/>
      <c r="V227" s="310" t="n">
        <f aca="false">$A227</f>
        <v>52597</v>
      </c>
      <c r="W227" s="261" t="n">
        <f aca="false">IF(Calculation!$Y$12=2,VLOOKUP(V227,OldCurves!$D227:$K480,3),(VLOOKUP(V227,OldCurves!$D227:$K480,3)*16*5+VLOOKUP(V227,OldCurves!$D227:$K480,7)*8*7+VLOOKUP(V227,OldCurves!M228:T451,3)*16+VLOOKUP(V227,OldCurves!M228:T451,7)*16)/168)</f>
        <v>73.5</v>
      </c>
      <c r="X227" s="92" t="n">
        <v>0</v>
      </c>
      <c r="Y227" s="311" t="n">
        <v>55</v>
      </c>
      <c r="Z227" s="294" t="n">
        <f aca="false">VLOOKUP(V227,OldCurves!A221:B480,2)</f>
        <v>0.06650108280325</v>
      </c>
      <c r="AA227" s="325"/>
      <c r="AB227" s="326"/>
      <c r="AC227" s="325"/>
      <c r="AD227" s="326"/>
      <c r="AE227" s="17" t="n">
        <v>1</v>
      </c>
      <c r="AF227" s="17"/>
      <c r="AG227" s="285" t="n">
        <v>18.24778</v>
      </c>
      <c r="AH227" s="106"/>
      <c r="AI227" s="313" t="n">
        <f aca="false">+V227</f>
        <v>52597</v>
      </c>
      <c r="AJ227" s="314" t="n">
        <f aca="false">IF(Calculation!$AB$24=1,OldData!AO227,OldData!AP227)</f>
        <v>0.120024873044106</v>
      </c>
      <c r="AK227" s="315"/>
      <c r="AM227" s="41"/>
      <c r="AN227" s="310" t="n">
        <f aca="false">AI227</f>
        <v>52597</v>
      </c>
      <c r="AO227" s="297" t="n">
        <f aca="false">IF(Calculation!$Y$12=2,SQRT((AR227^2*(AN227-olddate-1)+AU227^2*15)/(AN227-olddate+14)),SQRT((((AR227^2*16+AS227^2*8)/24)*(AN227-olddate-1)+((AU227^2*16+AV227^2*8)/24)*15)/(AN227-olddate+14)))</f>
        <v>0.120024873044106</v>
      </c>
      <c r="AP227" s="277" t="n">
        <f aca="false">IF(Calculation!$Y$12=2,AR227,SQRT((AR227^2*16+AS227^2*8)/24))</f>
        <v>0.08</v>
      </c>
      <c r="AQ227" s="261"/>
      <c r="AR227" s="298" t="n">
        <f aca="false">VLOOKUP(AN227,OldVolTable,15)</f>
        <v>0.08</v>
      </c>
      <c r="AS227" s="316" t="n">
        <f aca="false">VLOOKUP(AN227,OldVolTable,19)</f>
        <v>0.175</v>
      </c>
      <c r="AT227" s="291"/>
      <c r="AU227" s="291" t="n">
        <f aca="false">VLOOKUP(AN227,OldVolTable,23)</f>
        <v>2.9</v>
      </c>
      <c r="AV227" s="299" t="n">
        <f aca="false">VLOOKUP(AN227,OldVolTable,27)</f>
        <v>1.15</v>
      </c>
    </row>
    <row r="228" customFormat="false" ht="11.25" hidden="false" customHeight="false" outlineLevel="0" collapsed="false">
      <c r="A228" s="319" t="n">
        <f aca="false">EOMONTH(A227,0)+1</f>
        <v>52628</v>
      </c>
      <c r="B228" s="261" t="n">
        <f aca="false">VLOOKUP(A228,$V$8:$Z$258,2)+PPadd</f>
        <v>73.5</v>
      </c>
      <c r="C228" s="65"/>
      <c r="D228" s="302" t="n">
        <f aca="false">VLOOKUP($A228,$V$8:$Z$258,4)*AE228</f>
        <v>55</v>
      </c>
      <c r="E228" s="247" t="n">
        <f aca="false">VLOOKUP($A228,$V$8:$Z$258,5)</f>
        <v>0.06650108280325</v>
      </c>
      <c r="F228" s="325"/>
      <c r="G228" s="326"/>
      <c r="H228" s="325"/>
      <c r="I228" s="326"/>
      <c r="J228" s="92" t="n">
        <f aca="false">X228</f>
        <v>0</v>
      </c>
      <c r="K228" s="306" t="n">
        <f aca="false">J228-C228</f>
        <v>0</v>
      </c>
      <c r="L228" s="258" t="n">
        <f aca="false">(A228-Calculation!$C$8)/365.25</f>
        <v>18.3353867214237</v>
      </c>
      <c r="M228" s="1" t="n">
        <v>5</v>
      </c>
      <c r="N228" s="307" t="n">
        <f aca="false">$A228</f>
        <v>52628</v>
      </c>
      <c r="O228" s="41" t="n">
        <f aca="false">VLOOKUP($N228,$AI$8:$AJ$258,2)+PvolMult</f>
        <v>0.119959319507548</v>
      </c>
      <c r="P228" s="308"/>
      <c r="Q228" s="109"/>
      <c r="V228" s="310" t="n">
        <f aca="false">$A228</f>
        <v>52628</v>
      </c>
      <c r="W228" s="261" t="n">
        <f aca="false">IF(Calculation!$Y$12=2,VLOOKUP(V228,OldCurves!$D228:$K481,3),(VLOOKUP(V228,OldCurves!$D228:$K481,3)*16*5+VLOOKUP(V228,OldCurves!$D228:$K481,7)*8*7+VLOOKUP(V228,OldCurves!M229:T452,3)*16+VLOOKUP(V228,OldCurves!M229:T452,7)*16)/168)</f>
        <v>73.5</v>
      </c>
      <c r="X228" s="92" t="n">
        <v>0</v>
      </c>
      <c r="Y228" s="311" t="n">
        <v>55</v>
      </c>
      <c r="Z228" s="294" t="n">
        <f aca="false">VLOOKUP(V228,OldCurves!A222:B481,2)</f>
        <v>0.06650108280325</v>
      </c>
      <c r="AA228" s="325"/>
      <c r="AB228" s="326"/>
      <c r="AC228" s="325"/>
      <c r="AD228" s="326"/>
      <c r="AE228" s="17" t="n">
        <v>1</v>
      </c>
      <c r="AF228" s="17"/>
      <c r="AG228" s="285" t="n">
        <v>18.33265</v>
      </c>
      <c r="AH228" s="106"/>
      <c r="AI228" s="313" t="n">
        <f aca="false">+V228</f>
        <v>52628</v>
      </c>
      <c r="AJ228" s="314" t="n">
        <f aca="false">IF(Calculation!$AB$24=1,OldData!AO228,OldData!AP228)</f>
        <v>0.119959319507548</v>
      </c>
      <c r="AK228" s="315"/>
      <c r="AM228" s="41"/>
      <c r="AN228" s="310" t="n">
        <f aca="false">AI228</f>
        <v>52628</v>
      </c>
      <c r="AO228" s="297" t="n">
        <f aca="false">IF(Calculation!$Y$12=2,SQRT((AR228^2*(AN228-olddate-1)+AU228^2*15)/(AN228-olddate+14)),SQRT((((AR228^2*16+AS228^2*8)/24)*(AN228-olddate-1)+((AU228^2*16+AV228^2*8)/24)*15)/(AN228-olddate+14)))</f>
        <v>0.119959319507548</v>
      </c>
      <c r="AP228" s="277" t="n">
        <f aca="false">IF(Calculation!$Y$12=2,AR228,SQRT((AR228^2*16+AS228^2*8)/24))</f>
        <v>0.08</v>
      </c>
      <c r="AQ228" s="261"/>
      <c r="AR228" s="298" t="n">
        <f aca="false">VLOOKUP(AN228,OldVolTable,15)</f>
        <v>0.08</v>
      </c>
      <c r="AS228" s="316" t="n">
        <f aca="false">VLOOKUP(AN228,OldVolTable,19)</f>
        <v>0.175</v>
      </c>
      <c r="AT228" s="291"/>
      <c r="AU228" s="291" t="n">
        <f aca="false">VLOOKUP(AN228,OldVolTable,23)</f>
        <v>2.9</v>
      </c>
      <c r="AV228" s="299" t="n">
        <f aca="false">VLOOKUP(AN228,OldVolTable,27)</f>
        <v>1.15</v>
      </c>
    </row>
    <row r="229" customFormat="false" ht="11.25" hidden="false" customHeight="false" outlineLevel="0" collapsed="false">
      <c r="A229" s="319" t="n">
        <f aca="false">EOMONTH(A228,0)+1</f>
        <v>52657</v>
      </c>
      <c r="B229" s="261" t="n">
        <f aca="false">VLOOKUP(A229,$V$8:$Z$258,2)+PPadd</f>
        <v>73.5</v>
      </c>
      <c r="C229" s="65"/>
      <c r="D229" s="302" t="n">
        <f aca="false">VLOOKUP($A229,$V$8:$Z$258,4)*AE229</f>
        <v>55</v>
      </c>
      <c r="E229" s="247" t="n">
        <f aca="false">VLOOKUP($A229,$V$8:$Z$258,5)</f>
        <v>0.06650108280325</v>
      </c>
      <c r="F229" s="325"/>
      <c r="G229" s="326"/>
      <c r="H229" s="325"/>
      <c r="I229" s="326"/>
      <c r="J229" s="92" t="n">
        <f aca="false">X229</f>
        <v>0</v>
      </c>
      <c r="K229" s="306" t="n">
        <f aca="false">J229-C229</f>
        <v>0</v>
      </c>
      <c r="L229" s="258" t="n">
        <f aca="false">(A229-Calculation!$C$8)/365.25</f>
        <v>18.4147843942505</v>
      </c>
      <c r="M229" s="1" t="n">
        <v>6</v>
      </c>
      <c r="N229" s="307" t="n">
        <f aca="false">$A229</f>
        <v>52657</v>
      </c>
      <c r="O229" s="41" t="n">
        <f aca="false">VLOOKUP($N229,$AI$8:$AJ$258,2)+PvolMult</f>
        <v>0.119898195770162</v>
      </c>
      <c r="P229" s="308"/>
      <c r="Q229" s="109"/>
      <c r="V229" s="310" t="n">
        <f aca="false">$A229</f>
        <v>52657</v>
      </c>
      <c r="W229" s="261" t="n">
        <f aca="false">IF(Calculation!$Y$12=2,VLOOKUP(V229,OldCurves!$D229:$K482,3),(VLOOKUP(V229,OldCurves!$D229:$K482,3)*16*5+VLOOKUP(V229,OldCurves!$D229:$K482,7)*8*7+VLOOKUP(V229,OldCurves!M230:T453,3)*16+VLOOKUP(V229,OldCurves!M230:T453,7)*16)/168)</f>
        <v>73.5</v>
      </c>
      <c r="X229" s="92" t="n">
        <v>0</v>
      </c>
      <c r="Y229" s="311" t="n">
        <v>55</v>
      </c>
      <c r="Z229" s="294" t="n">
        <f aca="false">VLOOKUP(V229,OldCurves!A223:B482,2)</f>
        <v>0.06650108280325</v>
      </c>
      <c r="AA229" s="325"/>
      <c r="AB229" s="326"/>
      <c r="AC229" s="325"/>
      <c r="AD229" s="326"/>
      <c r="AE229" s="17" t="n">
        <v>1</v>
      </c>
      <c r="AF229" s="17"/>
      <c r="AG229" s="285" t="n">
        <v>18.41752</v>
      </c>
      <c r="AH229" s="106"/>
      <c r="AI229" s="313" t="n">
        <f aca="false">+V229</f>
        <v>52657</v>
      </c>
      <c r="AJ229" s="314" t="n">
        <f aca="false">IF(Calculation!$AB$24=1,OldData!AO229,OldData!AP229)</f>
        <v>0.119898195770162</v>
      </c>
      <c r="AK229" s="315"/>
      <c r="AM229" s="41"/>
      <c r="AN229" s="310" t="n">
        <f aca="false">AI229</f>
        <v>52657</v>
      </c>
      <c r="AO229" s="297" t="n">
        <f aca="false">IF(Calculation!$Y$12=2,SQRT((AR229^2*(AN229-olddate-1)+AU229^2*15)/(AN229-olddate+14)),SQRT((((AR229^2*16+AS229^2*8)/24)*(AN229-olddate-1)+((AU229^2*16+AV229^2*8)/24)*15)/(AN229-olddate+14)))</f>
        <v>0.119898195770162</v>
      </c>
      <c r="AP229" s="277" t="n">
        <f aca="false">IF(Calculation!$Y$12=2,AR229,SQRT((AR229^2*16+AS229^2*8)/24))</f>
        <v>0.08</v>
      </c>
      <c r="AQ229" s="261"/>
      <c r="AR229" s="298" t="n">
        <f aca="false">VLOOKUP(AN229,OldVolTable,15)</f>
        <v>0.08</v>
      </c>
      <c r="AS229" s="316" t="n">
        <f aca="false">VLOOKUP(AN229,OldVolTable,19)</f>
        <v>0.175</v>
      </c>
      <c r="AT229" s="291"/>
      <c r="AU229" s="291" t="n">
        <f aca="false">VLOOKUP(AN229,OldVolTable,23)</f>
        <v>2.9</v>
      </c>
      <c r="AV229" s="299" t="n">
        <f aca="false">VLOOKUP(AN229,OldVolTable,27)</f>
        <v>1.15</v>
      </c>
    </row>
    <row r="230" customFormat="false" ht="11.25" hidden="false" customHeight="false" outlineLevel="0" collapsed="false">
      <c r="A230" s="319" t="n">
        <f aca="false">EOMONTH(A229,0)+1</f>
        <v>52688</v>
      </c>
      <c r="B230" s="261" t="n">
        <f aca="false">VLOOKUP(A230,$V$8:$Z$258,2)+PPadd</f>
        <v>73.5</v>
      </c>
      <c r="C230" s="65"/>
      <c r="D230" s="302" t="n">
        <f aca="false">VLOOKUP($A230,$V$8:$Z$258,4)*AE230</f>
        <v>55</v>
      </c>
      <c r="E230" s="247" t="n">
        <f aca="false">VLOOKUP($A230,$V$8:$Z$258,5)</f>
        <v>0.06650108280325</v>
      </c>
      <c r="F230" s="325"/>
      <c r="G230" s="326"/>
      <c r="H230" s="325"/>
      <c r="I230" s="326"/>
      <c r="J230" s="92" t="n">
        <f aca="false">X230</f>
        <v>0</v>
      </c>
      <c r="K230" s="306" t="n">
        <f aca="false">J230-C230</f>
        <v>0</v>
      </c>
      <c r="L230" s="258" t="n">
        <f aca="false">(A230-Calculation!$C$8)/365.25</f>
        <v>18.4996577686516</v>
      </c>
      <c r="M230" s="1" t="n">
        <v>1</v>
      </c>
      <c r="N230" s="307" t="n">
        <f aca="false">$A230</f>
        <v>52688</v>
      </c>
      <c r="O230" s="41" t="n">
        <f aca="false">VLOOKUP($N230,$AI$8:$AJ$258,2)+PvolMult</f>
        <v>0.119833069882795</v>
      </c>
      <c r="P230" s="308"/>
      <c r="V230" s="310" t="n">
        <f aca="false">$A230</f>
        <v>52688</v>
      </c>
      <c r="W230" s="261" t="n">
        <f aca="false">IF(Calculation!$Y$12=2,VLOOKUP(V230,OldCurves!$D230:$K483,3),(VLOOKUP(V230,OldCurves!$D230:$K483,3)*16*5+VLOOKUP(V230,OldCurves!$D230:$K483,7)*8*7+VLOOKUP(V230,OldCurves!M231:T454,3)*16+VLOOKUP(V230,OldCurves!M231:T454,7)*16)/168)</f>
        <v>73.5</v>
      </c>
      <c r="X230" s="92" t="n">
        <v>0</v>
      </c>
      <c r="Y230" s="311" t="n">
        <v>55</v>
      </c>
      <c r="Z230" s="294" t="n">
        <f aca="false">VLOOKUP(V230,OldCurves!A224:B483,2)</f>
        <v>0.06650108280325</v>
      </c>
      <c r="AA230" s="325"/>
      <c r="AB230" s="326"/>
      <c r="AC230" s="325"/>
      <c r="AD230" s="326"/>
      <c r="AE230" s="17" t="n">
        <v>1</v>
      </c>
      <c r="AF230" s="17"/>
      <c r="AG230" s="285" t="n">
        <v>18.49966</v>
      </c>
      <c r="AH230" s="106"/>
      <c r="AI230" s="313" t="n">
        <f aca="false">+V230</f>
        <v>52688</v>
      </c>
      <c r="AJ230" s="314" t="n">
        <f aca="false">IF(Calculation!$AB$24=1,OldData!AO230,OldData!AP230)</f>
        <v>0.119833069882795</v>
      </c>
      <c r="AK230" s="315"/>
      <c r="AM230" s="41"/>
      <c r="AN230" s="310" t="n">
        <f aca="false">AI230</f>
        <v>52688</v>
      </c>
      <c r="AO230" s="297" t="n">
        <f aca="false">IF(Calculation!$Y$12=2,SQRT((AR230^2*(AN230-olddate-1)+AU230^2*15)/(AN230-olddate+14)),SQRT((((AR230^2*16+AS230^2*8)/24)*(AN230-olddate-1)+((AU230^2*16+AV230^2*8)/24)*15)/(AN230-olddate+14)))</f>
        <v>0.119833069882795</v>
      </c>
      <c r="AP230" s="277" t="n">
        <f aca="false">IF(Calculation!$Y$12=2,AR230,SQRT((AR230^2*16+AS230^2*8)/24))</f>
        <v>0.08</v>
      </c>
      <c r="AR230" s="298" t="n">
        <f aca="false">VLOOKUP(AN230,OldVolTable,15)</f>
        <v>0.08</v>
      </c>
      <c r="AS230" s="316" t="n">
        <f aca="false">VLOOKUP(AN230,OldVolTable,19)</f>
        <v>0.175</v>
      </c>
      <c r="AT230" s="291"/>
      <c r="AU230" s="291" t="n">
        <f aca="false">VLOOKUP(AN230,OldVolTable,23)</f>
        <v>2.9</v>
      </c>
      <c r="AV230" s="299" t="n">
        <f aca="false">VLOOKUP(AN230,OldVolTable,27)</f>
        <v>1.15</v>
      </c>
    </row>
    <row r="231" customFormat="false" ht="11.25" hidden="false" customHeight="false" outlineLevel="0" collapsed="false">
      <c r="A231" s="319" t="n">
        <f aca="false">EOMONTH(A230,0)+1</f>
        <v>52718</v>
      </c>
      <c r="B231" s="261" t="n">
        <f aca="false">VLOOKUP(A231,$V$8:$Z$258,2)+PPadd</f>
        <v>73.5</v>
      </c>
      <c r="C231" s="65"/>
      <c r="D231" s="302" t="n">
        <f aca="false">VLOOKUP($A231,$V$8:$Z$258,4)*AE231</f>
        <v>55</v>
      </c>
      <c r="E231" s="247" t="n">
        <f aca="false">VLOOKUP($A231,$V$8:$Z$258,5)</f>
        <v>0.06650108280325</v>
      </c>
      <c r="F231" s="325"/>
      <c r="G231" s="326"/>
      <c r="H231" s="325"/>
      <c r="I231" s="326"/>
      <c r="J231" s="92" t="n">
        <f aca="false">X231</f>
        <v>0</v>
      </c>
      <c r="K231" s="306" t="n">
        <f aca="false">J231-C231</f>
        <v>0</v>
      </c>
      <c r="L231" s="258" t="n">
        <f aca="false">(A231-Calculation!$C$8)/365.25</f>
        <v>18.5817932922656</v>
      </c>
      <c r="M231" s="1" t="n">
        <v>2</v>
      </c>
      <c r="N231" s="307" t="n">
        <f aca="false">$A231</f>
        <v>52718</v>
      </c>
      <c r="O231" s="41" t="n">
        <f aca="false">VLOOKUP($N231,$AI$8:$AJ$258,2)+PvolMult</f>
        <v>0.119770253618476</v>
      </c>
      <c r="P231" s="308"/>
      <c r="V231" s="310" t="n">
        <f aca="false">$A231</f>
        <v>52718</v>
      </c>
      <c r="W231" s="261" t="n">
        <f aca="false">IF(Calculation!$Y$12=2,VLOOKUP(V231,OldCurves!$D231:$K484,3),(VLOOKUP(V231,OldCurves!$D231:$K484,3)*16*5+VLOOKUP(V231,OldCurves!$D231:$K484,7)*8*7+VLOOKUP(V231,OldCurves!M232:T455,3)*16+VLOOKUP(V231,OldCurves!M232:T455,7)*16)/168)</f>
        <v>73.5</v>
      </c>
      <c r="X231" s="92" t="n">
        <v>0</v>
      </c>
      <c r="Y231" s="311" t="n">
        <v>55</v>
      </c>
      <c r="Z231" s="294" t="n">
        <f aca="false">VLOOKUP(V231,OldCurves!A225:B484,2)</f>
        <v>0.06650108280325</v>
      </c>
      <c r="AA231" s="325"/>
      <c r="AB231" s="326"/>
      <c r="AC231" s="325"/>
      <c r="AD231" s="326"/>
      <c r="AE231" s="17" t="n">
        <v>1</v>
      </c>
      <c r="AF231" s="17"/>
      <c r="AG231" s="285" t="n">
        <v>18.58453</v>
      </c>
      <c r="AH231" s="106"/>
      <c r="AI231" s="313" t="n">
        <f aca="false">+V231</f>
        <v>52718</v>
      </c>
      <c r="AJ231" s="314" t="n">
        <f aca="false">IF(Calculation!$AB$24=1,OldData!AO231,OldData!AP231)</f>
        <v>0.119770253618476</v>
      </c>
      <c r="AK231" s="258"/>
      <c r="AM231" s="41"/>
      <c r="AN231" s="310" t="n">
        <f aca="false">AI231</f>
        <v>52718</v>
      </c>
      <c r="AO231" s="297" t="n">
        <f aca="false">IF(Calculation!$Y$12=2,SQRT((AR231^2*(AN231-olddate-1)+AU231^2*15)/(AN231-olddate+14)),SQRT((((AR231^2*16+AS231^2*8)/24)*(AN231-olddate-1)+((AU231^2*16+AV231^2*8)/24)*15)/(AN231-olddate+14)))</f>
        <v>0.119770253618476</v>
      </c>
      <c r="AP231" s="277" t="n">
        <f aca="false">IF(Calculation!$Y$12=2,AR231,SQRT((AR231^2*16+AS231^2*8)/24))</f>
        <v>0.08</v>
      </c>
      <c r="AR231" s="298" t="n">
        <f aca="false">VLOOKUP(AN231,OldVolTable,15)</f>
        <v>0.08</v>
      </c>
      <c r="AS231" s="316" t="n">
        <f aca="false">VLOOKUP(AN231,OldVolTable,19)</f>
        <v>0.175</v>
      </c>
      <c r="AT231" s="291"/>
      <c r="AU231" s="291" t="n">
        <f aca="false">VLOOKUP(AN231,OldVolTable,23)</f>
        <v>2.9</v>
      </c>
      <c r="AV231" s="299" t="n">
        <f aca="false">VLOOKUP(AN231,OldVolTable,27)</f>
        <v>1.15</v>
      </c>
    </row>
    <row r="232" customFormat="false" ht="11.25" hidden="false" customHeight="false" outlineLevel="0" collapsed="false">
      <c r="A232" s="319" t="n">
        <f aca="false">EOMONTH(A231,0)+1</f>
        <v>52749</v>
      </c>
      <c r="B232" s="261" t="n">
        <f aca="false">VLOOKUP(A232,$V$8:$Z$258,2)+PPadd</f>
        <v>73.5</v>
      </c>
      <c r="C232" s="65"/>
      <c r="D232" s="302" t="n">
        <f aca="false">VLOOKUP($A232,$V$8:$Z$258,4)*AE232</f>
        <v>55</v>
      </c>
      <c r="E232" s="247" t="n">
        <f aca="false">VLOOKUP($A232,$V$8:$Z$258,5)</f>
        <v>0.06650108280325</v>
      </c>
      <c r="F232" s="325"/>
      <c r="G232" s="326"/>
      <c r="H232" s="325"/>
      <c r="I232" s="326"/>
      <c r="J232" s="92" t="n">
        <f aca="false">X232</f>
        <v>0</v>
      </c>
      <c r="K232" s="306" t="n">
        <f aca="false">J232-C232</f>
        <v>0</v>
      </c>
      <c r="L232" s="258" t="n">
        <f aca="false">(A232-Calculation!$C$8)/365.25</f>
        <v>18.6666666666667</v>
      </c>
      <c r="M232" s="1" t="n">
        <v>3</v>
      </c>
      <c r="N232" s="307" t="n">
        <f aca="false">$A232</f>
        <v>52749</v>
      </c>
      <c r="O232" s="41" t="n">
        <f aca="false">VLOOKUP($N232,$AI$8:$AJ$258,2)+PvolMult</f>
        <v>0.11970555812244</v>
      </c>
      <c r="P232" s="308"/>
      <c r="V232" s="310" t="n">
        <f aca="false">$A232</f>
        <v>52749</v>
      </c>
      <c r="W232" s="261" t="n">
        <f aca="false">IF(Calculation!$Y$12=2,VLOOKUP(V232,OldCurves!$D232:$K485,3),(VLOOKUP(V232,OldCurves!$D232:$K485,3)*16*5+VLOOKUP(V232,OldCurves!$D232:$K485,7)*8*7+VLOOKUP(V232,OldCurves!M233:T456,3)*16+VLOOKUP(V232,OldCurves!M233:T456,7)*16)/168)</f>
        <v>73.5</v>
      </c>
      <c r="X232" s="92" t="n">
        <v>0</v>
      </c>
      <c r="Y232" s="311" t="n">
        <v>55</v>
      </c>
      <c r="Z232" s="294" t="n">
        <f aca="false">VLOOKUP(V232,OldCurves!A226:B485,2)</f>
        <v>0.06650108280325</v>
      </c>
      <c r="AA232" s="325"/>
      <c r="AB232" s="326"/>
      <c r="AC232" s="325"/>
      <c r="AD232" s="326"/>
      <c r="AE232" s="17" t="n">
        <v>1</v>
      </c>
      <c r="AF232" s="17"/>
      <c r="AG232" s="285" t="n">
        <v>18.66667</v>
      </c>
      <c r="AH232" s="106"/>
      <c r="AI232" s="313" t="n">
        <f aca="false">+V232</f>
        <v>52749</v>
      </c>
      <c r="AJ232" s="314" t="n">
        <f aca="false">IF(Calculation!$AB$24=1,OldData!AO232,OldData!AP232)</f>
        <v>0.11970555812244</v>
      </c>
      <c r="AK232" s="258"/>
      <c r="AM232" s="41"/>
      <c r="AN232" s="310" t="n">
        <f aca="false">AI232</f>
        <v>52749</v>
      </c>
      <c r="AO232" s="297" t="n">
        <f aca="false">IF(Calculation!$Y$12=2,SQRT((AR232^2*(AN232-olddate-1)+AU232^2*15)/(AN232-olddate+14)),SQRT((((AR232^2*16+AS232^2*8)/24)*(AN232-olddate-1)+((AU232^2*16+AV232^2*8)/24)*15)/(AN232-olddate+14)))</f>
        <v>0.11970555812244</v>
      </c>
      <c r="AP232" s="277" t="n">
        <f aca="false">IF(Calculation!$Y$12=2,AR232,SQRT((AR232^2*16+AS232^2*8)/24))</f>
        <v>0.08</v>
      </c>
      <c r="AR232" s="298" t="n">
        <f aca="false">VLOOKUP(AN232,OldVolTable,15)</f>
        <v>0.08</v>
      </c>
      <c r="AS232" s="316" t="n">
        <f aca="false">VLOOKUP(AN232,OldVolTable,19)</f>
        <v>0.175</v>
      </c>
      <c r="AT232" s="291"/>
      <c r="AU232" s="291" t="n">
        <f aca="false">VLOOKUP(AN232,OldVolTable,23)</f>
        <v>2.9</v>
      </c>
      <c r="AV232" s="299" t="n">
        <f aca="false">VLOOKUP(AN232,OldVolTable,27)</f>
        <v>1.15</v>
      </c>
    </row>
    <row r="233" customFormat="false" ht="11.25" hidden="false" customHeight="false" outlineLevel="0" collapsed="false">
      <c r="A233" s="319" t="n">
        <f aca="false">EOMONTH(A232,0)+1</f>
        <v>52779</v>
      </c>
      <c r="B233" s="261" t="n">
        <f aca="false">VLOOKUP(A233,$V$8:$Z$258,2)+PPadd</f>
        <v>73.5</v>
      </c>
      <c r="C233" s="65"/>
      <c r="D233" s="302" t="n">
        <f aca="false">VLOOKUP($A233,$V$8:$Z$258,4)*AE233</f>
        <v>55</v>
      </c>
      <c r="E233" s="247" t="n">
        <f aca="false">VLOOKUP($A233,$V$8:$Z$258,5)</f>
        <v>0.06650108280325</v>
      </c>
      <c r="F233" s="325"/>
      <c r="G233" s="326"/>
      <c r="H233" s="325"/>
      <c r="I233" s="326"/>
      <c r="J233" s="92" t="n">
        <f aca="false">X233</f>
        <v>0</v>
      </c>
      <c r="K233" s="306" t="n">
        <f aca="false">J233-C233</f>
        <v>0</v>
      </c>
      <c r="L233" s="258" t="n">
        <f aca="false">(A233-Calculation!$C$8)/365.25</f>
        <v>18.7488021902806</v>
      </c>
      <c r="M233" s="1" t="n">
        <v>4</v>
      </c>
      <c r="N233" s="307" t="n">
        <f aca="false">$A233</f>
        <v>52779</v>
      </c>
      <c r="O233" s="41" t="n">
        <f aca="false">VLOOKUP($N233,$AI$8:$AJ$258,2)+PvolMult</f>
        <v>0.119643156248359</v>
      </c>
      <c r="P233" s="308"/>
      <c r="V233" s="310" t="n">
        <f aca="false">$A233</f>
        <v>52779</v>
      </c>
      <c r="W233" s="261" t="n">
        <f aca="false">IF(Calculation!$Y$12=2,VLOOKUP(V233,OldCurves!$D233:$K486,3),(VLOOKUP(V233,OldCurves!$D233:$K486,3)*16*5+VLOOKUP(V233,OldCurves!$D233:$K486,7)*8*7+VLOOKUP(V233,OldCurves!M234:T457,3)*16+VLOOKUP(V233,OldCurves!M234:T457,7)*16)/168)</f>
        <v>73.5</v>
      </c>
      <c r="X233" s="92" t="n">
        <v>0</v>
      </c>
      <c r="Y233" s="311" t="n">
        <v>55</v>
      </c>
      <c r="Z233" s="294" t="n">
        <f aca="false">VLOOKUP(V233,OldCurves!A227:B486,2)</f>
        <v>0.06650108280325</v>
      </c>
      <c r="AA233" s="325"/>
      <c r="AB233" s="326"/>
      <c r="AC233" s="325"/>
      <c r="AD233" s="326"/>
      <c r="AE233" s="17" t="n">
        <v>1</v>
      </c>
      <c r="AF233" s="17"/>
      <c r="AG233" s="285" t="n">
        <v>18.75154</v>
      </c>
      <c r="AH233" s="106"/>
      <c r="AI233" s="313" t="n">
        <f aca="false">+V233</f>
        <v>52779</v>
      </c>
      <c r="AJ233" s="314" t="n">
        <f aca="false">IF(Calculation!$AB$24=1,OldData!AO233,OldData!AP233)</f>
        <v>0.119643156248359</v>
      </c>
      <c r="AK233" s="315"/>
      <c r="AM233" s="41"/>
      <c r="AN233" s="310" t="n">
        <f aca="false">AI233</f>
        <v>52779</v>
      </c>
      <c r="AO233" s="297" t="n">
        <f aca="false">IF(Calculation!$Y$12=2,SQRT((AR233^2*(AN233-olddate-1)+AU233^2*15)/(AN233-olddate+14)),SQRT((((AR233^2*16+AS233^2*8)/24)*(AN233-olddate-1)+((AU233^2*16+AV233^2*8)/24)*15)/(AN233-olddate+14)))</f>
        <v>0.119643156248359</v>
      </c>
      <c r="AP233" s="277" t="n">
        <f aca="false">IF(Calculation!$Y$12=2,AR233,SQRT((AR233^2*16+AS233^2*8)/24))</f>
        <v>0.08</v>
      </c>
      <c r="AR233" s="298" t="n">
        <f aca="false">VLOOKUP(AN233,OldVolTable,15)</f>
        <v>0.08</v>
      </c>
      <c r="AS233" s="316" t="n">
        <f aca="false">VLOOKUP(AN233,OldVolTable,19)</f>
        <v>0.175</v>
      </c>
      <c r="AT233" s="291"/>
      <c r="AU233" s="291" t="n">
        <f aca="false">VLOOKUP(AN233,OldVolTable,23)</f>
        <v>2.9</v>
      </c>
      <c r="AV233" s="299" t="n">
        <f aca="false">VLOOKUP(AN233,OldVolTable,27)</f>
        <v>1.15</v>
      </c>
    </row>
    <row r="234" customFormat="false" ht="11.25" hidden="false" customHeight="false" outlineLevel="0" collapsed="false">
      <c r="A234" s="319" t="n">
        <f aca="false">EOMONTH(A233,0)+1</f>
        <v>52810</v>
      </c>
      <c r="B234" s="261" t="n">
        <f aca="false">VLOOKUP(A234,$V$8:$Z$258,2)+PPadd</f>
        <v>73.5</v>
      </c>
      <c r="C234" s="65"/>
      <c r="D234" s="302" t="n">
        <f aca="false">VLOOKUP($A234,$V$8:$Z$258,4)*AE234</f>
        <v>55</v>
      </c>
      <c r="E234" s="247" t="n">
        <f aca="false">VLOOKUP($A234,$V$8:$Z$258,5)</f>
        <v>0.06650108280325</v>
      </c>
      <c r="F234" s="325"/>
      <c r="G234" s="326"/>
      <c r="H234" s="325"/>
      <c r="I234" s="326"/>
      <c r="J234" s="92" t="n">
        <f aca="false">X234</f>
        <v>0</v>
      </c>
      <c r="K234" s="306" t="n">
        <f aca="false">J234-C234</f>
        <v>0</v>
      </c>
      <c r="L234" s="258" t="n">
        <f aca="false">(A234-Calculation!$C$8)/365.25</f>
        <v>18.8336755646817</v>
      </c>
      <c r="M234" s="1" t="n">
        <v>5</v>
      </c>
      <c r="N234" s="307" t="n">
        <f aca="false">$A234</f>
        <v>52810</v>
      </c>
      <c r="O234" s="41" t="n">
        <f aca="false">VLOOKUP($N234,$AI$8:$AJ$258,2)+PvolMult</f>
        <v>0.119578886782663</v>
      </c>
      <c r="P234" s="308"/>
      <c r="V234" s="310" t="n">
        <f aca="false">$A234</f>
        <v>52810</v>
      </c>
      <c r="W234" s="261" t="n">
        <f aca="false">IF(Calculation!$Y$12=2,VLOOKUP(V234,OldCurves!$D234:$K487,3),(VLOOKUP(V234,OldCurves!$D234:$K487,3)*16*5+VLOOKUP(V234,OldCurves!$D234:$K487,7)*8*7+VLOOKUP(V234,OldCurves!M235:T458,3)*16+VLOOKUP(V234,OldCurves!M235:T458,7)*16)/168)</f>
        <v>73.5</v>
      </c>
      <c r="X234" s="92" t="n">
        <v>0</v>
      </c>
      <c r="Y234" s="311" t="n">
        <v>55</v>
      </c>
      <c r="Z234" s="294" t="n">
        <f aca="false">VLOOKUP(V234,OldCurves!A228:B487,2)</f>
        <v>0.06650108280325</v>
      </c>
      <c r="AA234" s="325"/>
      <c r="AB234" s="326"/>
      <c r="AC234" s="325"/>
      <c r="AD234" s="326"/>
      <c r="AE234" s="17" t="n">
        <v>1</v>
      </c>
      <c r="AF234" s="17"/>
      <c r="AG234" s="285" t="n">
        <v>18.83641</v>
      </c>
      <c r="AH234" s="106"/>
      <c r="AI234" s="313" t="n">
        <f aca="false">+V234</f>
        <v>52810</v>
      </c>
      <c r="AJ234" s="314" t="n">
        <f aca="false">IF(Calculation!$AB$24=1,OldData!AO234,OldData!AP234)</f>
        <v>0.119578886782663</v>
      </c>
      <c r="AK234" s="315"/>
      <c r="AM234" s="41"/>
      <c r="AN234" s="310" t="n">
        <f aca="false">AI234</f>
        <v>52810</v>
      </c>
      <c r="AO234" s="297" t="n">
        <f aca="false">IF(Calculation!$Y$12=2,SQRT((AR234^2*(AN234-olddate-1)+AU234^2*15)/(AN234-olddate+14)),SQRT((((AR234^2*16+AS234^2*8)/24)*(AN234-olddate-1)+((AU234^2*16+AV234^2*8)/24)*15)/(AN234-olddate+14)))</f>
        <v>0.119578886782663</v>
      </c>
      <c r="AP234" s="277" t="n">
        <f aca="false">IF(Calculation!$Y$12=2,AR234,SQRT((AR234^2*16+AS234^2*8)/24))</f>
        <v>0.08</v>
      </c>
      <c r="AR234" s="298" t="n">
        <f aca="false">VLOOKUP(AN234,OldVolTable,15)</f>
        <v>0.08</v>
      </c>
      <c r="AS234" s="316" t="n">
        <f aca="false">VLOOKUP(AN234,OldVolTable,19)</f>
        <v>0.175</v>
      </c>
      <c r="AT234" s="291"/>
      <c r="AU234" s="291" t="n">
        <f aca="false">VLOOKUP(AN234,OldVolTable,23)</f>
        <v>2.9</v>
      </c>
      <c r="AV234" s="299" t="n">
        <f aca="false">VLOOKUP(AN234,OldVolTable,27)</f>
        <v>1.15</v>
      </c>
    </row>
    <row r="235" customFormat="false" ht="11.25" hidden="false" customHeight="false" outlineLevel="0" collapsed="false">
      <c r="A235" s="319" t="n">
        <f aca="false">EOMONTH(A234,0)+1</f>
        <v>52841</v>
      </c>
      <c r="B235" s="261" t="n">
        <f aca="false">VLOOKUP(A235,$V$8:$Z$258,2)+PPadd</f>
        <v>73.5</v>
      </c>
      <c r="C235" s="65"/>
      <c r="D235" s="302" t="n">
        <f aca="false">VLOOKUP($A235,$V$8:$Z$258,4)*AE235</f>
        <v>55</v>
      </c>
      <c r="E235" s="247" t="n">
        <f aca="false">VLOOKUP($A235,$V$8:$Z$258,5)</f>
        <v>0.06650108280325</v>
      </c>
      <c r="F235" s="325"/>
      <c r="G235" s="326"/>
      <c r="H235" s="325"/>
      <c r="I235" s="326"/>
      <c r="J235" s="92" t="n">
        <f aca="false">X235</f>
        <v>0</v>
      </c>
      <c r="K235" s="306" t="n">
        <f aca="false">J235-C235</f>
        <v>0</v>
      </c>
      <c r="L235" s="258" t="n">
        <f aca="false">(A235-Calculation!$C$8)/365.25</f>
        <v>18.9185489390828</v>
      </c>
      <c r="M235" s="1" t="n">
        <v>6</v>
      </c>
      <c r="N235" s="307" t="n">
        <f aca="false">$A235</f>
        <v>52841</v>
      </c>
      <c r="O235" s="41" t="n">
        <f aca="false">VLOOKUP($N235,$AI$8:$AJ$258,2)+PvolMult</f>
        <v>0.119514832172151</v>
      </c>
      <c r="P235" s="308"/>
      <c r="V235" s="310" t="n">
        <f aca="false">$A235</f>
        <v>52841</v>
      </c>
      <c r="W235" s="261" t="n">
        <f aca="false">IF(Calculation!$Y$12=2,VLOOKUP(V235,OldCurves!$D235:$K488,3),(VLOOKUP(V235,OldCurves!$D235:$K488,3)*16*5+VLOOKUP(V235,OldCurves!$D235:$K488,7)*8*7+VLOOKUP(V235,OldCurves!M236:T459,3)*16+VLOOKUP(V235,OldCurves!M236:T459,7)*16)/168)</f>
        <v>73.5</v>
      </c>
      <c r="X235" s="92" t="n">
        <v>0</v>
      </c>
      <c r="Y235" s="311" t="n">
        <v>55</v>
      </c>
      <c r="Z235" s="294" t="n">
        <f aca="false">VLOOKUP(V235,OldCurves!A229:B488,2)</f>
        <v>0.06650108280325</v>
      </c>
      <c r="AA235" s="325"/>
      <c r="AB235" s="326"/>
      <c r="AC235" s="325"/>
      <c r="AD235" s="326"/>
      <c r="AE235" s="17" t="n">
        <v>1</v>
      </c>
      <c r="AF235" s="17"/>
      <c r="AG235" s="285" t="n">
        <v>18.91307</v>
      </c>
      <c r="AH235" s="106"/>
      <c r="AI235" s="313" t="n">
        <f aca="false">+V235</f>
        <v>52841</v>
      </c>
      <c r="AJ235" s="314" t="n">
        <f aca="false">IF(Calculation!$AB$24=1,OldData!AO235,OldData!AP235)</f>
        <v>0.119514832172151</v>
      </c>
      <c r="AK235" s="315"/>
      <c r="AM235" s="41"/>
      <c r="AN235" s="310" t="n">
        <f aca="false">AI235</f>
        <v>52841</v>
      </c>
      <c r="AO235" s="297" t="n">
        <f aca="false">IF(Calculation!$Y$12=2,SQRT((AR235^2*(AN235-olddate-1)+AU235^2*15)/(AN235-olddate+14)),SQRT((((AR235^2*16+AS235^2*8)/24)*(AN235-olddate-1)+((AU235^2*16+AV235^2*8)/24)*15)/(AN235-olddate+14)))</f>
        <v>0.119514832172151</v>
      </c>
      <c r="AP235" s="277" t="n">
        <f aca="false">IF(Calculation!$Y$12=2,AR235,SQRT((AR235^2*16+AS235^2*8)/24))</f>
        <v>0.08</v>
      </c>
      <c r="AR235" s="298" t="n">
        <f aca="false">VLOOKUP(AN235,OldVolTable,15)</f>
        <v>0.08</v>
      </c>
      <c r="AS235" s="316" t="n">
        <f aca="false">VLOOKUP(AN235,OldVolTable,19)</f>
        <v>0.175</v>
      </c>
      <c r="AT235" s="291"/>
      <c r="AU235" s="291" t="n">
        <f aca="false">VLOOKUP(AN235,OldVolTable,23)</f>
        <v>2.9</v>
      </c>
      <c r="AV235" s="299" t="n">
        <f aca="false">VLOOKUP(AN235,OldVolTable,27)</f>
        <v>1.15</v>
      </c>
    </row>
    <row r="236" customFormat="false" ht="11.25" hidden="false" customHeight="false" outlineLevel="0" collapsed="false">
      <c r="A236" s="301" t="n">
        <f aca="false">EOMONTH(A235,0)+1</f>
        <v>52871</v>
      </c>
      <c r="B236" s="261" t="n">
        <f aca="false">VLOOKUP(A236,$V$8:$Z$258,2)+PPadd</f>
        <v>73.5</v>
      </c>
      <c r="C236" s="65"/>
      <c r="D236" s="302" t="n">
        <f aca="false">VLOOKUP($A236,$V$8:$Z$258,4)*AE236</f>
        <v>55</v>
      </c>
      <c r="E236" s="247" t="n">
        <f aca="false">VLOOKUP($A236,$V$8:$Z$258,5)</f>
        <v>0.06650108280325</v>
      </c>
      <c r="F236" s="325"/>
      <c r="G236" s="326"/>
      <c r="H236" s="325"/>
      <c r="I236" s="326"/>
      <c r="J236" s="92" t="n">
        <f aca="false">X236</f>
        <v>0</v>
      </c>
      <c r="K236" s="306" t="n">
        <f aca="false">J236-C236</f>
        <v>0</v>
      </c>
      <c r="L236" s="258" t="n">
        <f aca="false">(A236-Calculation!$C$8)/365.25</f>
        <v>19.0006844626968</v>
      </c>
      <c r="M236" s="1" t="n">
        <v>1</v>
      </c>
      <c r="N236" s="307" t="n">
        <f aca="false">$A236</f>
        <v>52871</v>
      </c>
      <c r="O236" s="41" t="n">
        <f aca="false">VLOOKUP($N236,$AI$8:$AJ$258,2)+PvolMult</f>
        <v>0.119453047371133</v>
      </c>
      <c r="P236" s="308"/>
      <c r="V236" s="310" t="n">
        <f aca="false">$A236</f>
        <v>52871</v>
      </c>
      <c r="W236" s="261" t="n">
        <f aca="false">IF(Calculation!$Y$12=2,VLOOKUP(V236,OldCurves!$D236:$K489,3),(VLOOKUP(V236,OldCurves!$D236:$K489,3)*16*5+VLOOKUP(V236,OldCurves!$D236:$K489,7)*8*7+VLOOKUP(V236,OldCurves!M237:T460,3)*16+VLOOKUP(V236,OldCurves!M237:T460,7)*16)/168)</f>
        <v>73.5</v>
      </c>
      <c r="X236" s="92" t="n">
        <v>0</v>
      </c>
      <c r="Y236" s="311" t="n">
        <v>55</v>
      </c>
      <c r="Z236" s="294" t="n">
        <f aca="false">VLOOKUP(V236,OldCurves!A230:B489,2)</f>
        <v>0.06650108280325</v>
      </c>
      <c r="AA236" s="325"/>
      <c r="AB236" s="326"/>
      <c r="AC236" s="325"/>
      <c r="AD236" s="326"/>
      <c r="AE236" s="17" t="n">
        <v>1</v>
      </c>
      <c r="AF236" s="17"/>
      <c r="AG236" s="285" t="n">
        <v>18.99795</v>
      </c>
      <c r="AH236" s="106"/>
      <c r="AI236" s="313" t="n">
        <f aca="false">+V236</f>
        <v>52871</v>
      </c>
      <c r="AJ236" s="314" t="n">
        <f aca="false">IF(Calculation!$AB$24=1,OldData!AO236,OldData!AP236)</f>
        <v>0.119453047371133</v>
      </c>
      <c r="AK236" s="315"/>
      <c r="AM236" s="41"/>
      <c r="AN236" s="310" t="n">
        <f aca="false">AI236</f>
        <v>52871</v>
      </c>
      <c r="AO236" s="297" t="n">
        <f aca="false">IF(Calculation!$Y$12=2,SQRT((AR236^2*(AN236-olddate-1)+AU236^2*15)/(AN236-olddate+14)),SQRT((((AR236^2*16+AS236^2*8)/24)*(AN236-olddate-1)+((AU236^2*16+AV236^2*8)/24)*15)/(AN236-olddate+14)))</f>
        <v>0.119453047371133</v>
      </c>
      <c r="AP236" s="277" t="n">
        <f aca="false">IF(Calculation!$Y$12=2,AR236,SQRT((AR236^2*16+AS236^2*8)/24))</f>
        <v>0.08</v>
      </c>
      <c r="AR236" s="298" t="n">
        <f aca="false">VLOOKUP(AN236,OldVolTable,15)</f>
        <v>0.08</v>
      </c>
      <c r="AS236" s="316" t="n">
        <f aca="false">VLOOKUP(AN236,OldVolTable,19)</f>
        <v>0.175</v>
      </c>
      <c r="AT236" s="291"/>
      <c r="AU236" s="291" t="n">
        <f aca="false">VLOOKUP(AN236,OldVolTable,23)</f>
        <v>2.9</v>
      </c>
      <c r="AV236" s="299" t="n">
        <f aca="false">VLOOKUP(AN236,OldVolTable,27)</f>
        <v>1.15</v>
      </c>
    </row>
    <row r="237" customFormat="false" ht="11.25" hidden="false" customHeight="false" outlineLevel="0" collapsed="false">
      <c r="A237" s="319" t="n">
        <f aca="false">EOMONTH(A236,0)+1</f>
        <v>52902</v>
      </c>
      <c r="B237" s="261" t="n">
        <f aca="false">VLOOKUP(A237,$V$8:$Z$258,2)+PPadd</f>
        <v>73.5</v>
      </c>
      <c r="C237" s="65"/>
      <c r="D237" s="302" t="n">
        <f aca="false">VLOOKUP($A237,$V$8:$Z$258,4)*AE237</f>
        <v>55</v>
      </c>
      <c r="E237" s="247" t="n">
        <f aca="false">VLOOKUP($A237,$V$8:$Z$258,5)</f>
        <v>0.06650108280325</v>
      </c>
      <c r="F237" s="325"/>
      <c r="G237" s="326"/>
      <c r="H237" s="325"/>
      <c r="I237" s="326"/>
      <c r="J237" s="92" t="n">
        <f aca="false">X237</f>
        <v>0</v>
      </c>
      <c r="K237" s="306" t="n">
        <f aca="false">J237-C237</f>
        <v>0</v>
      </c>
      <c r="L237" s="258" t="n">
        <f aca="false">(A237-Calculation!$C$8)/365.25</f>
        <v>19.0855578370979</v>
      </c>
      <c r="M237" s="1" t="n">
        <v>2</v>
      </c>
      <c r="N237" s="307" t="n">
        <f aca="false">$A237</f>
        <v>52902</v>
      </c>
      <c r="O237" s="41" t="n">
        <f aca="false">VLOOKUP($N237,$AI$8:$AJ$258,2)+PvolMult</f>
        <v>0.119389412326642</v>
      </c>
      <c r="P237" s="308"/>
      <c r="V237" s="310" t="n">
        <f aca="false">$A237</f>
        <v>52902</v>
      </c>
      <c r="W237" s="261" t="n">
        <f aca="false">IF(Calculation!$Y$12=2,VLOOKUP(V237,OldCurves!$D237:$K490,3),(VLOOKUP(V237,OldCurves!$D237:$K490,3)*16*5+VLOOKUP(V237,OldCurves!$D237:$K490,7)*8*7+VLOOKUP(V237,OldCurves!M238:T461,3)*16+VLOOKUP(V237,OldCurves!M238:T461,7)*16)/168)</f>
        <v>73.5</v>
      </c>
      <c r="X237" s="92" t="n">
        <v>0</v>
      </c>
      <c r="Y237" s="311" t="n">
        <v>55</v>
      </c>
      <c r="Z237" s="294" t="n">
        <f aca="false">VLOOKUP(V237,OldCurves!A231:B490,2)</f>
        <v>0.06650108280325</v>
      </c>
      <c r="AA237" s="325"/>
      <c r="AB237" s="326"/>
      <c r="AC237" s="325"/>
      <c r="AD237" s="326"/>
      <c r="AE237" s="17" t="n">
        <v>1</v>
      </c>
      <c r="AF237" s="17"/>
      <c r="AG237" s="285" t="n">
        <v>19.08008</v>
      </c>
      <c r="AH237" s="106"/>
      <c r="AI237" s="313" t="n">
        <f aca="false">+V237</f>
        <v>52902</v>
      </c>
      <c r="AJ237" s="314" t="n">
        <f aca="false">IF(Calculation!$AB$24=1,OldData!AO237,OldData!AP237)</f>
        <v>0.119389412326642</v>
      </c>
      <c r="AK237" s="315"/>
      <c r="AM237" s="41"/>
      <c r="AN237" s="310" t="n">
        <f aca="false">AI237</f>
        <v>52902</v>
      </c>
      <c r="AO237" s="297" t="n">
        <f aca="false">IF(Calculation!$Y$12=2,SQRT((AR237^2*(AN237-olddate-1)+AU237^2*15)/(AN237-olddate+14)),SQRT((((AR237^2*16+AS237^2*8)/24)*(AN237-olddate-1)+((AU237^2*16+AV237^2*8)/24)*15)/(AN237-olddate+14)))</f>
        <v>0.119389412326642</v>
      </c>
      <c r="AP237" s="277" t="n">
        <f aca="false">IF(Calculation!$Y$12=2,AR237,SQRT((AR237^2*16+AS237^2*8)/24))</f>
        <v>0.08</v>
      </c>
      <c r="AR237" s="298" t="n">
        <f aca="false">VLOOKUP(AN237,OldVolTable,15)</f>
        <v>0.08</v>
      </c>
      <c r="AS237" s="316" t="n">
        <f aca="false">VLOOKUP(AN237,OldVolTable,19)</f>
        <v>0.175</v>
      </c>
      <c r="AT237" s="291"/>
      <c r="AU237" s="291" t="n">
        <f aca="false">VLOOKUP(AN237,OldVolTable,23)</f>
        <v>2.9</v>
      </c>
      <c r="AV237" s="299" t="n">
        <f aca="false">VLOOKUP(AN237,OldVolTable,27)</f>
        <v>1.15</v>
      </c>
    </row>
    <row r="238" customFormat="false" ht="11.25" hidden="false" customHeight="false" outlineLevel="0" collapsed="false">
      <c r="A238" s="319" t="n">
        <f aca="false">EOMONTH(A237,0)+1</f>
        <v>52932</v>
      </c>
      <c r="B238" s="261" t="n">
        <f aca="false">VLOOKUP(A238,$V$8:$Z$258,2)+PPadd</f>
        <v>73.5</v>
      </c>
      <c r="C238" s="65"/>
      <c r="D238" s="302" t="n">
        <f aca="false">VLOOKUP($A238,$V$8:$Z$258,4)*AE238</f>
        <v>55</v>
      </c>
      <c r="E238" s="247" t="n">
        <f aca="false">VLOOKUP($A238,$V$8:$Z$258,5)</f>
        <v>0.06650108280325</v>
      </c>
      <c r="F238" s="325"/>
      <c r="G238" s="326"/>
      <c r="H238" s="325"/>
      <c r="I238" s="326"/>
      <c r="J238" s="92" t="n">
        <f aca="false">X238</f>
        <v>0</v>
      </c>
      <c r="K238" s="306" t="n">
        <f aca="false">J238-C238</f>
        <v>0</v>
      </c>
      <c r="L238" s="258" t="n">
        <f aca="false">(A238-Calculation!$C$8)/365.25</f>
        <v>19.1676933607118</v>
      </c>
      <c r="M238" s="1" t="n">
        <v>3</v>
      </c>
      <c r="N238" s="307" t="n">
        <f aca="false">$A238</f>
        <v>52932</v>
      </c>
      <c r="O238" s="41" t="n">
        <f aca="false">VLOOKUP($N238,$AI$8:$AJ$258,2)+PvolMult</f>
        <v>0.119328031511785</v>
      </c>
      <c r="P238" s="308"/>
      <c r="V238" s="310" t="n">
        <f aca="false">$A238</f>
        <v>52932</v>
      </c>
      <c r="W238" s="261" t="n">
        <f aca="false">IF(Calculation!$Y$12=2,VLOOKUP(V238,OldCurves!$D238:$K491,3),(VLOOKUP(V238,OldCurves!$D238:$K491,3)*16*5+VLOOKUP(V238,OldCurves!$D238:$K491,7)*8*7+VLOOKUP(V238,OldCurves!M239:T462,3)*16+VLOOKUP(V238,OldCurves!M239:T462,7)*16)/168)</f>
        <v>73.5</v>
      </c>
      <c r="X238" s="92" t="n">
        <v>0</v>
      </c>
      <c r="Y238" s="311" t="n">
        <v>55</v>
      </c>
      <c r="Z238" s="294" t="n">
        <f aca="false">VLOOKUP(V238,OldCurves!A232:B491,2)</f>
        <v>0.06650108280325</v>
      </c>
      <c r="AA238" s="325"/>
      <c r="AB238" s="326"/>
      <c r="AC238" s="325"/>
      <c r="AD238" s="326"/>
      <c r="AE238" s="17" t="n">
        <v>1</v>
      </c>
      <c r="AF238" s="17"/>
      <c r="AG238" s="285" t="n">
        <v>19.16496</v>
      </c>
      <c r="AH238" s="106"/>
      <c r="AI238" s="313" t="n">
        <f aca="false">+V238</f>
        <v>52932</v>
      </c>
      <c r="AJ238" s="314" t="n">
        <f aca="false">IF(Calculation!$AB$24=1,OldData!AO238,OldData!AP238)</f>
        <v>0.119328031511785</v>
      </c>
      <c r="AK238" s="315"/>
      <c r="AM238" s="41"/>
      <c r="AN238" s="310" t="n">
        <f aca="false">AI238</f>
        <v>52932</v>
      </c>
      <c r="AO238" s="297" t="n">
        <f aca="false">IF(Calculation!$Y$12=2,SQRT((AR238^2*(AN238-olddate-1)+AU238^2*15)/(AN238-olddate+14)),SQRT((((AR238^2*16+AS238^2*8)/24)*(AN238-olddate-1)+((AU238^2*16+AV238^2*8)/24)*15)/(AN238-olddate+14)))</f>
        <v>0.119328031511785</v>
      </c>
      <c r="AP238" s="277" t="n">
        <f aca="false">IF(Calculation!$Y$12=2,AR238,SQRT((AR238^2*16+AS238^2*8)/24))</f>
        <v>0.08</v>
      </c>
      <c r="AR238" s="298" t="n">
        <f aca="false">VLOOKUP(AN238,OldVolTable,15)</f>
        <v>0.08</v>
      </c>
      <c r="AS238" s="316" t="n">
        <f aca="false">VLOOKUP(AN238,OldVolTable,19)</f>
        <v>0.175</v>
      </c>
      <c r="AT238" s="291"/>
      <c r="AU238" s="291" t="n">
        <f aca="false">VLOOKUP(AN238,OldVolTable,23)</f>
        <v>2.9</v>
      </c>
      <c r="AV238" s="299" t="n">
        <f aca="false">VLOOKUP(AN238,OldVolTable,27)</f>
        <v>1.15</v>
      </c>
    </row>
    <row r="239" customFormat="false" ht="11.25" hidden="false" customHeight="false" outlineLevel="0" collapsed="false">
      <c r="A239" s="319" t="n">
        <f aca="false">EOMONTH(A238,0)+1</f>
        <v>52963</v>
      </c>
      <c r="B239" s="261" t="n">
        <f aca="false">VLOOKUP(A239,$V$8:$Z$258,2)+PPadd</f>
        <v>73.5</v>
      </c>
      <c r="C239" s="65"/>
      <c r="D239" s="302" t="n">
        <f aca="false">VLOOKUP($A239,$V$8:$Z$258,4)*AE239</f>
        <v>55</v>
      </c>
      <c r="E239" s="247" t="n">
        <f aca="false">VLOOKUP($A239,$V$8:$Z$258,5)</f>
        <v>0.06650108280325</v>
      </c>
      <c r="F239" s="325"/>
      <c r="G239" s="326"/>
      <c r="H239" s="325"/>
      <c r="I239" s="326"/>
      <c r="J239" s="92" t="n">
        <f aca="false">X239</f>
        <v>0</v>
      </c>
      <c r="K239" s="306" t="n">
        <f aca="false">J239-C239</f>
        <v>0</v>
      </c>
      <c r="L239" s="258" t="n">
        <f aca="false">(A239-Calculation!$C$8)/365.25</f>
        <v>19.2525667351129</v>
      </c>
      <c r="M239" s="1" t="n">
        <v>4</v>
      </c>
      <c r="N239" s="307" t="n">
        <f aca="false">$A239</f>
        <v>52963</v>
      </c>
      <c r="O239" s="41" t="n">
        <f aca="false">VLOOKUP($N239,$AI$8:$AJ$258,2)+PvolMult</f>
        <v>0.119264811820539</v>
      </c>
      <c r="P239" s="308"/>
      <c r="V239" s="310" t="n">
        <f aca="false">$A239</f>
        <v>52963</v>
      </c>
      <c r="W239" s="261" t="n">
        <f aca="false">IF(Calculation!$Y$12=2,VLOOKUP(V239,OldCurves!$D239:$K492,3),(VLOOKUP(V239,OldCurves!$D239:$K492,3)*16*5+VLOOKUP(V239,OldCurves!$D239:$K492,7)*8*7+VLOOKUP(V239,OldCurves!M240:T463,3)*16+VLOOKUP(V239,OldCurves!M240:T463,7)*16)/168)</f>
        <v>73.5</v>
      </c>
      <c r="X239" s="92" t="n">
        <v>0</v>
      </c>
      <c r="Y239" s="311" t="n">
        <v>55</v>
      </c>
      <c r="Z239" s="294" t="n">
        <f aca="false">VLOOKUP(V239,OldCurves!A233:B492,2)</f>
        <v>0.06650108280325</v>
      </c>
      <c r="AA239" s="325"/>
      <c r="AB239" s="326"/>
      <c r="AC239" s="325"/>
      <c r="AD239" s="326"/>
      <c r="AE239" s="17" t="n">
        <v>1</v>
      </c>
      <c r="AF239" s="17"/>
      <c r="AG239" s="285" t="n">
        <v>19.24709</v>
      </c>
      <c r="AH239" s="106"/>
      <c r="AI239" s="313" t="n">
        <f aca="false">+V239</f>
        <v>52963</v>
      </c>
      <c r="AJ239" s="314" t="n">
        <f aca="false">IF(Calculation!$AB$24=1,OldData!AO239,OldData!AP239)</f>
        <v>0.119264811820539</v>
      </c>
      <c r="AK239" s="315"/>
      <c r="AM239" s="41"/>
      <c r="AN239" s="310" t="n">
        <f aca="false">AI239</f>
        <v>52963</v>
      </c>
      <c r="AO239" s="297" t="n">
        <f aca="false">IF(Calculation!$Y$12=2,SQRT((AR239^2*(AN239-olddate-1)+AU239^2*15)/(AN239-olddate+14)),SQRT((((AR239^2*16+AS239^2*8)/24)*(AN239-olddate-1)+((AU239^2*16+AV239^2*8)/24)*15)/(AN239-olddate+14)))</f>
        <v>0.119264811820539</v>
      </c>
      <c r="AP239" s="277" t="n">
        <f aca="false">IF(Calculation!$Y$12=2,AR239,SQRT((AR239^2*16+AS239^2*8)/24))</f>
        <v>0.08</v>
      </c>
      <c r="AR239" s="298" t="n">
        <f aca="false">VLOOKUP(AN239,OldVolTable,15)</f>
        <v>0.08</v>
      </c>
      <c r="AS239" s="316" t="n">
        <f aca="false">VLOOKUP(AN239,OldVolTable,19)</f>
        <v>0.175</v>
      </c>
      <c r="AT239" s="291"/>
      <c r="AU239" s="291" t="n">
        <f aca="false">VLOOKUP(AN239,OldVolTable,23)</f>
        <v>2.9</v>
      </c>
      <c r="AV239" s="299" t="n">
        <f aca="false">VLOOKUP(AN239,OldVolTable,27)</f>
        <v>1.15</v>
      </c>
    </row>
    <row r="240" customFormat="false" ht="11.25" hidden="false" customHeight="false" outlineLevel="0" collapsed="false">
      <c r="A240" s="319" t="n">
        <f aca="false">EOMONTH(A239,0)+1</f>
        <v>52994</v>
      </c>
      <c r="B240" s="261" t="n">
        <f aca="false">VLOOKUP(A240,$V$8:$Z$258,2)+PPadd</f>
        <v>73.5</v>
      </c>
      <c r="C240" s="65"/>
      <c r="D240" s="302" t="n">
        <f aca="false">VLOOKUP($A240,$V$8:$Z$258,4)*AE240</f>
        <v>55</v>
      </c>
      <c r="E240" s="247" t="n">
        <f aca="false">VLOOKUP($A240,$V$8:$Z$258,5)</f>
        <v>0.06650108280325</v>
      </c>
      <c r="F240" s="325"/>
      <c r="G240" s="326"/>
      <c r="H240" s="325"/>
      <c r="I240" s="326"/>
      <c r="J240" s="92" t="n">
        <f aca="false">X240</f>
        <v>0</v>
      </c>
      <c r="K240" s="306" t="n">
        <f aca="false">J240-C240</f>
        <v>0</v>
      </c>
      <c r="L240" s="258" t="n">
        <f aca="false">(A240-Calculation!$C$8)/365.25</f>
        <v>19.337440109514</v>
      </c>
      <c r="M240" s="1" t="n">
        <v>5</v>
      </c>
      <c r="N240" s="307" t="n">
        <f aca="false">$A240</f>
        <v>52994</v>
      </c>
      <c r="O240" s="41" t="n">
        <f aca="false">VLOOKUP($N240,$AI$8:$AJ$258,2)+PvolMult</f>
        <v>0.119201801614386</v>
      </c>
      <c r="P240" s="308"/>
      <c r="V240" s="310" t="n">
        <f aca="false">$A240</f>
        <v>52994</v>
      </c>
      <c r="W240" s="261" t="n">
        <f aca="false">IF(Calculation!$Y$12=2,VLOOKUP(V240,OldCurves!$D240:$K493,3),(VLOOKUP(V240,OldCurves!$D240:$K493,3)*16*5+VLOOKUP(V240,OldCurves!$D240:$K493,7)*8*7+VLOOKUP(V240,OldCurves!M241:T464,3)*16+VLOOKUP(V240,OldCurves!M241:T464,7)*16)/168)</f>
        <v>73.5</v>
      </c>
      <c r="X240" s="92" t="n">
        <v>0</v>
      </c>
      <c r="Y240" s="311" t="n">
        <v>55</v>
      </c>
      <c r="Z240" s="294" t="n">
        <f aca="false">VLOOKUP(V240,OldCurves!A234:B493,2)</f>
        <v>0.06650108280325</v>
      </c>
      <c r="AA240" s="325"/>
      <c r="AB240" s="326"/>
      <c r="AC240" s="325"/>
      <c r="AD240" s="326"/>
      <c r="AE240" s="17" t="n">
        <v>1</v>
      </c>
      <c r="AF240" s="17"/>
      <c r="AG240" s="285" t="n">
        <v>19.33196</v>
      </c>
      <c r="AH240" s="106"/>
      <c r="AI240" s="313" t="n">
        <f aca="false">+V240</f>
        <v>52994</v>
      </c>
      <c r="AJ240" s="314" t="n">
        <f aca="false">IF(Calculation!$AB$24=1,OldData!AO240,OldData!AP240)</f>
        <v>0.119201801614386</v>
      </c>
      <c r="AK240" s="315"/>
      <c r="AM240" s="41"/>
      <c r="AN240" s="310" t="n">
        <f aca="false">AI240</f>
        <v>52994</v>
      </c>
      <c r="AO240" s="297" t="n">
        <f aca="false">IF(Calculation!$Y$12=2,SQRT((AR240^2*(AN240-olddate-1)+AU240^2*15)/(AN240-olddate+14)),SQRT((((AR240^2*16+AS240^2*8)/24)*(AN240-olddate-1)+((AU240^2*16+AV240^2*8)/24)*15)/(AN240-olddate+14)))</f>
        <v>0.119201801614386</v>
      </c>
      <c r="AP240" s="277" t="n">
        <f aca="false">IF(Calculation!$Y$12=2,AR240,SQRT((AR240^2*16+AS240^2*8)/24))</f>
        <v>0.08</v>
      </c>
      <c r="AR240" s="298" t="n">
        <f aca="false">VLOOKUP(AN240,OldVolTable,15)</f>
        <v>0.08</v>
      </c>
      <c r="AS240" s="316" t="n">
        <f aca="false">VLOOKUP(AN240,OldVolTable,19)</f>
        <v>0.175</v>
      </c>
      <c r="AT240" s="291"/>
      <c r="AU240" s="291" t="n">
        <f aca="false">VLOOKUP(AN240,OldVolTable,23)</f>
        <v>2.9</v>
      </c>
      <c r="AV240" s="299" t="n">
        <f aca="false">VLOOKUP(AN240,OldVolTable,27)</f>
        <v>1.15</v>
      </c>
    </row>
    <row r="241" customFormat="false" ht="11.25" hidden="false" customHeight="false" outlineLevel="0" collapsed="false">
      <c r="A241" s="319" t="n">
        <f aca="false">EOMONTH(A240,0)+1</f>
        <v>53022</v>
      </c>
      <c r="B241" s="261" t="n">
        <f aca="false">VLOOKUP(A241,$V$8:$Z$258,2)+PPadd</f>
        <v>73.5</v>
      </c>
      <c r="C241" s="65"/>
      <c r="D241" s="302" t="n">
        <f aca="false">VLOOKUP($A241,$V$8:$Z$258,4)*AE241</f>
        <v>55</v>
      </c>
      <c r="E241" s="247" t="n">
        <f aca="false">VLOOKUP($A241,$V$8:$Z$258,5)</f>
        <v>0.06650108280325</v>
      </c>
      <c r="F241" s="325"/>
      <c r="G241" s="326"/>
      <c r="H241" s="325"/>
      <c r="I241" s="326"/>
      <c r="J241" s="92" t="n">
        <f aca="false">X241</f>
        <v>0</v>
      </c>
      <c r="K241" s="306" t="n">
        <f aca="false">J241-C241</f>
        <v>0</v>
      </c>
      <c r="L241" s="258" t="n">
        <f aca="false">(A241-Calculation!$C$8)/365.25</f>
        <v>19.4140999315537</v>
      </c>
      <c r="M241" s="1" t="n">
        <v>6</v>
      </c>
      <c r="N241" s="307" t="n">
        <f aca="false">$A241</f>
        <v>53022</v>
      </c>
      <c r="O241" s="41" t="n">
        <f aca="false">VLOOKUP($N241,$AI$8:$AJ$258,2)+PvolMult</f>
        <v>0.119145068340377</v>
      </c>
      <c r="P241" s="308"/>
      <c r="V241" s="310" t="n">
        <f aca="false">$A241</f>
        <v>53022</v>
      </c>
      <c r="W241" s="261" t="n">
        <f aca="false">IF(Calculation!$Y$12=2,VLOOKUP(V241,OldCurves!$D241:$K494,3),(VLOOKUP(V241,OldCurves!$D241:$K494,3)*16*5+VLOOKUP(V241,OldCurves!$D241:$K494,7)*8*7+VLOOKUP(V241,OldCurves!M242:T465,3)*16+VLOOKUP(V241,OldCurves!M242:T465,7)*16)/168)</f>
        <v>73.5</v>
      </c>
      <c r="X241" s="92" t="n">
        <v>0</v>
      </c>
      <c r="Y241" s="311" t="n">
        <v>55</v>
      </c>
      <c r="Z241" s="294" t="n">
        <f aca="false">VLOOKUP(V241,OldCurves!A235:B494,2)</f>
        <v>0.06650108280325</v>
      </c>
      <c r="AA241" s="325"/>
      <c r="AB241" s="326"/>
      <c r="AC241" s="325"/>
      <c r="AD241" s="326"/>
      <c r="AE241" s="17" t="n">
        <v>1</v>
      </c>
      <c r="AF241" s="17"/>
      <c r="AG241" s="285" t="n">
        <v>19.41684</v>
      </c>
      <c r="AH241" s="106"/>
      <c r="AI241" s="313" t="n">
        <f aca="false">+V241</f>
        <v>53022</v>
      </c>
      <c r="AJ241" s="314" t="n">
        <f aca="false">IF(Calculation!$AB$24=1,OldData!AO241,OldData!AP241)</f>
        <v>0.119145068340377</v>
      </c>
      <c r="AK241" s="315"/>
      <c r="AM241" s="41"/>
      <c r="AN241" s="310" t="n">
        <f aca="false">AI241</f>
        <v>53022</v>
      </c>
      <c r="AO241" s="297" t="n">
        <f aca="false">IF(Calculation!$Y$12=2,SQRT((AR241^2*(AN241-olddate-1)+AU241^2*15)/(AN241-olddate+14)),SQRT((((AR241^2*16+AS241^2*8)/24)*(AN241-olddate-1)+((AU241^2*16+AV241^2*8)/24)*15)/(AN241-olddate+14)))</f>
        <v>0.119145068340377</v>
      </c>
      <c r="AP241" s="277" t="n">
        <f aca="false">IF(Calculation!$Y$12=2,AR241,SQRT((AR241^2*16+AS241^2*8)/24))</f>
        <v>0.08</v>
      </c>
      <c r="AR241" s="298" t="n">
        <f aca="false">VLOOKUP(AN241,OldVolTable,15)</f>
        <v>0.08</v>
      </c>
      <c r="AS241" s="316" t="n">
        <f aca="false">VLOOKUP(AN241,OldVolTable,19)</f>
        <v>0.175</v>
      </c>
      <c r="AT241" s="291"/>
      <c r="AU241" s="291" t="n">
        <f aca="false">VLOOKUP(AN241,OldVolTable,23)</f>
        <v>2.9</v>
      </c>
      <c r="AV241" s="299" t="n">
        <f aca="false">VLOOKUP(AN241,OldVolTable,27)</f>
        <v>1.15</v>
      </c>
    </row>
    <row r="242" customFormat="false" ht="11.25" hidden="false" customHeight="false" outlineLevel="0" collapsed="false">
      <c r="A242" s="319" t="n">
        <f aca="false">EOMONTH(A241,0)+1</f>
        <v>53053</v>
      </c>
      <c r="B242" s="261" t="n">
        <f aca="false">VLOOKUP(A242,$V$8:$Z$258,2)+PPadd</f>
        <v>73.5</v>
      </c>
      <c r="C242" s="65"/>
      <c r="D242" s="302" t="n">
        <f aca="false">VLOOKUP($A242,$V$8:$Z$258,4)*AE242</f>
        <v>55</v>
      </c>
      <c r="E242" s="247" t="n">
        <f aca="false">VLOOKUP($A242,$V$8:$Z$258,5)</f>
        <v>0.06650108280325</v>
      </c>
      <c r="F242" s="325"/>
      <c r="G242" s="326"/>
      <c r="H242" s="325"/>
      <c r="I242" s="326"/>
      <c r="J242" s="92" t="n">
        <f aca="false">X242</f>
        <v>0</v>
      </c>
      <c r="K242" s="306" t="n">
        <f aca="false">J242-C242</f>
        <v>0</v>
      </c>
      <c r="L242" s="258" t="n">
        <f aca="false">(A242-Calculation!$C$8)/365.25</f>
        <v>19.4989733059548</v>
      </c>
      <c r="M242" s="1" t="n">
        <v>1</v>
      </c>
      <c r="N242" s="307" t="n">
        <f aca="false">$A242</f>
        <v>53053</v>
      </c>
      <c r="O242" s="41" t="n">
        <f aca="false">VLOOKUP($N242,$AI$8:$AJ$258,2)+PvolMult</f>
        <v>0.119082453893333</v>
      </c>
      <c r="P242" s="308"/>
      <c r="V242" s="310" t="n">
        <f aca="false">$A242</f>
        <v>53053</v>
      </c>
      <c r="W242" s="261" t="n">
        <f aca="false">IF(Calculation!$Y$12=2,VLOOKUP(V242,OldCurves!$D242:$K495,3),(VLOOKUP(V242,OldCurves!$D242:$K495,3)*16*5+VLOOKUP(V242,OldCurves!$D242:$K495,7)*8*7+VLOOKUP(V242,OldCurves!M243:T466,3)*16+VLOOKUP(V242,OldCurves!M243:T466,7)*16)/168)</f>
        <v>73.5</v>
      </c>
      <c r="X242" s="92" t="n">
        <v>0</v>
      </c>
      <c r="Y242" s="311" t="n">
        <v>55</v>
      </c>
      <c r="Z242" s="294" t="n">
        <f aca="false">VLOOKUP(V242,OldCurves!A236:B495,2)</f>
        <v>0.06650108280325</v>
      </c>
      <c r="AA242" s="325"/>
      <c r="AB242" s="326"/>
      <c r="AC242" s="325"/>
      <c r="AD242" s="326"/>
      <c r="AE242" s="17" t="n">
        <v>1</v>
      </c>
      <c r="AF242" s="17"/>
      <c r="AG242" s="285" t="n">
        <v>19.49897</v>
      </c>
      <c r="AH242" s="106"/>
      <c r="AI242" s="313" t="n">
        <f aca="false">+V242</f>
        <v>53053</v>
      </c>
      <c r="AJ242" s="314" t="n">
        <f aca="false">IF(Calculation!$AB$24=1,OldData!AO242,OldData!AP242)</f>
        <v>0.119082453893333</v>
      </c>
      <c r="AK242" s="315"/>
      <c r="AM242" s="41"/>
      <c r="AN242" s="310" t="n">
        <f aca="false">AI242</f>
        <v>53053</v>
      </c>
      <c r="AO242" s="297" t="n">
        <f aca="false">IF(Calculation!$Y$12=2,SQRT((AR242^2*(AN242-olddate-1)+AU242^2*15)/(AN242-olddate+14)),SQRT((((AR242^2*16+AS242^2*8)/24)*(AN242-olddate-1)+((AU242^2*16+AV242^2*8)/24)*15)/(AN242-olddate+14)))</f>
        <v>0.119082453893333</v>
      </c>
      <c r="AP242" s="277" t="n">
        <f aca="false">IF(Calculation!$Y$12=2,AR242,SQRT((AR242^2*16+AS242^2*8)/24))</f>
        <v>0.08</v>
      </c>
      <c r="AR242" s="298" t="n">
        <f aca="false">VLOOKUP(AN242,OldVolTable,15)</f>
        <v>0.08</v>
      </c>
      <c r="AS242" s="316" t="n">
        <f aca="false">VLOOKUP(AN242,OldVolTable,19)</f>
        <v>0.175</v>
      </c>
      <c r="AT242" s="291"/>
      <c r="AU242" s="291" t="n">
        <f aca="false">VLOOKUP(AN242,OldVolTable,23)</f>
        <v>2.9</v>
      </c>
      <c r="AV242" s="299" t="n">
        <f aca="false">VLOOKUP(AN242,OldVolTable,27)</f>
        <v>1.15</v>
      </c>
    </row>
    <row r="243" customFormat="false" ht="11.25" hidden="false" customHeight="false" outlineLevel="0" collapsed="false">
      <c r="A243" s="319" t="n">
        <f aca="false">EOMONTH(A242,0)+1</f>
        <v>53083</v>
      </c>
      <c r="B243" s="261" t="n">
        <f aca="false">VLOOKUP(A243,$V$8:$Z$258,2)+PPadd</f>
        <v>73.5</v>
      </c>
      <c r="C243" s="65"/>
      <c r="D243" s="302" t="n">
        <f aca="false">VLOOKUP($A243,$V$8:$Z$258,4)*AE243</f>
        <v>55</v>
      </c>
      <c r="E243" s="247" t="n">
        <f aca="false">VLOOKUP($A243,$V$8:$Z$258,5)</f>
        <v>0.06650108280325</v>
      </c>
      <c r="F243" s="325"/>
      <c r="G243" s="326"/>
      <c r="H243" s="325"/>
      <c r="I243" s="326"/>
      <c r="J243" s="92" t="n">
        <f aca="false">X243</f>
        <v>0</v>
      </c>
      <c r="K243" s="306" t="n">
        <f aca="false">J243-C243</f>
        <v>0</v>
      </c>
      <c r="L243" s="258" t="n">
        <f aca="false">(A243-Calculation!$C$8)/365.25</f>
        <v>19.5811088295688</v>
      </c>
      <c r="M243" s="1" t="n">
        <v>2</v>
      </c>
      <c r="N243" s="307" t="n">
        <f aca="false">$A243</f>
        <v>53083</v>
      </c>
      <c r="O243" s="41" t="n">
        <f aca="false">VLOOKUP($N243,$AI$8:$AJ$258,2)+PvolMult</f>
        <v>0.119022055808832</v>
      </c>
      <c r="P243" s="308"/>
      <c r="V243" s="310" t="n">
        <f aca="false">$A243</f>
        <v>53083</v>
      </c>
      <c r="W243" s="261" t="n">
        <f aca="false">IF(Calculation!$Y$12=2,VLOOKUP(V243,OldCurves!$D243:$K496,3),(VLOOKUP(V243,OldCurves!$D243:$K496,3)*16*5+VLOOKUP(V243,OldCurves!$D243:$K496,7)*8*7+VLOOKUP(V243,OldCurves!M244:T467,3)*16+VLOOKUP(V243,OldCurves!M244:T467,7)*16)/168)</f>
        <v>73.5</v>
      </c>
      <c r="X243" s="92" t="n">
        <v>0</v>
      </c>
      <c r="Y243" s="311" t="n">
        <v>55</v>
      </c>
      <c r="Z243" s="294" t="n">
        <f aca="false">VLOOKUP(V243,OldCurves!A237:B496,2)</f>
        <v>0.06650108280325</v>
      </c>
      <c r="AA243" s="325"/>
      <c r="AB243" s="326"/>
      <c r="AC243" s="325"/>
      <c r="AD243" s="326"/>
      <c r="AE243" s="17" t="n">
        <v>1</v>
      </c>
      <c r="AF243" s="17"/>
      <c r="AG243" s="285" t="n">
        <v>19.58385</v>
      </c>
      <c r="AH243" s="106"/>
      <c r="AI243" s="313" t="n">
        <f aca="false">+V243</f>
        <v>53083</v>
      </c>
      <c r="AJ243" s="314" t="n">
        <f aca="false">IF(Calculation!$AB$24=1,OldData!AO243,OldData!AP243)</f>
        <v>0.119022055808832</v>
      </c>
      <c r="AK243" s="258"/>
      <c r="AM243" s="41"/>
      <c r="AN243" s="310" t="n">
        <f aca="false">AI243</f>
        <v>53083</v>
      </c>
      <c r="AO243" s="297" t="n">
        <f aca="false">IF(Calculation!$Y$12=2,SQRT((AR243^2*(AN243-olddate-1)+AU243^2*15)/(AN243-olddate+14)),SQRT((((AR243^2*16+AS243^2*8)/24)*(AN243-olddate-1)+((AU243^2*16+AV243^2*8)/24)*15)/(AN243-olddate+14)))</f>
        <v>0.119022055808832</v>
      </c>
      <c r="AP243" s="277" t="n">
        <f aca="false">IF(Calculation!$Y$12=2,AR243,SQRT((AR243^2*16+AS243^2*8)/24))</f>
        <v>0.08</v>
      </c>
      <c r="AR243" s="298" t="n">
        <f aca="false">VLOOKUP(AN243,OldVolTable,15)</f>
        <v>0.08</v>
      </c>
      <c r="AS243" s="316" t="n">
        <f aca="false">VLOOKUP(AN243,OldVolTable,19)</f>
        <v>0.175</v>
      </c>
      <c r="AT243" s="291"/>
      <c r="AU243" s="291" t="n">
        <f aca="false">VLOOKUP(AN243,OldVolTable,23)</f>
        <v>2.9</v>
      </c>
      <c r="AV243" s="299" t="n">
        <f aca="false">VLOOKUP(AN243,OldVolTable,27)</f>
        <v>1.15</v>
      </c>
    </row>
    <row r="244" customFormat="false" ht="11.25" hidden="false" customHeight="false" outlineLevel="0" collapsed="false">
      <c r="A244" s="319" t="n">
        <f aca="false">EOMONTH(A243,0)+1</f>
        <v>53114</v>
      </c>
      <c r="B244" s="261" t="n">
        <f aca="false">VLOOKUP(A244,$V$8:$Z$258,2)+PPadd</f>
        <v>73.5</v>
      </c>
      <c r="C244" s="65"/>
      <c r="D244" s="302" t="n">
        <f aca="false">VLOOKUP($A244,$V$8:$Z$258,4)*AE244</f>
        <v>55</v>
      </c>
      <c r="E244" s="247" t="n">
        <f aca="false">VLOOKUP($A244,$V$8:$Z$258,5)</f>
        <v>0.06650108280325</v>
      </c>
      <c r="F244" s="325"/>
      <c r="G244" s="326"/>
      <c r="H244" s="325"/>
      <c r="I244" s="326"/>
      <c r="J244" s="92" t="n">
        <f aca="false">X244</f>
        <v>0</v>
      </c>
      <c r="K244" s="306" t="n">
        <f aca="false">J244-C244</f>
        <v>0</v>
      </c>
      <c r="L244" s="258" t="n">
        <f aca="false">(A244-Calculation!$C$8)/365.25</f>
        <v>19.6659822039699</v>
      </c>
      <c r="M244" s="1" t="n">
        <v>3</v>
      </c>
      <c r="N244" s="307" t="n">
        <f aca="false">$A244</f>
        <v>53114</v>
      </c>
      <c r="O244" s="41" t="n">
        <f aca="false">VLOOKUP($N244,$AI$8:$AJ$258,2)+PvolMult</f>
        <v>0.11895984653111</v>
      </c>
      <c r="P244" s="308"/>
      <c r="V244" s="310" t="n">
        <f aca="false">$A244</f>
        <v>53114</v>
      </c>
      <c r="W244" s="261" t="n">
        <f aca="false">IF(Calculation!$Y$12=2,VLOOKUP(V244,OldCurves!$D244:$K497,3),(VLOOKUP(V244,OldCurves!$D244:$K497,3)*16*5+VLOOKUP(V244,OldCurves!$D244:$K497,7)*8*7+VLOOKUP(V244,OldCurves!M245:T468,3)*16+VLOOKUP(V244,OldCurves!M245:T468,7)*16)/168)</f>
        <v>73.5</v>
      </c>
      <c r="X244" s="92" t="n">
        <v>0</v>
      </c>
      <c r="Y244" s="311" t="n">
        <v>55</v>
      </c>
      <c r="Z244" s="294" t="n">
        <f aca="false">VLOOKUP(V244,OldCurves!A238:B497,2)</f>
        <v>0.06650108280325</v>
      </c>
      <c r="AA244" s="325"/>
      <c r="AB244" s="326"/>
      <c r="AC244" s="325"/>
      <c r="AD244" s="326"/>
      <c r="AE244" s="17" t="n">
        <v>1</v>
      </c>
      <c r="AF244" s="17"/>
      <c r="AG244" s="285" t="n">
        <v>19.66598</v>
      </c>
      <c r="AH244" s="106"/>
      <c r="AI244" s="313" t="n">
        <f aca="false">+V244</f>
        <v>53114</v>
      </c>
      <c r="AJ244" s="314" t="n">
        <f aca="false">IF(Calculation!$AB$24=1,OldData!AO244,OldData!AP244)</f>
        <v>0.11895984653111</v>
      </c>
      <c r="AK244" s="258"/>
      <c r="AM244" s="41"/>
      <c r="AN244" s="310" t="n">
        <f aca="false">AI244</f>
        <v>53114</v>
      </c>
      <c r="AO244" s="297" t="n">
        <f aca="false">IF(Calculation!$Y$12=2,SQRT((AR244^2*(AN244-olddate-1)+AU244^2*15)/(AN244-olddate+14)),SQRT((((AR244^2*16+AS244^2*8)/24)*(AN244-olddate-1)+((AU244^2*16+AV244^2*8)/24)*15)/(AN244-olddate+14)))</f>
        <v>0.11895984653111</v>
      </c>
      <c r="AP244" s="277" t="n">
        <f aca="false">IF(Calculation!$Y$12=2,AR244,SQRT((AR244^2*16+AS244^2*8)/24))</f>
        <v>0.08</v>
      </c>
      <c r="AR244" s="298" t="n">
        <f aca="false">VLOOKUP(AN244,OldVolTable,15)</f>
        <v>0.08</v>
      </c>
      <c r="AS244" s="316" t="n">
        <f aca="false">VLOOKUP(AN244,OldVolTable,19)</f>
        <v>0.175</v>
      </c>
      <c r="AT244" s="291"/>
      <c r="AU244" s="291" t="n">
        <f aca="false">VLOOKUP(AN244,OldVolTable,23)</f>
        <v>2.9</v>
      </c>
      <c r="AV244" s="299" t="n">
        <f aca="false">VLOOKUP(AN244,OldVolTable,27)</f>
        <v>1.15</v>
      </c>
    </row>
    <row r="245" customFormat="false" ht="11.25" hidden="false" customHeight="false" outlineLevel="0" collapsed="false">
      <c r="A245" s="319" t="n">
        <f aca="false">EOMONTH(A244,0)+1</f>
        <v>53144</v>
      </c>
      <c r="B245" s="261" t="n">
        <f aca="false">VLOOKUP(A245,$V$8:$Z$258,2)+PPadd</f>
        <v>73.5</v>
      </c>
      <c r="C245" s="65"/>
      <c r="D245" s="302" t="n">
        <f aca="false">VLOOKUP($A245,$V$8:$Z$258,4)*AE245</f>
        <v>55</v>
      </c>
      <c r="E245" s="247" t="n">
        <f aca="false">VLOOKUP($A245,$V$8:$Z$258,5)</f>
        <v>0.06650108280325</v>
      </c>
      <c r="F245" s="325"/>
      <c r="G245" s="326"/>
      <c r="H245" s="325"/>
      <c r="I245" s="326"/>
      <c r="J245" s="92" t="n">
        <f aca="false">X245</f>
        <v>0</v>
      </c>
      <c r="K245" s="306" t="n">
        <f aca="false">J245-C245</f>
        <v>0</v>
      </c>
      <c r="L245" s="258" t="n">
        <f aca="false">(A245-Calculation!$C$8)/365.25</f>
        <v>19.7481177275838</v>
      </c>
      <c r="M245" s="1" t="n">
        <v>4</v>
      </c>
      <c r="N245" s="307" t="n">
        <f aca="false">$A245</f>
        <v>53144</v>
      </c>
      <c r="O245" s="41" t="n">
        <f aca="false">VLOOKUP($N245,$AI$8:$AJ$258,2)+PvolMult</f>
        <v>0.118899838595231</v>
      </c>
      <c r="P245" s="308"/>
      <c r="V245" s="310" t="n">
        <f aca="false">$A245</f>
        <v>53144</v>
      </c>
      <c r="W245" s="261" t="n">
        <f aca="false">IF(Calculation!$Y$12=2,VLOOKUP(V245,OldCurves!$D245:$K498,3),(VLOOKUP(V245,OldCurves!$D245:$K498,3)*16*5+VLOOKUP(V245,OldCurves!$D245:$K498,7)*8*7+VLOOKUP(V245,OldCurves!M246:T469,3)*16+VLOOKUP(V245,OldCurves!M246:T469,7)*16)/168)</f>
        <v>73.5</v>
      </c>
      <c r="X245" s="92" t="n">
        <v>0</v>
      </c>
      <c r="Y245" s="311" t="n">
        <v>55</v>
      </c>
      <c r="Z245" s="294" t="n">
        <f aca="false">VLOOKUP(V245,OldCurves!A239:B498,2)</f>
        <v>0.06650108280325</v>
      </c>
      <c r="AA245" s="325"/>
      <c r="AB245" s="326"/>
      <c r="AC245" s="325"/>
      <c r="AD245" s="326"/>
      <c r="AE245" s="17" t="n">
        <v>1</v>
      </c>
      <c r="AF245" s="17"/>
      <c r="AG245" s="285" t="n">
        <v>19.75086</v>
      </c>
      <c r="AH245" s="106"/>
      <c r="AI245" s="313" t="n">
        <f aca="false">+V245</f>
        <v>53144</v>
      </c>
      <c r="AJ245" s="314" t="n">
        <f aca="false">IF(Calculation!$AB$24=1,OldData!AO245,OldData!AP245)</f>
        <v>0.118899838595231</v>
      </c>
      <c r="AK245" s="315"/>
      <c r="AM245" s="41"/>
      <c r="AN245" s="310" t="n">
        <f aca="false">AI245</f>
        <v>53144</v>
      </c>
      <c r="AO245" s="297" t="n">
        <f aca="false">IF(Calculation!$Y$12=2,SQRT((AR245^2*(AN245-olddate-1)+AU245^2*15)/(AN245-olddate+14)),SQRT((((AR245^2*16+AS245^2*8)/24)*(AN245-olddate-1)+((AU245^2*16+AV245^2*8)/24)*15)/(AN245-olddate+14)))</f>
        <v>0.118899838595231</v>
      </c>
      <c r="AP245" s="277" t="n">
        <f aca="false">IF(Calculation!$Y$12=2,AR245,SQRT((AR245^2*16+AS245^2*8)/24))</f>
        <v>0.08</v>
      </c>
      <c r="AR245" s="298" t="n">
        <f aca="false">VLOOKUP(AN245,OldVolTable,15)</f>
        <v>0.08</v>
      </c>
      <c r="AS245" s="316" t="n">
        <f aca="false">VLOOKUP(AN245,OldVolTable,19)</f>
        <v>0.175</v>
      </c>
      <c r="AT245" s="291"/>
      <c r="AU245" s="291" t="n">
        <f aca="false">VLOOKUP(AN245,OldVolTable,23)</f>
        <v>2.9</v>
      </c>
      <c r="AV245" s="299" t="n">
        <f aca="false">VLOOKUP(AN245,OldVolTable,27)</f>
        <v>1.15</v>
      </c>
    </row>
    <row r="246" customFormat="false" ht="11.25" hidden="false" customHeight="false" outlineLevel="0" collapsed="false">
      <c r="A246" s="319" t="n">
        <f aca="false">EOMONTH(A245,0)+1</f>
        <v>53175</v>
      </c>
      <c r="B246" s="261" t="n">
        <f aca="false">VLOOKUP(A246,$V$8:$Z$258,2)+PPadd</f>
        <v>73.5</v>
      </c>
      <c r="C246" s="65"/>
      <c r="D246" s="302" t="n">
        <f aca="false">VLOOKUP($A246,$V$8:$Z$258,4)*AE246</f>
        <v>55</v>
      </c>
      <c r="E246" s="247" t="n">
        <f aca="false">VLOOKUP($A246,$V$8:$Z$258,5)</f>
        <v>0.06650108280325</v>
      </c>
      <c r="F246" s="325"/>
      <c r="G246" s="326"/>
      <c r="H246" s="325"/>
      <c r="I246" s="326"/>
      <c r="J246" s="92" t="n">
        <f aca="false">X246</f>
        <v>0</v>
      </c>
      <c r="K246" s="306" t="n">
        <f aca="false">J246-C246</f>
        <v>0</v>
      </c>
      <c r="L246" s="258" t="n">
        <f aca="false">(A246-Calculation!$C$8)/365.25</f>
        <v>19.8329911019849</v>
      </c>
      <c r="M246" s="1" t="n">
        <v>5</v>
      </c>
      <c r="N246" s="307" t="n">
        <f aca="false">$A246</f>
        <v>53175</v>
      </c>
      <c r="O246" s="41" t="n">
        <f aca="false">VLOOKUP($N246,$AI$8:$AJ$258,2)+PvolMult</f>
        <v>0.118838030469022</v>
      </c>
      <c r="P246" s="308"/>
      <c r="V246" s="310" t="n">
        <f aca="false">$A246</f>
        <v>53175</v>
      </c>
      <c r="W246" s="261" t="n">
        <f aca="false">IF(Calculation!$Y$12=2,VLOOKUP(V246,OldCurves!$D246:$K499,3),(VLOOKUP(V246,OldCurves!$D246:$K499,3)*16*5+VLOOKUP(V246,OldCurves!$D246:$K499,7)*8*7+VLOOKUP(V246,OldCurves!M247:T470,3)*16+VLOOKUP(V246,OldCurves!M247:T470,7)*16)/168)</f>
        <v>73.5</v>
      </c>
      <c r="X246" s="92" t="n">
        <v>0</v>
      </c>
      <c r="Y246" s="311" t="n">
        <v>55</v>
      </c>
      <c r="Z246" s="294" t="n">
        <f aca="false">VLOOKUP(V246,OldCurves!A240:B499,2)</f>
        <v>0.06650108280325</v>
      </c>
      <c r="AA246" s="325"/>
      <c r="AB246" s="326"/>
      <c r="AC246" s="325"/>
      <c r="AD246" s="326"/>
      <c r="AE246" s="17" t="n">
        <v>1</v>
      </c>
      <c r="AF246" s="17"/>
      <c r="AG246" s="285" t="n">
        <v>19.83573</v>
      </c>
      <c r="AH246" s="106"/>
      <c r="AI246" s="313" t="n">
        <f aca="false">+V246</f>
        <v>53175</v>
      </c>
      <c r="AJ246" s="314" t="n">
        <f aca="false">IF(Calculation!$AB$24=1,OldData!AO246,OldData!AP246)</f>
        <v>0.118838030469022</v>
      </c>
      <c r="AK246" s="315"/>
      <c r="AM246" s="41"/>
      <c r="AN246" s="310" t="n">
        <f aca="false">AI246</f>
        <v>53175</v>
      </c>
      <c r="AO246" s="297" t="n">
        <f aca="false">IF(Calculation!$Y$12=2,SQRT((AR246^2*(AN246-olddate-1)+AU246^2*15)/(AN246-olddate+14)),SQRT((((AR246^2*16+AS246^2*8)/24)*(AN246-olddate-1)+((AU246^2*16+AV246^2*8)/24)*15)/(AN246-olddate+14)))</f>
        <v>0.118838030469022</v>
      </c>
      <c r="AP246" s="277" t="n">
        <f aca="false">IF(Calculation!$Y$12=2,AR246,SQRT((AR246^2*16+AS246^2*8)/24))</f>
        <v>0.08</v>
      </c>
      <c r="AR246" s="298" t="n">
        <f aca="false">VLOOKUP(AN246,OldVolTable,15)</f>
        <v>0.08</v>
      </c>
      <c r="AS246" s="316" t="n">
        <f aca="false">VLOOKUP(AN246,OldVolTable,19)</f>
        <v>0.175</v>
      </c>
      <c r="AT246" s="291"/>
      <c r="AU246" s="291" t="n">
        <f aca="false">VLOOKUP(AN246,OldVolTable,23)</f>
        <v>2.9</v>
      </c>
      <c r="AV246" s="299" t="n">
        <f aca="false">VLOOKUP(AN246,OldVolTable,27)</f>
        <v>1.15</v>
      </c>
    </row>
    <row r="247" customFormat="false" ht="11.25" hidden="false" customHeight="false" outlineLevel="0" collapsed="false">
      <c r="A247" s="319" t="n">
        <f aca="false">EOMONTH(A246,0)+1</f>
        <v>53206</v>
      </c>
      <c r="B247" s="261" t="n">
        <f aca="false">VLOOKUP(A247,$V$8:$Z$258,2)+PPadd</f>
        <v>73.5</v>
      </c>
      <c r="C247" s="65"/>
      <c r="D247" s="302" t="n">
        <f aca="false">VLOOKUP($A247,$V$8:$Z$258,4)*AE247</f>
        <v>55</v>
      </c>
      <c r="E247" s="247" t="n">
        <f aca="false">VLOOKUP($A247,$V$8:$Z$258,5)</f>
        <v>0.06650108280325</v>
      </c>
      <c r="F247" s="325"/>
      <c r="G247" s="326"/>
      <c r="H247" s="325"/>
      <c r="I247" s="326"/>
      <c r="J247" s="92" t="n">
        <f aca="false">X247</f>
        <v>0</v>
      </c>
      <c r="K247" s="306" t="n">
        <f aca="false">J247-C247</f>
        <v>0</v>
      </c>
      <c r="L247" s="258" t="n">
        <f aca="false">(A247-Calculation!$C$8)/365.25</f>
        <v>19.917864476386</v>
      </c>
      <c r="M247" s="1" t="n">
        <v>6</v>
      </c>
      <c r="N247" s="307" t="n">
        <f aca="false">$A247</f>
        <v>53206</v>
      </c>
      <c r="O247" s="41" t="n">
        <f aca="false">VLOOKUP($N247,$AI$8:$AJ$258,2)+PvolMult</f>
        <v>0.118776424684279</v>
      </c>
      <c r="P247" s="308"/>
      <c r="V247" s="310" t="n">
        <f aca="false">$A247</f>
        <v>53206</v>
      </c>
      <c r="W247" s="261" t="n">
        <f aca="false">IF(Calculation!$Y$12=2,VLOOKUP(V247,OldCurves!$D247:$K500,3),(VLOOKUP(V247,OldCurves!$D247:$K500,3)*16*5+VLOOKUP(V247,OldCurves!$D247:$K500,7)*8*7+VLOOKUP(V247,OldCurves!M248:T471,3)*16+VLOOKUP(V247,OldCurves!M248:T471,7)*16)/168)</f>
        <v>73.5</v>
      </c>
      <c r="X247" s="92" t="n">
        <v>0</v>
      </c>
      <c r="Y247" s="311" t="n">
        <v>55</v>
      </c>
      <c r="Z247" s="294" t="n">
        <f aca="false">VLOOKUP(V247,OldCurves!A241:B500,2)</f>
        <v>0.06650108280325</v>
      </c>
      <c r="AA247" s="325"/>
      <c r="AB247" s="326"/>
      <c r="AC247" s="325"/>
      <c r="AD247" s="326"/>
      <c r="AE247" s="17" t="n">
        <v>1</v>
      </c>
      <c r="AF247" s="17"/>
      <c r="AG247" s="285" t="n">
        <v>19.91513</v>
      </c>
      <c r="AH247" s="106"/>
      <c r="AI247" s="313" t="n">
        <f aca="false">+V247</f>
        <v>53206</v>
      </c>
      <c r="AJ247" s="314" t="n">
        <f aca="false">IF(Calculation!$AB$24=1,OldData!AO247,OldData!AP247)</f>
        <v>0.118776424684279</v>
      </c>
      <c r="AK247" s="315"/>
      <c r="AM247" s="41"/>
      <c r="AN247" s="310" t="n">
        <f aca="false">AI247</f>
        <v>53206</v>
      </c>
      <c r="AO247" s="297" t="n">
        <f aca="false">IF(Calculation!$Y$12=2,SQRT((AR247^2*(AN247-olddate-1)+AU247^2*15)/(AN247-olddate+14)),SQRT((((AR247^2*16+AS247^2*8)/24)*(AN247-olddate-1)+((AU247^2*16+AV247^2*8)/24)*15)/(AN247-olddate+14)))</f>
        <v>0.118776424684279</v>
      </c>
      <c r="AP247" s="277" t="n">
        <f aca="false">IF(Calculation!$Y$12=2,AR247,SQRT((AR247^2*16+AS247^2*8)/24))</f>
        <v>0.08</v>
      </c>
      <c r="AR247" s="298" t="n">
        <f aca="false">VLOOKUP(AN247,OldVolTable,15)</f>
        <v>0.08</v>
      </c>
      <c r="AS247" s="316" t="n">
        <f aca="false">VLOOKUP(AN247,OldVolTable,19)</f>
        <v>0.175</v>
      </c>
      <c r="AT247" s="291"/>
      <c r="AU247" s="291" t="n">
        <f aca="false">VLOOKUP(AN247,OldVolTable,23)</f>
        <v>2.9</v>
      </c>
      <c r="AV247" s="299" t="n">
        <f aca="false">VLOOKUP(AN247,OldVolTable,27)</f>
        <v>1.15</v>
      </c>
    </row>
    <row r="248" customFormat="false" ht="11.25" hidden="false" customHeight="false" outlineLevel="0" collapsed="false">
      <c r="A248" s="301" t="n">
        <f aca="false">EOMONTH(A247,0)+1</f>
        <v>53236</v>
      </c>
      <c r="B248" s="261" t="n">
        <f aca="false">VLOOKUP(A248,$V$8:$Z$258,2)+PPadd</f>
        <v>73.5</v>
      </c>
      <c r="C248" s="65"/>
      <c r="D248" s="302" t="n">
        <f aca="false">VLOOKUP($A248,$V$8:$Z$258,4)*AE248</f>
        <v>55</v>
      </c>
      <c r="E248" s="247" t="n">
        <f aca="false">VLOOKUP($A248,$V$8:$Z$258,5)</f>
        <v>0.06650108280325</v>
      </c>
      <c r="F248" s="325"/>
      <c r="G248" s="326"/>
      <c r="H248" s="325"/>
      <c r="I248" s="326"/>
      <c r="J248" s="92" t="n">
        <f aca="false">X248</f>
        <v>0</v>
      </c>
      <c r="K248" s="306" t="n">
        <f aca="false">J248-C248</f>
        <v>0</v>
      </c>
      <c r="L248" s="258" t="n">
        <f aca="false">(A248-Calculation!$C$8)/365.25</f>
        <v>20</v>
      </c>
      <c r="M248" s="1" t="n">
        <v>1</v>
      </c>
      <c r="N248" s="307" t="n">
        <f aca="false">$A248</f>
        <v>53236</v>
      </c>
      <c r="O248" s="41" t="n">
        <f aca="false">VLOOKUP($N248,$AI$8:$AJ$258,2)+PvolMult</f>
        <v>0.118716997881253</v>
      </c>
      <c r="P248" s="308"/>
      <c r="V248" s="310" t="n">
        <f aca="false">$A248</f>
        <v>53236</v>
      </c>
      <c r="W248" s="261" t="n">
        <f aca="false">IF(Calculation!$Y$12=2,VLOOKUP(V248,OldCurves!$D248:$K501,3),(VLOOKUP(V248,OldCurves!$D248:$K501,3)*16*5+VLOOKUP(V248,OldCurves!$D248:$K501,7)*8*7+VLOOKUP(V248,OldCurves!M249:T472,3)*16+VLOOKUP(V248,OldCurves!M249:T472,7)*16)/168)</f>
        <v>73.5</v>
      </c>
      <c r="X248" s="92" t="n">
        <v>0</v>
      </c>
      <c r="Y248" s="311" t="n">
        <v>55</v>
      </c>
      <c r="Z248" s="294" t="n">
        <f aca="false">VLOOKUP(V248,OldCurves!A242:B501,2)</f>
        <v>0.06650108280325</v>
      </c>
      <c r="AA248" s="325"/>
      <c r="AB248" s="326"/>
      <c r="AC248" s="325"/>
      <c r="AD248" s="326"/>
      <c r="AE248" s="17" t="n">
        <v>1</v>
      </c>
      <c r="AF248" s="17"/>
      <c r="AG248" s="285" t="n">
        <v>20</v>
      </c>
      <c r="AH248" s="106"/>
      <c r="AI248" s="313" t="n">
        <f aca="false">+V248</f>
        <v>53236</v>
      </c>
      <c r="AJ248" s="314" t="n">
        <f aca="false">IF(Calculation!$AB$24=1,OldData!AO248,OldData!AP248)</f>
        <v>0.118716997881253</v>
      </c>
      <c r="AK248" s="315"/>
      <c r="AM248" s="41"/>
      <c r="AN248" s="310" t="n">
        <f aca="false">AI248</f>
        <v>53236</v>
      </c>
      <c r="AO248" s="297" t="n">
        <f aca="false">IF(Calculation!$Y$12=2,SQRT((AR248^2*(AN248-olddate-1)+AU248^2*15)/(AN248-olddate+14)),SQRT((((AR248^2*16+AS248^2*8)/24)*(AN248-olddate-1)+((AU248^2*16+AV248^2*8)/24)*15)/(AN248-olddate+14)))</f>
        <v>0.118716997881253</v>
      </c>
      <c r="AP248" s="277" t="n">
        <f aca="false">IF(Calculation!$Y$12=2,AR248,SQRT((AR248^2*16+AS248^2*8)/24))</f>
        <v>0.08</v>
      </c>
      <c r="AR248" s="298" t="n">
        <f aca="false">VLOOKUP(AN248,OldVolTable,15)</f>
        <v>0.08</v>
      </c>
      <c r="AS248" s="316" t="n">
        <f aca="false">VLOOKUP(AN248,OldVolTable,19)</f>
        <v>0.175</v>
      </c>
      <c r="AT248" s="291"/>
      <c r="AU248" s="291" t="n">
        <f aca="false">VLOOKUP(AN248,OldVolTable,23)</f>
        <v>2.9</v>
      </c>
      <c r="AV248" s="299" t="n">
        <f aca="false">VLOOKUP(AN248,OldVolTable,27)</f>
        <v>1.15</v>
      </c>
    </row>
    <row r="249" customFormat="false" ht="11.25" hidden="false" customHeight="false" outlineLevel="0" collapsed="false">
      <c r="A249" s="319" t="n">
        <f aca="false">EOMONTH(A248,0)+1</f>
        <v>53267</v>
      </c>
      <c r="B249" s="261" t="n">
        <f aca="false">VLOOKUP(A249,$V$8:$Z$258,2)+PPadd</f>
        <v>73.5</v>
      </c>
      <c r="C249" s="65"/>
      <c r="D249" s="302" t="n">
        <f aca="false">VLOOKUP($A249,$V$8:$Z$258,4)*AE249</f>
        <v>55</v>
      </c>
      <c r="E249" s="247" t="n">
        <f aca="false">VLOOKUP($A249,$V$8:$Z$258,5)</f>
        <v>0.06650108280325</v>
      </c>
      <c r="F249" s="325"/>
      <c r="G249" s="326"/>
      <c r="H249" s="325"/>
      <c r="I249" s="326"/>
      <c r="J249" s="92" t="n">
        <f aca="false">X249</f>
        <v>0</v>
      </c>
      <c r="K249" s="306" t="n">
        <f aca="false">J249-C249</f>
        <v>0</v>
      </c>
      <c r="L249" s="258" t="n">
        <f aca="false">(A249-Calculation!$C$8)/365.25</f>
        <v>20.0848733744011</v>
      </c>
      <c r="M249" s="1" t="n">
        <v>2</v>
      </c>
      <c r="N249" s="307" t="n">
        <f aca="false">$A249</f>
        <v>53267</v>
      </c>
      <c r="O249" s="41" t="n">
        <f aca="false">VLOOKUP($N249,$AI$8:$AJ$258,2)+PvolMult</f>
        <v>0.118655787290159</v>
      </c>
      <c r="P249" s="308"/>
      <c r="V249" s="310" t="n">
        <f aca="false">$A249</f>
        <v>53267</v>
      </c>
      <c r="W249" s="261" t="n">
        <f aca="false">IF(Calculation!$Y$12=2,VLOOKUP(V249,OldCurves!$D249:$K502,3),(VLOOKUP(V249,OldCurves!$D249:$K502,3)*16*5+VLOOKUP(V249,OldCurves!$D249:$K502,7)*8*7+VLOOKUP(V249,OldCurves!M250:T473,3)*16+VLOOKUP(V249,OldCurves!M250:T473,7)*16)/168)</f>
        <v>73.5</v>
      </c>
      <c r="X249" s="92" t="n">
        <v>0</v>
      </c>
      <c r="Y249" s="311" t="n">
        <v>55</v>
      </c>
      <c r="Z249" s="294" t="n">
        <f aca="false">VLOOKUP(V249,OldCurves!A243:B502,2)</f>
        <v>0.06650108280325</v>
      </c>
      <c r="AA249" s="325"/>
      <c r="AB249" s="326"/>
      <c r="AC249" s="325"/>
      <c r="AD249" s="326"/>
      <c r="AE249" s="17" t="n">
        <v>1</v>
      </c>
      <c r="AF249" s="17"/>
      <c r="AG249" s="285" t="n">
        <v>20.08214</v>
      </c>
      <c r="AH249" s="106"/>
      <c r="AI249" s="313" t="n">
        <f aca="false">+V249</f>
        <v>53267</v>
      </c>
      <c r="AJ249" s="314" t="n">
        <f aca="false">IF(Calculation!$AB$24=1,OldData!AO249,OldData!AP249)</f>
        <v>0.118655787290159</v>
      </c>
      <c r="AK249" s="315"/>
      <c r="AM249" s="41"/>
      <c r="AN249" s="310" t="n">
        <f aca="false">AI249</f>
        <v>53267</v>
      </c>
      <c r="AO249" s="297" t="n">
        <f aca="false">IF(Calculation!$Y$12=2,SQRT((AR249^2*(AN249-olddate-1)+AU249^2*15)/(AN249-olddate+14)),SQRT((((AR249^2*16+AS249^2*8)/24)*(AN249-olddate-1)+((AU249^2*16+AV249^2*8)/24)*15)/(AN249-olddate+14)))</f>
        <v>0.118655787290159</v>
      </c>
      <c r="AP249" s="277" t="n">
        <f aca="false">IF(Calculation!$Y$12=2,AR249,SQRT((AR249^2*16+AS249^2*8)/24))</f>
        <v>0.08</v>
      </c>
      <c r="AR249" s="298" t="n">
        <f aca="false">VLOOKUP(AN249,OldVolTable,15)</f>
        <v>0.08</v>
      </c>
      <c r="AS249" s="316" t="n">
        <f aca="false">VLOOKUP(AN249,OldVolTable,19)</f>
        <v>0.175</v>
      </c>
      <c r="AT249" s="291"/>
      <c r="AU249" s="291" t="n">
        <f aca="false">VLOOKUP(AN249,OldVolTable,23)</f>
        <v>2.9</v>
      </c>
      <c r="AV249" s="299" t="n">
        <f aca="false">VLOOKUP(AN249,OldVolTable,27)</f>
        <v>1.15</v>
      </c>
    </row>
    <row r="250" customFormat="false" ht="11.25" hidden="false" customHeight="false" outlineLevel="0" collapsed="false">
      <c r="A250" s="319" t="n">
        <f aca="false">EOMONTH(A249,0)+1</f>
        <v>53297</v>
      </c>
      <c r="B250" s="261" t="n">
        <f aca="false">VLOOKUP(A250,$V$8:$Z$258,2)+PPadd</f>
        <v>73.5</v>
      </c>
      <c r="C250" s="65"/>
      <c r="D250" s="302" t="n">
        <f aca="false">VLOOKUP($A250,$V$8:$Z$258,4)*AE250</f>
        <v>55</v>
      </c>
      <c r="E250" s="247" t="n">
        <f aca="false">VLOOKUP($A250,$V$8:$Z$258,5)</f>
        <v>0.06650108280325</v>
      </c>
      <c r="F250" s="325"/>
      <c r="G250" s="326"/>
      <c r="H250" s="325"/>
      <c r="I250" s="326"/>
      <c r="J250" s="92" t="n">
        <f aca="false">X250</f>
        <v>0</v>
      </c>
      <c r="K250" s="306" t="n">
        <f aca="false">J250-C250</f>
        <v>0</v>
      </c>
      <c r="L250" s="258" t="n">
        <f aca="false">(A250-Calculation!$C$8)/365.25</f>
        <v>20.1670088980151</v>
      </c>
      <c r="M250" s="1" t="n">
        <v>3</v>
      </c>
      <c r="N250" s="307" t="n">
        <f aca="false">$A250</f>
        <v>53297</v>
      </c>
      <c r="O250" s="41" t="n">
        <f aca="false">VLOOKUP($N250,$AI$8:$AJ$258,2)+PvolMult</f>
        <v>0.118596741046818</v>
      </c>
      <c r="P250" s="308"/>
      <c r="V250" s="310" t="n">
        <f aca="false">$A250</f>
        <v>53297</v>
      </c>
      <c r="W250" s="261" t="n">
        <f aca="false">IF(Calculation!$Y$12=2,VLOOKUP(V250,OldCurves!$D250:$K503,3),(VLOOKUP(V250,OldCurves!$D250:$K503,3)*16*5+VLOOKUP(V250,OldCurves!$D250:$K503,7)*8*7+VLOOKUP(V250,OldCurves!M251:T474,3)*16+VLOOKUP(V250,OldCurves!M251:T474,7)*16)/168)</f>
        <v>73.5</v>
      </c>
      <c r="X250" s="92" t="n">
        <v>0</v>
      </c>
      <c r="Y250" s="311" t="n">
        <v>55</v>
      </c>
      <c r="Z250" s="294" t="n">
        <f aca="false">VLOOKUP(V250,OldCurves!A244:B503,2)</f>
        <v>0.06650108280325</v>
      </c>
      <c r="AA250" s="325"/>
      <c r="AB250" s="326"/>
      <c r="AC250" s="325"/>
      <c r="AD250" s="326"/>
      <c r="AE250" s="17" t="n">
        <v>1</v>
      </c>
      <c r="AF250" s="17"/>
      <c r="AG250" s="285" t="n">
        <v>20.16701</v>
      </c>
      <c r="AH250" s="106"/>
      <c r="AI250" s="313" t="n">
        <f aca="false">+V250</f>
        <v>53297</v>
      </c>
      <c r="AJ250" s="314" t="n">
        <f aca="false">IF(Calculation!$AB$24=1,OldData!AO250,OldData!AP250)</f>
        <v>0.118596741046818</v>
      </c>
      <c r="AK250" s="315"/>
      <c r="AM250" s="41"/>
      <c r="AN250" s="310" t="n">
        <f aca="false">AI250</f>
        <v>53297</v>
      </c>
      <c r="AO250" s="297" t="n">
        <f aca="false">IF(Calculation!$Y$12=2,SQRT((AR250^2*(AN250-olddate-1)+AU250^2*15)/(AN250-olddate+14)),SQRT((((AR250^2*16+AS250^2*8)/24)*(AN250-olddate-1)+((AU250^2*16+AV250^2*8)/24)*15)/(AN250-olddate+14)))</f>
        <v>0.118596741046818</v>
      </c>
      <c r="AP250" s="277" t="n">
        <f aca="false">IF(Calculation!$Y$12=2,AR250,SQRT((AR250^2*16+AS250^2*8)/24))</f>
        <v>0.08</v>
      </c>
      <c r="AR250" s="298" t="n">
        <f aca="false">VLOOKUP(AN250,OldVolTable,15)</f>
        <v>0.08</v>
      </c>
      <c r="AS250" s="316" t="n">
        <f aca="false">VLOOKUP(AN250,OldVolTable,19)</f>
        <v>0.175</v>
      </c>
      <c r="AT250" s="291"/>
      <c r="AU250" s="291" t="n">
        <f aca="false">VLOOKUP(AN250,OldVolTable,23)</f>
        <v>2.9</v>
      </c>
      <c r="AV250" s="299" t="n">
        <f aca="false">VLOOKUP(AN250,OldVolTable,27)</f>
        <v>1.15</v>
      </c>
    </row>
    <row r="251" customFormat="false" ht="11.25" hidden="false" customHeight="false" outlineLevel="0" collapsed="false">
      <c r="A251" s="319" t="n">
        <f aca="false">EOMONTH(A250,0)+1</f>
        <v>53328</v>
      </c>
      <c r="B251" s="261" t="n">
        <f aca="false">VLOOKUP(A251,$V$8:$Z$258,2)+PPadd</f>
        <v>73.5</v>
      </c>
      <c r="C251" s="65"/>
      <c r="D251" s="302" t="n">
        <f aca="false">VLOOKUP($A251,$V$8:$Z$258,4)*AE251</f>
        <v>55</v>
      </c>
      <c r="E251" s="247" t="n">
        <f aca="false">VLOOKUP($A251,$V$8:$Z$258,5)</f>
        <v>0.06650108280325</v>
      </c>
      <c r="F251" s="325"/>
      <c r="G251" s="326"/>
      <c r="H251" s="325"/>
      <c r="I251" s="326"/>
      <c r="J251" s="92" t="n">
        <f aca="false">X251</f>
        <v>0</v>
      </c>
      <c r="K251" s="306" t="n">
        <f aca="false">J251-C251</f>
        <v>0</v>
      </c>
      <c r="L251" s="258" t="n">
        <f aca="false">(A251-Calculation!$C$8)/365.25</f>
        <v>20.2518822724162</v>
      </c>
      <c r="M251" s="1" t="n">
        <v>4</v>
      </c>
      <c r="N251" s="307" t="n">
        <f aca="false">$A251</f>
        <v>53328</v>
      </c>
      <c r="O251" s="41" t="n">
        <f aca="false">VLOOKUP($N251,$AI$8:$AJ$258,2)+PvolMult</f>
        <v>0.118535921765199</v>
      </c>
      <c r="P251" s="308"/>
      <c r="V251" s="310" t="n">
        <f aca="false">$A251</f>
        <v>53328</v>
      </c>
      <c r="W251" s="261" t="n">
        <f aca="false">IF(Calculation!$Y$12=2,VLOOKUP(V251,OldCurves!$D251:$K504,3),(VLOOKUP(V251,OldCurves!$D251:$K504,3)*16*5+VLOOKUP(V251,OldCurves!$D251:$K504,7)*8*7+VLOOKUP(V251,OldCurves!M252:T475,3)*16+VLOOKUP(V251,OldCurves!M252:T475,7)*16)/168)</f>
        <v>73.5</v>
      </c>
      <c r="X251" s="92" t="n">
        <v>0</v>
      </c>
      <c r="Y251" s="311" t="n">
        <v>55</v>
      </c>
      <c r="Z251" s="294" t="n">
        <f aca="false">VLOOKUP(V251,OldCurves!A245:B504,2)</f>
        <v>0.06650108280325</v>
      </c>
      <c r="AA251" s="325"/>
      <c r="AB251" s="326"/>
      <c r="AC251" s="325"/>
      <c r="AD251" s="326"/>
      <c r="AE251" s="17" t="n">
        <v>1</v>
      </c>
      <c r="AF251" s="17"/>
      <c r="AG251" s="285" t="n">
        <v>20.24914</v>
      </c>
      <c r="AH251" s="106"/>
      <c r="AI251" s="313" t="n">
        <f aca="false">+V251</f>
        <v>53328</v>
      </c>
      <c r="AJ251" s="314" t="n">
        <f aca="false">IF(Calculation!$AB$24=1,OldData!AO251,OldData!AP251)</f>
        <v>0.118535921765199</v>
      </c>
      <c r="AK251" s="315"/>
      <c r="AM251" s="41"/>
      <c r="AN251" s="310" t="n">
        <f aca="false">AI251</f>
        <v>53328</v>
      </c>
      <c r="AO251" s="297" t="n">
        <f aca="false">IF(Calculation!$Y$12=2,SQRT((AR251^2*(AN251-olddate-1)+AU251^2*15)/(AN251-olddate+14)),SQRT((((AR251^2*16+AS251^2*8)/24)*(AN251-olddate-1)+((AU251^2*16+AV251^2*8)/24)*15)/(AN251-olddate+14)))</f>
        <v>0.118535921765199</v>
      </c>
      <c r="AP251" s="277" t="n">
        <f aca="false">IF(Calculation!$Y$12=2,AR251,SQRT((AR251^2*16+AS251^2*8)/24))</f>
        <v>0.08</v>
      </c>
      <c r="AR251" s="298" t="n">
        <f aca="false">VLOOKUP(AN251,OldVolTable,15)</f>
        <v>0.08</v>
      </c>
      <c r="AS251" s="316" t="n">
        <f aca="false">VLOOKUP(AN251,OldVolTable,19)</f>
        <v>0.175</v>
      </c>
      <c r="AT251" s="291"/>
      <c r="AU251" s="291" t="n">
        <f aca="false">VLOOKUP(AN251,OldVolTable,23)</f>
        <v>2.9</v>
      </c>
      <c r="AV251" s="299" t="n">
        <f aca="false">VLOOKUP(AN251,OldVolTable,27)</f>
        <v>1.15</v>
      </c>
    </row>
    <row r="252" customFormat="false" ht="11.25" hidden="false" customHeight="false" outlineLevel="0" collapsed="false">
      <c r="A252" s="319" t="n">
        <f aca="false">EOMONTH(A251,0)+1</f>
        <v>53359</v>
      </c>
      <c r="B252" s="261" t="n">
        <f aca="false">VLOOKUP(A252,$V$8:$Z$258,2)+PPadd</f>
        <v>73.5</v>
      </c>
      <c r="C252" s="65"/>
      <c r="D252" s="302" t="n">
        <f aca="false">VLOOKUP($A252,$V$8:$Z$258,4)*AE252</f>
        <v>55</v>
      </c>
      <c r="E252" s="247" t="n">
        <f aca="false">VLOOKUP($A252,$V$8:$Z$258,5)</f>
        <v>0.06650108280325</v>
      </c>
      <c r="F252" s="325"/>
      <c r="G252" s="326"/>
      <c r="H252" s="325"/>
      <c r="I252" s="326"/>
      <c r="J252" s="92" t="n">
        <f aca="false">X252</f>
        <v>0</v>
      </c>
      <c r="K252" s="306" t="n">
        <f aca="false">J252-C252</f>
        <v>0</v>
      </c>
      <c r="L252" s="258" t="n">
        <f aca="false">(A252-Calculation!$C$8)/365.25</f>
        <v>20.3367556468173</v>
      </c>
      <c r="M252" s="1" t="n">
        <v>5</v>
      </c>
      <c r="N252" s="307" t="n">
        <f aca="false">$A252</f>
        <v>53359</v>
      </c>
      <c r="O252" s="41" t="n">
        <f aca="false">VLOOKUP($N252,$AI$8:$AJ$258,2)+PvolMult</f>
        <v>0.11847529987384</v>
      </c>
      <c r="P252" s="308"/>
      <c r="V252" s="310" t="n">
        <f aca="false">$A252</f>
        <v>53359</v>
      </c>
      <c r="W252" s="261" t="n">
        <f aca="false">IF(Calculation!$Y$12=2,VLOOKUP(V252,OldCurves!$D252:$K505,3),(VLOOKUP(V252,OldCurves!$D252:$K505,3)*16*5+VLOOKUP(V252,OldCurves!$D252:$K505,7)*8*7+VLOOKUP(V252,OldCurves!M253:T476,3)*16+VLOOKUP(V252,OldCurves!M253:T476,7)*16)/168)</f>
        <v>73.5</v>
      </c>
      <c r="X252" s="92" t="n">
        <v>0</v>
      </c>
      <c r="Y252" s="311" t="n">
        <v>55</v>
      </c>
      <c r="Z252" s="294" t="n">
        <f aca="false">VLOOKUP(V252,OldCurves!A246:B505,2)</f>
        <v>0.06650108280325</v>
      </c>
      <c r="AA252" s="325"/>
      <c r="AB252" s="326"/>
      <c r="AC252" s="325"/>
      <c r="AD252" s="326"/>
      <c r="AE252" s="17" t="n">
        <v>1</v>
      </c>
      <c r="AF252" s="17"/>
      <c r="AG252" s="285" t="n">
        <v>20.33402</v>
      </c>
      <c r="AH252" s="106"/>
      <c r="AI252" s="313" t="n">
        <f aca="false">+V252</f>
        <v>53359</v>
      </c>
      <c r="AJ252" s="314" t="n">
        <f aca="false">IF(Calculation!$AB$24=1,OldData!AO252,OldData!AP252)</f>
        <v>0.11847529987384</v>
      </c>
      <c r="AK252" s="315"/>
      <c r="AM252" s="41"/>
      <c r="AN252" s="310" t="n">
        <f aca="false">AI252</f>
        <v>53359</v>
      </c>
      <c r="AO252" s="297" t="n">
        <f aca="false">IF(Calculation!$Y$12=2,SQRT((AR252^2*(AN252-olddate-1)+AU252^2*15)/(AN252-olddate+14)),SQRT((((AR252^2*16+AS252^2*8)/24)*(AN252-olddate-1)+((AU252^2*16+AV252^2*8)/24)*15)/(AN252-olddate+14)))</f>
        <v>0.11847529987384</v>
      </c>
      <c r="AP252" s="277" t="n">
        <f aca="false">IF(Calculation!$Y$12=2,AR252,SQRT((AR252^2*16+AS252^2*8)/24))</f>
        <v>0.08</v>
      </c>
      <c r="AR252" s="298" t="n">
        <f aca="false">VLOOKUP(AN252,OldVolTable,15)</f>
        <v>0.08</v>
      </c>
      <c r="AS252" s="316" t="n">
        <f aca="false">VLOOKUP(AN252,OldVolTable,19)</f>
        <v>0.175</v>
      </c>
      <c r="AT252" s="291"/>
      <c r="AU252" s="291" t="n">
        <f aca="false">VLOOKUP(AN252,OldVolTable,23)</f>
        <v>2.9</v>
      </c>
      <c r="AV252" s="299" t="n">
        <f aca="false">VLOOKUP(AN252,OldVolTable,27)</f>
        <v>1.15</v>
      </c>
    </row>
    <row r="253" customFormat="false" ht="11.25" hidden="false" customHeight="false" outlineLevel="0" collapsed="false">
      <c r="A253" s="319" t="n">
        <f aca="false">EOMONTH(A252,0)+1</f>
        <v>53387</v>
      </c>
      <c r="B253" s="261" t="n">
        <f aca="false">VLOOKUP(A253,$V$8:$Z$258,2)+PPadd</f>
        <v>73.5</v>
      </c>
      <c r="C253" s="65"/>
      <c r="D253" s="302" t="n">
        <f aca="false">VLOOKUP($A253,$V$8:$Z$258,4)*AE253</f>
        <v>55</v>
      </c>
      <c r="E253" s="247" t="n">
        <f aca="false">VLOOKUP($A253,$V$8:$Z$258,5)</f>
        <v>0.06650108280325</v>
      </c>
      <c r="F253" s="325"/>
      <c r="G253" s="326"/>
      <c r="H253" s="325"/>
      <c r="I253" s="326"/>
      <c r="J253" s="92" t="n">
        <f aca="false">X253</f>
        <v>0</v>
      </c>
      <c r="K253" s="306" t="n">
        <f aca="false">J253-C253</f>
        <v>0</v>
      </c>
      <c r="L253" s="258" t="n">
        <f aca="false">(A253-Calculation!$C$8)/365.25</f>
        <v>20.4134154688569</v>
      </c>
      <c r="M253" s="1" t="n">
        <v>6</v>
      </c>
      <c r="N253" s="307" t="n">
        <f aca="false">$A253</f>
        <v>53387</v>
      </c>
      <c r="O253" s="41" t="n">
        <f aca="false">VLOOKUP($N253,$AI$8:$AJ$258,2)+PvolMult</f>
        <v>0.118420713460417</v>
      </c>
      <c r="P253" s="308"/>
      <c r="V253" s="310" t="n">
        <f aca="false">$A253</f>
        <v>53387</v>
      </c>
      <c r="W253" s="261" t="n">
        <f aca="false">IF(Calculation!$Y$12=2,VLOOKUP(V253,OldCurves!$D253:$K506,3),(VLOOKUP(V253,OldCurves!$D253:$K506,3)*16*5+VLOOKUP(V253,OldCurves!$D253:$K506,7)*8*7+VLOOKUP(V253,OldCurves!M254:T477,3)*16+VLOOKUP(V253,OldCurves!M254:T477,7)*16)/168)</f>
        <v>73.5</v>
      </c>
      <c r="X253" s="92" t="n">
        <v>0</v>
      </c>
      <c r="Y253" s="311" t="n">
        <v>55</v>
      </c>
      <c r="Z253" s="294" t="n">
        <f aca="false">VLOOKUP(V253,OldCurves!A247:B506,2)</f>
        <v>0.06650108280325</v>
      </c>
      <c r="AA253" s="325"/>
      <c r="AB253" s="326"/>
      <c r="AC253" s="325"/>
      <c r="AD253" s="326"/>
      <c r="AE253" s="17" t="n">
        <v>1</v>
      </c>
      <c r="AF253" s="17"/>
      <c r="AG253" s="285" t="n">
        <v>20.41889</v>
      </c>
      <c r="AH253" s="106"/>
      <c r="AI253" s="313" t="n">
        <f aca="false">+V253</f>
        <v>53387</v>
      </c>
      <c r="AJ253" s="314" t="n">
        <f aca="false">IF(Calculation!$AB$24=1,OldData!AO253,OldData!AP253)</f>
        <v>0.118420713460417</v>
      </c>
      <c r="AK253" s="315"/>
      <c r="AM253" s="41"/>
      <c r="AN253" s="310" t="n">
        <f aca="false">AI253</f>
        <v>53387</v>
      </c>
      <c r="AO253" s="297" t="n">
        <f aca="false">IF(Calculation!$Y$12=2,SQRT((AR253^2*(AN253-olddate-1)+AU253^2*15)/(AN253-olddate+14)),SQRT((((AR253^2*16+AS253^2*8)/24)*(AN253-olddate-1)+((AU253^2*16+AV253^2*8)/24)*15)/(AN253-olddate+14)))</f>
        <v>0.118420713460417</v>
      </c>
      <c r="AP253" s="277" t="n">
        <f aca="false">IF(Calculation!$Y$12=2,AR253,SQRT((AR253^2*16+AS253^2*8)/24))</f>
        <v>0.08</v>
      </c>
      <c r="AR253" s="298" t="n">
        <f aca="false">VLOOKUP(AN253,OldVolTable,15)</f>
        <v>0.08</v>
      </c>
      <c r="AS253" s="316" t="n">
        <f aca="false">VLOOKUP(AN253,OldVolTable,19)</f>
        <v>0.175</v>
      </c>
      <c r="AT253" s="291"/>
      <c r="AU253" s="291" t="n">
        <f aca="false">VLOOKUP(AN253,OldVolTable,23)</f>
        <v>2.9</v>
      </c>
      <c r="AV253" s="299" t="n">
        <f aca="false">VLOOKUP(AN253,OldVolTable,27)</f>
        <v>1.15</v>
      </c>
    </row>
    <row r="254" customFormat="false" ht="11.25" hidden="false" customHeight="false" outlineLevel="0" collapsed="false">
      <c r="A254" s="319" t="n">
        <f aca="false">EOMONTH(A253,0)+1</f>
        <v>53418</v>
      </c>
      <c r="B254" s="261" t="n">
        <f aca="false">VLOOKUP(A254,$V$8:$Z$258,2)+PPadd</f>
        <v>73.5</v>
      </c>
      <c r="C254" s="65"/>
      <c r="D254" s="302" t="n">
        <f aca="false">VLOOKUP($A254,$V$8:$Z$258,4)*AE254</f>
        <v>55</v>
      </c>
      <c r="E254" s="247" t="n">
        <f aca="false">VLOOKUP($A254,$V$8:$Z$258,5)</f>
        <v>0.06650108280325</v>
      </c>
      <c r="F254" s="327"/>
      <c r="G254" s="326"/>
      <c r="H254" s="325"/>
      <c r="I254" s="326"/>
      <c r="J254" s="92" t="n">
        <f aca="false">X254</f>
        <v>0</v>
      </c>
      <c r="K254" s="306" t="n">
        <f aca="false">J254-C254</f>
        <v>0</v>
      </c>
      <c r="L254" s="258" t="n">
        <f aca="false">(A254-Calculation!$C$8)/365.25</f>
        <v>20.498288843258</v>
      </c>
      <c r="M254" s="1" t="n">
        <v>1</v>
      </c>
      <c r="N254" s="307" t="n">
        <f aca="false">$A254</f>
        <v>53418</v>
      </c>
      <c r="O254" s="41" t="n">
        <f aca="false">VLOOKUP($N254,$AI$8:$AJ$258,2)+PvolMult</f>
        <v>0.118360464536833</v>
      </c>
      <c r="P254" s="308"/>
      <c r="V254" s="310" t="n">
        <f aca="false">$A254</f>
        <v>53418</v>
      </c>
      <c r="W254" s="261" t="n">
        <f aca="false">IF(Calculation!$Y$12=2,VLOOKUP(V254,OldCurves!$D254:$K507,3),(VLOOKUP(V254,OldCurves!$D254:$K507,3)*16*5+VLOOKUP(V254,OldCurves!$D254:$K507,7)*8*7+VLOOKUP(V254,OldCurves!M255:T478,3)*16+VLOOKUP(V254,OldCurves!M255:T478,7)*16)/168)</f>
        <v>73.5</v>
      </c>
      <c r="X254" s="92" t="n">
        <v>0</v>
      </c>
      <c r="Y254" s="311" t="n">
        <v>55</v>
      </c>
      <c r="Z254" s="294" t="n">
        <f aca="false">VLOOKUP(V254,OldCurves!A248:B507,2)</f>
        <v>0.06650108280325</v>
      </c>
      <c r="AA254" s="327"/>
      <c r="AB254" s="326"/>
      <c r="AC254" s="325"/>
      <c r="AD254" s="326"/>
      <c r="AE254" s="17" t="n">
        <v>1</v>
      </c>
      <c r="AF254" s="17"/>
      <c r="AG254" s="285" t="n">
        <v>20.50103</v>
      </c>
      <c r="AH254" s="106"/>
      <c r="AI254" s="313" t="n">
        <f aca="false">+V254</f>
        <v>53418</v>
      </c>
      <c r="AJ254" s="314" t="n">
        <f aca="false">IF(Calculation!$AB$24=1,OldData!AO254,OldData!AP254)</f>
        <v>0.118360464536833</v>
      </c>
      <c r="AK254" s="315"/>
      <c r="AM254" s="41"/>
      <c r="AN254" s="310" t="n">
        <f aca="false">AI254</f>
        <v>53418</v>
      </c>
      <c r="AO254" s="297" t="n">
        <f aca="false">IF(Calculation!$Y$12=2,SQRT((AR254^2*(AN254-olddate-1)+AU254^2*15)/(AN254-olddate+14)),SQRT((((AR254^2*16+AS254^2*8)/24)*(AN254-olddate-1)+((AU254^2*16+AV254^2*8)/24)*15)/(AN254-olddate+14)))</f>
        <v>0.118360464536833</v>
      </c>
      <c r="AP254" s="277" t="n">
        <f aca="false">IF(Calculation!$Y$12=2,AR254,SQRT((AR254^2*16+AS254^2*8)/24))</f>
        <v>0.08</v>
      </c>
      <c r="AR254" s="298" t="n">
        <f aca="false">VLOOKUP(AN254,OldVolTable,15)</f>
        <v>0.08</v>
      </c>
      <c r="AS254" s="316" t="n">
        <f aca="false">VLOOKUP(AN254,OldVolTable,19)</f>
        <v>0.175</v>
      </c>
      <c r="AT254" s="291"/>
      <c r="AU254" s="291" t="n">
        <f aca="false">VLOOKUP(AN254,OldVolTable,23)</f>
        <v>2.9</v>
      </c>
      <c r="AV254" s="299" t="n">
        <f aca="false">VLOOKUP(AN254,OldVolTable,27)</f>
        <v>1.15</v>
      </c>
    </row>
    <row r="255" customFormat="false" ht="11.25" hidden="false" customHeight="false" outlineLevel="0" collapsed="false">
      <c r="A255" s="319" t="n">
        <f aca="false">EOMONTH(A254,0)+1</f>
        <v>53448</v>
      </c>
      <c r="B255" s="261" t="n">
        <f aca="false">VLOOKUP(A255,$V$8:$Z$258,2)+PPadd</f>
        <v>73.5</v>
      </c>
      <c r="C255" s="65"/>
      <c r="D255" s="302" t="n">
        <f aca="false">VLOOKUP($A255,$V$8:$Z$258,4)*AE255</f>
        <v>55</v>
      </c>
      <c r="E255" s="247" t="n">
        <f aca="false">VLOOKUP($A255,$V$8:$Z$258,5)</f>
        <v>0.06650108280325</v>
      </c>
      <c r="F255" s="325"/>
      <c r="G255" s="326"/>
      <c r="H255" s="325"/>
      <c r="I255" s="326"/>
      <c r="J255" s="92" t="n">
        <f aca="false">X255</f>
        <v>0</v>
      </c>
      <c r="K255" s="306" t="n">
        <f aca="false">J255-C255</f>
        <v>0</v>
      </c>
      <c r="L255" s="258" t="n">
        <f aca="false">(A255-Calculation!$C$8)/365.25</f>
        <v>20.580424366872</v>
      </c>
      <c r="M255" s="1" t="n">
        <v>2</v>
      </c>
      <c r="N255" s="307" t="n">
        <f aca="false">$A255</f>
        <v>53448</v>
      </c>
      <c r="O255" s="41" t="n">
        <f aca="false">VLOOKUP($N255,$AI$8:$AJ$258,2)+PvolMult</f>
        <v>0.118302344378573</v>
      </c>
      <c r="P255" s="308"/>
      <c r="V255" s="310" t="n">
        <f aca="false">$A255</f>
        <v>53448</v>
      </c>
      <c r="W255" s="261" t="n">
        <f aca="false">IF(Calculation!$Y$12=2,VLOOKUP(V255,OldCurves!$D255:$K508,3),(VLOOKUP(V255,OldCurves!$D255:$K508,3)*16*5+VLOOKUP(V255,OldCurves!$D255:$K508,7)*8*7+VLOOKUP(V255,OldCurves!M256:T479,3)*16+VLOOKUP(V255,OldCurves!M256:T479,7)*16)/168)</f>
        <v>73.5</v>
      </c>
      <c r="X255" s="92" t="n">
        <v>0</v>
      </c>
      <c r="Y255" s="311" t="n">
        <v>55</v>
      </c>
      <c r="Z255" s="294" t="n">
        <f aca="false">VLOOKUP(V255,OldCurves!A249:B508,2)</f>
        <v>0.06650108280325</v>
      </c>
      <c r="AA255" s="325"/>
      <c r="AB255" s="326"/>
      <c r="AC255" s="325"/>
      <c r="AD255" s="326"/>
      <c r="AE255" s="17" t="n">
        <v>1</v>
      </c>
      <c r="AF255" s="17"/>
      <c r="AG255" s="285" t="n">
        <v>20.5859</v>
      </c>
      <c r="AH255" s="106"/>
      <c r="AI255" s="313" t="n">
        <f aca="false">+V255</f>
        <v>53448</v>
      </c>
      <c r="AJ255" s="314" t="n">
        <f aca="false">IF(Calculation!$AB$24=1,OldData!AO255,OldData!AP255)</f>
        <v>0.118302344378573</v>
      </c>
      <c r="AK255" s="258"/>
      <c r="AM255" s="41"/>
      <c r="AN255" s="310" t="n">
        <f aca="false">AI255</f>
        <v>53448</v>
      </c>
      <c r="AO255" s="297" t="n">
        <f aca="false">IF(Calculation!$Y$12=2,SQRT((AR255^2*(AN255-olddate-1)+AU255^2*15)/(AN255-olddate+14)),SQRT((((AR255^2*16+AS255^2*8)/24)*(AN255-olddate-1)+((AU255^2*16+AV255^2*8)/24)*15)/(AN255-olddate+14)))</f>
        <v>0.118302344378573</v>
      </c>
      <c r="AP255" s="277" t="n">
        <f aca="false">IF(Calculation!$Y$12=2,AR255,SQRT((AR255^2*16+AS255^2*8)/24))</f>
        <v>0.08</v>
      </c>
      <c r="AR255" s="298" t="n">
        <f aca="false">VLOOKUP(AN255,OldVolTable,15)</f>
        <v>0.08</v>
      </c>
      <c r="AS255" s="316" t="n">
        <f aca="false">VLOOKUP(AN255,OldVolTable,19)</f>
        <v>0.175</v>
      </c>
      <c r="AT255" s="291"/>
      <c r="AU255" s="291" t="n">
        <f aca="false">VLOOKUP(AN255,OldVolTable,23)</f>
        <v>2.9</v>
      </c>
      <c r="AV255" s="299" t="n">
        <f aca="false">VLOOKUP(AN255,OldVolTable,27)</f>
        <v>1.15</v>
      </c>
    </row>
    <row r="256" customFormat="false" ht="12" hidden="false" customHeight="false" outlineLevel="0" collapsed="false">
      <c r="A256" s="319" t="n">
        <f aca="false">EOMONTH(A255,0)+1</f>
        <v>53479</v>
      </c>
      <c r="B256" s="261" t="n">
        <f aca="false">VLOOKUP(A256,$V$8:$Z$258,2)+PPadd</f>
        <v>73.5</v>
      </c>
      <c r="C256" s="65"/>
      <c r="D256" s="302" t="n">
        <f aca="false">VLOOKUP($A256,$V$8:$Z$258,4)*AE256</f>
        <v>55</v>
      </c>
      <c r="E256" s="247" t="n">
        <f aca="false">VLOOKUP($A256,$V$8:$Z$258,5)</f>
        <v>0.06650108280325</v>
      </c>
      <c r="F256" s="328"/>
      <c r="G256" s="329"/>
      <c r="H256" s="328"/>
      <c r="I256" s="329"/>
      <c r="J256" s="92" t="n">
        <f aca="false">X256</f>
        <v>0</v>
      </c>
      <c r="K256" s="306" t="n">
        <f aca="false">J256-C256</f>
        <v>0</v>
      </c>
      <c r="L256" s="258" t="n">
        <f aca="false">(A256-Calculation!$C$8)/365.25</f>
        <v>20.6652977412731</v>
      </c>
      <c r="M256" s="1" t="n">
        <v>3</v>
      </c>
      <c r="N256" s="307" t="n">
        <f aca="false">$A256</f>
        <v>53479</v>
      </c>
      <c r="O256" s="41" t="n">
        <f aca="false">VLOOKUP($N256,$AI$8:$AJ$258,2)+PvolMult</f>
        <v>0.118242477370114</v>
      </c>
      <c r="P256" s="308"/>
      <c r="V256" s="310" t="n">
        <f aca="false">$A256</f>
        <v>53479</v>
      </c>
      <c r="W256" s="261" t="n">
        <f aca="false">IF(Calculation!$Y$12=2,VLOOKUP(V256,OldCurves!$D256:$K509,3),(VLOOKUP(V256,OldCurves!$D256:$K509,3)*16*5+VLOOKUP(V256,OldCurves!$D256:$K509,7)*8*7+VLOOKUP(V256,OldCurves!M257:T480,3)*16+VLOOKUP(V256,OldCurves!M257:T480,7)*16)/168)</f>
        <v>73.5</v>
      </c>
      <c r="X256" s="92" t="n">
        <v>0</v>
      </c>
      <c r="Y256" s="311" t="n">
        <v>55</v>
      </c>
      <c r="Z256" s="294" t="n">
        <f aca="false">VLOOKUP(V256,OldCurves!A250:B509,2)</f>
        <v>0.06650108280325</v>
      </c>
      <c r="AA256" s="325"/>
      <c r="AB256" s="326"/>
      <c r="AC256" s="325"/>
      <c r="AD256" s="326"/>
      <c r="AE256" s="17" t="n">
        <v>1</v>
      </c>
      <c r="AF256" s="17"/>
      <c r="AG256" s="285" t="n">
        <v>20.66804</v>
      </c>
      <c r="AH256" s="106"/>
      <c r="AI256" s="313" t="n">
        <f aca="false">+V256</f>
        <v>53479</v>
      </c>
      <c r="AJ256" s="314" t="n">
        <f aca="false">IF(Calculation!$AB$24=1,OldData!AO256,OldData!AP256)</f>
        <v>0.118242477370114</v>
      </c>
      <c r="AK256" s="258"/>
      <c r="AM256" s="41"/>
      <c r="AN256" s="310" t="n">
        <f aca="false">AI256</f>
        <v>53479</v>
      </c>
      <c r="AO256" s="297" t="n">
        <f aca="false">IF(Calculation!$Y$12=2,SQRT((AR256^2*(AN256-olddate-1)+AU256^2*15)/(AN256-olddate+14)),SQRT((((AR256^2*16+AS256^2*8)/24)*(AN256-olddate-1)+((AU256^2*16+AV256^2*8)/24)*15)/(AN256-olddate+14)))</f>
        <v>0.118242477370114</v>
      </c>
      <c r="AP256" s="277" t="n">
        <f aca="false">IF(Calculation!$Y$12=2,AR256,SQRT((AR256^2*16+AS256^2*8)/24))</f>
        <v>0.08</v>
      </c>
      <c r="AR256" s="298" t="n">
        <f aca="false">VLOOKUP(AN256,OldVolTable,15)</f>
        <v>0.08</v>
      </c>
      <c r="AS256" s="316" t="n">
        <f aca="false">VLOOKUP(AN256,OldVolTable,19)</f>
        <v>0.175</v>
      </c>
      <c r="AT256" s="291"/>
      <c r="AU256" s="291" t="n">
        <f aca="false">VLOOKUP(AN256,OldVolTable,23)</f>
        <v>2.9</v>
      </c>
      <c r="AV256" s="299" t="n">
        <f aca="false">VLOOKUP(AN256,OldVolTable,27)</f>
        <v>1.15</v>
      </c>
    </row>
    <row r="257" customFormat="false" ht="11.25" hidden="false" customHeight="false" outlineLevel="0" collapsed="false">
      <c r="A257" s="319" t="n">
        <f aca="false">EOMONTH(A256,0)+1</f>
        <v>53509</v>
      </c>
      <c r="B257" s="261" t="n">
        <f aca="false">VLOOKUP(A257,$V$8:$Z$258,2)+PPadd</f>
        <v>73.5</v>
      </c>
      <c r="C257" s="65"/>
      <c r="D257" s="302" t="n">
        <f aca="false">VLOOKUP($A257,$V$8:$Z$258,4)*AE257</f>
        <v>55</v>
      </c>
      <c r="E257" s="247" t="n">
        <f aca="false">VLOOKUP($A257,$V$8:$Z$258,5)</f>
        <v>0.06650108280325</v>
      </c>
      <c r="F257" s="330"/>
      <c r="G257" s="330"/>
      <c r="H257" s="330"/>
      <c r="I257" s="330"/>
      <c r="J257" s="92" t="n">
        <f aca="false">X257</f>
        <v>0</v>
      </c>
      <c r="K257" s="306" t="n">
        <f aca="false">J257-C257</f>
        <v>0</v>
      </c>
      <c r="L257" s="258" t="n">
        <f aca="false">(A257-Calculation!$C$8)/365.25</f>
        <v>20.7474332648871</v>
      </c>
      <c r="M257" s="1" t="n">
        <v>4</v>
      </c>
      <c r="N257" s="307" t="n">
        <f aca="false">$A257</f>
        <v>53509</v>
      </c>
      <c r="O257" s="41" t="n">
        <f aca="false">VLOOKUP($N257,$AI$8:$AJ$258,2)+PvolMult</f>
        <v>0.118184725006874</v>
      </c>
      <c r="P257" s="308"/>
      <c r="V257" s="310" t="n">
        <f aca="false">$A257</f>
        <v>53509</v>
      </c>
      <c r="W257" s="261" t="n">
        <f aca="false">IF(Calculation!$Y$12=2,VLOOKUP(V257,OldCurves!$D257:$K510,3),(VLOOKUP(V257,OldCurves!$D257:$K510,3)*16*5+VLOOKUP(V257,OldCurves!$D257:$K510,7)*8*7+VLOOKUP(V257,OldCurves!M258:T481,3)*16+VLOOKUP(V257,OldCurves!M258:T481,7)*16)/168)</f>
        <v>73.5</v>
      </c>
      <c r="X257" s="92" t="n">
        <v>0</v>
      </c>
      <c r="Y257" s="311" t="n">
        <v>55</v>
      </c>
      <c r="Z257" s="294" t="n">
        <f aca="false">VLOOKUP(V257,OldCurves!A251:B510,2)</f>
        <v>0.06650108280325</v>
      </c>
      <c r="AA257" s="330"/>
      <c r="AB257" s="330"/>
      <c r="AC257" s="330"/>
      <c r="AD257" s="330"/>
      <c r="AE257" s="17" t="n">
        <v>1</v>
      </c>
      <c r="AF257" s="17"/>
      <c r="AG257" s="285" t="n">
        <v>20.75291</v>
      </c>
      <c r="AH257" s="106"/>
      <c r="AI257" s="313" t="n">
        <f aca="false">+V257</f>
        <v>53509</v>
      </c>
      <c r="AJ257" s="314" t="n">
        <f aca="false">IF(Calculation!$AB$24=1,OldData!AO257,OldData!AP257)</f>
        <v>0.118184725006874</v>
      </c>
      <c r="AK257" s="315"/>
      <c r="AM257" s="41"/>
      <c r="AN257" s="310" t="n">
        <f aca="false">AI257</f>
        <v>53509</v>
      </c>
      <c r="AO257" s="297" t="n">
        <f aca="false">IF(Calculation!$Y$12=2,SQRT((AR257^2*(AN257-olddate-1)+AU257^2*15)/(AN257-olddate+14)),SQRT((((AR257^2*16+AS257^2*8)/24)*(AN257-olddate-1)+((AU257^2*16+AV257^2*8)/24)*15)/(AN257-olddate+14)))</f>
        <v>0.118184725006874</v>
      </c>
      <c r="AP257" s="277" t="n">
        <f aca="false">IF(Calculation!$Y$12=2,AR257,SQRT((AR257^2*16+AS257^2*8)/24))</f>
        <v>0.08</v>
      </c>
      <c r="AR257" s="298" t="n">
        <f aca="false">VLOOKUP(AN257,OldVolTable,15)</f>
        <v>0.08</v>
      </c>
      <c r="AS257" s="316" t="n">
        <f aca="false">VLOOKUP(AN257,OldVolTable,19)</f>
        <v>0.175</v>
      </c>
      <c r="AT257" s="291"/>
      <c r="AU257" s="291" t="n">
        <f aca="false">VLOOKUP(AN257,OldVolTable,23)</f>
        <v>2.9</v>
      </c>
      <c r="AV257" s="299" t="n">
        <f aca="false">VLOOKUP(AN257,OldVolTable,27)</f>
        <v>1.15</v>
      </c>
    </row>
    <row r="258" customFormat="false" ht="12" hidden="false" customHeight="false" outlineLevel="0" collapsed="false">
      <c r="A258" s="319" t="n">
        <f aca="false">EOMONTH(A257,0)+1</f>
        <v>53540</v>
      </c>
      <c r="B258" s="261" t="n">
        <f aca="false">VLOOKUP(A258,$V$8:$Z$258,2)+PPadd</f>
        <v>73.5</v>
      </c>
      <c r="C258" s="65"/>
      <c r="D258" s="302" t="n">
        <f aca="false">VLOOKUP($A258,$V$8:$Z$258,4)*AE258</f>
        <v>55</v>
      </c>
      <c r="E258" s="247" t="n">
        <f aca="false">VLOOKUP($A258,$V$8:$Z$258,5)</f>
        <v>0.06650108280325</v>
      </c>
      <c r="F258" s="331"/>
      <c r="G258" s="332"/>
      <c r="H258" s="331"/>
      <c r="I258" s="332"/>
      <c r="J258" s="92" t="n">
        <f aca="false">X258</f>
        <v>0</v>
      </c>
      <c r="K258" s="306" t="n">
        <f aca="false">J258-C258</f>
        <v>0</v>
      </c>
      <c r="L258" s="258" t="n">
        <f aca="false">(A258-Calculation!$C$8)/365.25</f>
        <v>20.8323066392882</v>
      </c>
      <c r="M258" s="1" t="n">
        <v>5</v>
      </c>
      <c r="N258" s="307" t="n">
        <f aca="false">$A258</f>
        <v>53540</v>
      </c>
      <c r="O258" s="41" t="n">
        <f aca="false">VLOOKUP($N258,$AI$8:$AJ$258,2)+PvolMult</f>
        <v>0.118125236205357</v>
      </c>
      <c r="P258" s="308"/>
      <c r="V258" s="310" t="n">
        <f aca="false">$A258</f>
        <v>53540</v>
      </c>
      <c r="W258" s="261" t="n">
        <f aca="false">IF(Calculation!$Y$12=2,VLOOKUP(V258,OldCurves!$D258:$K511,3),(VLOOKUP(V258,OldCurves!$D258:$K511,3)*16*5+VLOOKUP(V258,OldCurves!$D258:$K511,7)*8*7+VLOOKUP(V258,OldCurves!M259:T482,3)*16+VLOOKUP(V258,OldCurves!M259:T482,7)*16)/168)</f>
        <v>73.5</v>
      </c>
      <c r="X258" s="92" t="n">
        <v>0</v>
      </c>
      <c r="Y258" s="311" t="n">
        <v>55</v>
      </c>
      <c r="Z258" s="294" t="n">
        <f aca="false">VLOOKUP(V258,OldCurves!A252:B511,2)</f>
        <v>0.06650108280325</v>
      </c>
      <c r="AA258" s="328"/>
      <c r="AB258" s="329"/>
      <c r="AC258" s="328"/>
      <c r="AD258" s="329"/>
      <c r="AE258" s="17" t="n">
        <v>1</v>
      </c>
      <c r="AF258" s="121"/>
      <c r="AG258" s="333" t="n">
        <v>20.83778</v>
      </c>
      <c r="AH258" s="126"/>
      <c r="AI258" s="313" t="n">
        <f aca="false">+V258</f>
        <v>53540</v>
      </c>
      <c r="AJ258" s="314" t="n">
        <f aca="false">IF(Calculation!$AB$24=1,OldData!AO258,OldData!AP258)</f>
        <v>0.118125236205357</v>
      </c>
      <c r="AK258" s="315"/>
      <c r="AM258" s="334"/>
      <c r="AN258" s="335" t="n">
        <f aca="false">AI258</f>
        <v>53540</v>
      </c>
      <c r="AO258" s="297" t="n">
        <f aca="false">IF(Calculation!$Y$12=2,SQRT((AR258^2*(AN258-olddate-1)+AU258^2*15)/(AN258-olddate+14)),SQRT((((AR258^2*16+AS258^2*8)/24)*(AN258-olddate-1)+((AU258^2*16+AV258^2*8)/24)*15)/(AN258-olddate+14)))</f>
        <v>0.118125236205357</v>
      </c>
      <c r="AP258" s="337" t="n">
        <f aca="false">IF(Calculation!$Y$12=2,AR258,SQRT((AR258^2*16+AS258^2*8)/24))</f>
        <v>0.08</v>
      </c>
      <c r="AR258" s="298" t="n">
        <f aca="false">VLOOKUP(AN258,OldVolTable,15)</f>
        <v>0.08</v>
      </c>
      <c r="AS258" s="316" t="n">
        <f aca="false">VLOOKUP(AN258,OldVolTable,19)</f>
        <v>0.175</v>
      </c>
      <c r="AT258" s="340"/>
      <c r="AU258" s="291" t="n">
        <f aca="false">VLOOKUP(AN258,OldVolTable,23)</f>
        <v>2.9</v>
      </c>
      <c r="AV258" s="299" t="n">
        <f aca="false">VLOOKUP(AN258,OldVolTable,27)</f>
        <v>1.15</v>
      </c>
    </row>
    <row r="259" customFormat="false" ht="11.25" hidden="false" customHeight="false" outlineLevel="0" collapsed="false">
      <c r="B259" s="261"/>
      <c r="C259" s="65"/>
      <c r="E259" s="247" t="n">
        <f aca="false">Z259</f>
        <v>0</v>
      </c>
      <c r="J259" s="92" t="n">
        <v>50.5075862068966</v>
      </c>
      <c r="K259" s="306" t="n">
        <f aca="false">J259-C259</f>
        <v>50.5075862068966</v>
      </c>
      <c r="L259" s="258" t="n">
        <f aca="false">(A259-Calculation!$C$8)/365.25</f>
        <v>-125.752224503765</v>
      </c>
      <c r="M259" s="1" t="n">
        <v>6</v>
      </c>
      <c r="O259" s="109"/>
      <c r="P259" s="315"/>
      <c r="X259" s="92" t="n">
        <v>0</v>
      </c>
      <c r="AK259" s="315"/>
      <c r="AS259" s="342"/>
    </row>
    <row r="260" customFormat="false" ht="11.25" hidden="false" customHeight="false" outlineLevel="0" collapsed="false">
      <c r="B260" s="261"/>
      <c r="C260" s="65"/>
      <c r="E260" s="247" t="n">
        <f aca="false">Z260</f>
        <v>0</v>
      </c>
      <c r="J260" s="92" t="n">
        <v>49.7021379310345</v>
      </c>
      <c r="K260" s="306" t="n">
        <f aca="false">J260-C260</f>
        <v>49.7021379310345</v>
      </c>
      <c r="L260" s="258" t="n">
        <f aca="false">(A260-Calculation!$C$8)/365.25</f>
        <v>-125.752224503765</v>
      </c>
      <c r="M260" s="1" t="n">
        <v>1</v>
      </c>
      <c r="O260" s="109"/>
      <c r="P260" s="315"/>
      <c r="X260" s="92" t="n">
        <v>0</v>
      </c>
      <c r="AK260" s="315"/>
      <c r="AS260" s="342"/>
    </row>
    <row r="261" customFormat="false" ht="11.25" hidden="false" customHeight="false" outlineLevel="0" collapsed="false">
      <c r="B261" s="261"/>
      <c r="C261" s="65"/>
      <c r="E261" s="247" t="n">
        <f aca="false">Z261</f>
        <v>0</v>
      </c>
      <c r="J261" s="92" t="n">
        <v>49.169275862069</v>
      </c>
      <c r="K261" s="306" t="n">
        <f aca="false">J261-C261</f>
        <v>49.169275862069</v>
      </c>
      <c r="L261" s="258" t="n">
        <f aca="false">(A261-Calculation!$C$8)/365.25</f>
        <v>-125.752224503765</v>
      </c>
      <c r="M261" s="1" t="n">
        <v>2</v>
      </c>
      <c r="O261" s="109"/>
      <c r="P261" s="315"/>
      <c r="X261" s="92" t="n">
        <v>0</v>
      </c>
      <c r="AK261" s="315"/>
      <c r="AS261" s="342"/>
    </row>
    <row r="262" customFormat="false" ht="11.25" hidden="false" customHeight="false" outlineLevel="0" collapsed="false">
      <c r="B262" s="261"/>
      <c r="C262" s="65"/>
      <c r="E262" s="247" t="n">
        <f aca="false">Z262</f>
        <v>0</v>
      </c>
      <c r="J262" s="92" t="n">
        <v>49.4066896551724</v>
      </c>
      <c r="K262" s="306" t="n">
        <f aca="false">J262-C262</f>
        <v>49.4066896551724</v>
      </c>
      <c r="L262" s="258" t="n">
        <f aca="false">(A262-Calculation!$C$8)/365.25</f>
        <v>-125.752224503765</v>
      </c>
      <c r="M262" s="1" t="n">
        <v>3</v>
      </c>
      <c r="O262" s="109"/>
      <c r="P262" s="315"/>
      <c r="X262" s="92" t="n">
        <v>0</v>
      </c>
      <c r="AK262" s="315"/>
      <c r="AS262" s="342"/>
    </row>
    <row r="263" customFormat="false" ht="11.25" hidden="false" customHeight="false" outlineLevel="0" collapsed="false">
      <c r="B263" s="261"/>
      <c r="C263" s="65"/>
      <c r="E263" s="247" t="n">
        <f aca="false">Z263</f>
        <v>0</v>
      </c>
      <c r="J263" s="92" t="n">
        <v>50.0186896551724</v>
      </c>
      <c r="K263" s="306" t="n">
        <f aca="false">J263-C263</f>
        <v>50.0186896551724</v>
      </c>
      <c r="L263" s="258" t="n">
        <f aca="false">(A263-Calculation!$C$8)/365.25</f>
        <v>-125.752224503765</v>
      </c>
      <c r="M263" s="1" t="n">
        <v>4</v>
      </c>
      <c r="O263" s="109"/>
      <c r="P263" s="315"/>
      <c r="X263" s="92" t="n">
        <v>0</v>
      </c>
      <c r="AK263" s="315"/>
      <c r="AS263" s="342"/>
    </row>
    <row r="264" customFormat="false" ht="11.25" hidden="false" customHeight="false" outlineLevel="0" collapsed="false">
      <c r="B264" s="261"/>
      <c r="C264" s="65"/>
      <c r="E264" s="247" t="n">
        <f aca="false">Z264</f>
        <v>0</v>
      </c>
      <c r="J264" s="92" t="n">
        <v>50.7731379310345</v>
      </c>
      <c r="K264" s="306" t="n">
        <f aca="false">J264-C264</f>
        <v>50.7731379310345</v>
      </c>
      <c r="L264" s="258" t="n">
        <f aca="false">(A264-Calculation!$C$8)/365.25</f>
        <v>-125.752224503765</v>
      </c>
      <c r="M264" s="1" t="n">
        <v>5</v>
      </c>
      <c r="O264" s="109"/>
      <c r="P264" s="315"/>
      <c r="X264" s="92" t="n">
        <v>0</v>
      </c>
      <c r="AK264" s="315"/>
      <c r="AS264" s="342"/>
    </row>
    <row r="265" customFormat="false" ht="11.25" hidden="false" customHeight="false" outlineLevel="0" collapsed="false">
      <c r="B265" s="261"/>
      <c r="C265" s="65"/>
      <c r="E265" s="247" t="n">
        <f aca="false">Z265</f>
        <v>0</v>
      </c>
      <c r="J265" s="92" t="n">
        <v>51.5697931034483</v>
      </c>
      <c r="K265" s="306" t="n">
        <f aca="false">J265-C265</f>
        <v>51.5697931034483</v>
      </c>
      <c r="L265" s="258" t="n">
        <f aca="false">(A265-Calculation!$C$8)/365.25</f>
        <v>-125.752224503765</v>
      </c>
      <c r="M265" s="1" t="n">
        <v>6</v>
      </c>
      <c r="O265" s="109"/>
      <c r="P265" s="315"/>
      <c r="X265" s="92" t="n">
        <v>0</v>
      </c>
      <c r="AK265" s="315"/>
      <c r="AS265" s="342"/>
    </row>
    <row r="266" customFormat="false" ht="11.25" hidden="false" customHeight="false" outlineLevel="0" collapsed="false">
      <c r="C266" s="65"/>
      <c r="E266" s="247" t="n">
        <f aca="false">Z266</f>
        <v>0</v>
      </c>
      <c r="J266" s="92" t="n">
        <v>52.6126551724138</v>
      </c>
      <c r="K266" s="306" t="n">
        <f aca="false">J266-C266</f>
        <v>52.6126551724138</v>
      </c>
      <c r="L266" s="258" t="n">
        <f aca="false">(A266-Calculation!$C$8)/365.25</f>
        <v>-125.752224503765</v>
      </c>
      <c r="M266" s="1" t="n">
        <v>1</v>
      </c>
      <c r="P266" s="315"/>
      <c r="X266" s="92" t="n">
        <v>0</v>
      </c>
      <c r="AK266" s="315"/>
      <c r="AS266" s="342"/>
    </row>
    <row r="267" customFormat="false" ht="11.25" hidden="false" customHeight="false" outlineLevel="0" collapsed="false">
      <c r="C267" s="65"/>
      <c r="E267" s="247" t="n">
        <f aca="false">Z267</f>
        <v>0</v>
      </c>
      <c r="L267" s="258" t="n">
        <f aca="false">(A267-Calculation!$C$8)/365.25</f>
        <v>-125.752224503765</v>
      </c>
      <c r="M267" s="1" t="n">
        <v>2</v>
      </c>
      <c r="P267" s="315"/>
      <c r="X267" s="33"/>
      <c r="AK267" s="258"/>
    </row>
    <row r="268" customFormat="false" ht="11.25" hidden="false" customHeight="false" outlineLevel="0" collapsed="false">
      <c r="C268" s="65"/>
      <c r="E268" s="247" t="n">
        <f aca="false">Z268</f>
        <v>0</v>
      </c>
      <c r="L268" s="258" t="n">
        <f aca="false">(A268-Calculation!$C$8)/365.25</f>
        <v>-125.752224503765</v>
      </c>
      <c r="M268" s="1" t="n">
        <v>3</v>
      </c>
      <c r="P268" s="315"/>
      <c r="AK268" s="258"/>
    </row>
    <row r="269" customFormat="false" ht="11.25" hidden="false" customHeight="false" outlineLevel="0" collapsed="false">
      <c r="C269" s="65"/>
      <c r="E269" s="247" t="n">
        <f aca="false">Z269</f>
        <v>0</v>
      </c>
      <c r="L269" s="258" t="n">
        <f aca="false">(A269-Calculation!$C$8)/365.25</f>
        <v>-125.752224503765</v>
      </c>
      <c r="M269" s="1" t="n">
        <v>4</v>
      </c>
      <c r="P269" s="315"/>
    </row>
    <row r="270" customFormat="false" ht="11.25" hidden="false" customHeight="false" outlineLevel="0" collapsed="false">
      <c r="C270" s="65"/>
      <c r="E270" s="247" t="n">
        <f aca="false">Z270</f>
        <v>0</v>
      </c>
      <c r="L270" s="258" t="n">
        <f aca="false">(A270-Calculation!$C$8)/365.25</f>
        <v>-125.752224503765</v>
      </c>
      <c r="M270" s="1" t="n">
        <v>5</v>
      </c>
    </row>
    <row r="271" customFormat="false" ht="11.25" hidden="false" customHeight="false" outlineLevel="0" collapsed="false">
      <c r="E271" s="247" t="n">
        <f aca="false">Z271</f>
        <v>0</v>
      </c>
      <c r="L271" s="258" t="n">
        <f aca="false">(A271-Calculation!$C$8)/365.25</f>
        <v>-125.752224503765</v>
      </c>
      <c r="M271" s="1" t="n">
        <v>6</v>
      </c>
    </row>
    <row r="272" customFormat="false" ht="11.25" hidden="false" customHeight="false" outlineLevel="0" collapsed="false">
      <c r="E272" s="247" t="n">
        <f aca="false">Z272</f>
        <v>0</v>
      </c>
      <c r="L272" s="258" t="n">
        <f aca="false">(A272-Calculation!$C$8)/365.25</f>
        <v>-125.752224503765</v>
      </c>
      <c r="M272" s="1" t="n">
        <v>1</v>
      </c>
    </row>
    <row r="273" customFormat="false" ht="11.25" hidden="false" customHeight="false" outlineLevel="0" collapsed="false">
      <c r="E273" s="247" t="n">
        <f aca="false">Z273</f>
        <v>0</v>
      </c>
      <c r="L273" s="258" t="n">
        <f aca="false">(A273-Calculation!$C$8)/365.25</f>
        <v>-125.752224503765</v>
      </c>
      <c r="M273" s="1" t="n">
        <v>2</v>
      </c>
    </row>
    <row r="274" customFormat="false" ht="11.25" hidden="false" customHeight="false" outlineLevel="0" collapsed="false">
      <c r="E274" s="247" t="n">
        <f aca="false">Z274</f>
        <v>0</v>
      </c>
      <c r="L274" s="258" t="n">
        <f aca="false">(A274-Calculation!$C$8)/365.25</f>
        <v>-125.752224503765</v>
      </c>
      <c r="M274" s="1" t="n">
        <v>3</v>
      </c>
    </row>
    <row r="275" customFormat="false" ht="11.25" hidden="false" customHeight="false" outlineLevel="0" collapsed="false">
      <c r="E275" s="247" t="n">
        <f aca="false">Z275</f>
        <v>0</v>
      </c>
      <c r="L275" s="258" t="n">
        <f aca="false">(A275-Calculation!$C$8)/365.25</f>
        <v>-125.752224503765</v>
      </c>
      <c r="M275" s="1" t="n">
        <v>4</v>
      </c>
    </row>
    <row r="276" customFormat="false" ht="11.25" hidden="false" customHeight="false" outlineLevel="0" collapsed="false">
      <c r="E276" s="247" t="n">
        <f aca="false">Z276</f>
        <v>0</v>
      </c>
      <c r="L276" s="258" t="n">
        <f aca="false">(A276-Calculation!$C$8)/365.25</f>
        <v>-125.752224503765</v>
      </c>
      <c r="M276" s="1" t="n">
        <v>5</v>
      </c>
    </row>
    <row r="277" customFormat="false" ht="11.25" hidden="false" customHeight="false" outlineLevel="0" collapsed="false">
      <c r="E277" s="247" t="n">
        <f aca="false">Z277</f>
        <v>0</v>
      </c>
      <c r="L277" s="258" t="n">
        <f aca="false">(A277-Calculation!$C$8)/365.25</f>
        <v>-125.752224503765</v>
      </c>
      <c r="M277" s="1" t="n">
        <v>6</v>
      </c>
    </row>
    <row r="278" customFormat="false" ht="11.25" hidden="false" customHeight="false" outlineLevel="0" collapsed="false">
      <c r="L278" s="258" t="n">
        <f aca="false">(A278-Calculation!$C$8)/365.25</f>
        <v>-125.752224503765</v>
      </c>
    </row>
    <row r="279" customFormat="false" ht="11.25" hidden="false" customHeight="false" outlineLevel="0" collapsed="false">
      <c r="L279" s="258" t="n">
        <f aca="false">(A279-Calculation!$C$8)/365.25</f>
        <v>-125.752224503765</v>
      </c>
    </row>
    <row r="280" customFormat="false" ht="11.25" hidden="false" customHeight="false" outlineLevel="0" collapsed="false">
      <c r="L280" s="258" t="n">
        <f aca="false">(A280-Calculation!$C$8)/365.25</f>
        <v>-125.752224503765</v>
      </c>
    </row>
    <row r="281" customFormat="false" ht="11.25" hidden="false" customHeight="false" outlineLevel="0" collapsed="false">
      <c r="L281" s="258" t="n">
        <f aca="false">(A281-Calculation!$C$8)/365.25</f>
        <v>-125.752224503765</v>
      </c>
    </row>
    <row r="282" customFormat="false" ht="11.25" hidden="false" customHeight="false" outlineLevel="0" collapsed="false">
      <c r="L282" s="258" t="n">
        <f aca="false">(A282-Calculation!$C$8)/365.25</f>
        <v>-125.752224503765</v>
      </c>
    </row>
    <row r="283" customFormat="false" ht="11.25" hidden="false" customHeight="false" outlineLevel="0" collapsed="false">
      <c r="L283" s="258" t="n">
        <f aca="false">(A283-Calculation!$C$8)/365.25</f>
        <v>-125.752224503765</v>
      </c>
    </row>
    <row r="284" customFormat="false" ht="11.25" hidden="false" customHeight="false" outlineLevel="0" collapsed="false">
      <c r="L284" s="258" t="n">
        <f aca="false">(A284-Calculation!$C$8)/365.25</f>
        <v>-125.752224503765</v>
      </c>
    </row>
    <row r="285" customFormat="false" ht="11.25" hidden="false" customHeight="false" outlineLevel="0" collapsed="false">
      <c r="L285" s="258" t="n">
        <f aca="false">(A285-Calculation!$C$8)/365.25</f>
        <v>-125.752224503765</v>
      </c>
    </row>
    <row r="286" customFormat="false" ht="11.25" hidden="false" customHeight="false" outlineLevel="0" collapsed="false">
      <c r="L286" s="258" t="n">
        <f aca="false">(A286-Calculation!$C$8)/365.25</f>
        <v>-125.752224503765</v>
      </c>
    </row>
    <row r="287" customFormat="false" ht="11.25" hidden="false" customHeight="false" outlineLevel="0" collapsed="false">
      <c r="L287" s="258" t="n">
        <f aca="false">(A287-Calculation!$C$8)/365.25</f>
        <v>-125.752224503765</v>
      </c>
    </row>
    <row r="288" customFormat="false" ht="11.25" hidden="false" customHeight="false" outlineLevel="0" collapsed="false">
      <c r="L288" s="258" t="n">
        <f aca="false">(A288-Calculation!$C$8)/365.25</f>
        <v>-125.752224503765</v>
      </c>
    </row>
    <row r="289" customFormat="false" ht="11.25" hidden="false" customHeight="false" outlineLevel="0" collapsed="false">
      <c r="L289" s="258" t="n">
        <f aca="false">(A289-Calculation!$C$8)/365.25</f>
        <v>-125.752224503765</v>
      </c>
    </row>
    <row r="290" customFormat="false" ht="11.25" hidden="false" customHeight="false" outlineLevel="0" collapsed="false">
      <c r="L290" s="258" t="n">
        <f aca="false">(A290-Calculation!$C$8)/365.25</f>
        <v>-125.752224503765</v>
      </c>
    </row>
    <row r="291" customFormat="false" ht="11.25" hidden="false" customHeight="false" outlineLevel="0" collapsed="false">
      <c r="L291" s="258" t="n">
        <f aca="false">(A291-Calculation!$C$8)/365.25</f>
        <v>-125.752224503765</v>
      </c>
    </row>
    <row r="292" customFormat="false" ht="11.25" hidden="false" customHeight="false" outlineLevel="0" collapsed="false">
      <c r="L292" s="258" t="n">
        <f aca="false">(A292-Calculation!$C$8)/365.25</f>
        <v>-125.752224503765</v>
      </c>
    </row>
    <row r="293" customFormat="false" ht="11.25" hidden="false" customHeight="false" outlineLevel="0" collapsed="false">
      <c r="L293" s="258" t="n">
        <f aca="false">(A293-Calculation!$C$8)/365.25</f>
        <v>-125.752224503765</v>
      </c>
    </row>
    <row r="294" customFormat="false" ht="11.25" hidden="false" customHeight="false" outlineLevel="0" collapsed="false">
      <c r="L294" s="258" t="n">
        <f aca="false">(A294-Calculation!$C$8)/365.25</f>
        <v>-125.752224503765</v>
      </c>
    </row>
    <row r="295" customFormat="false" ht="11.25" hidden="false" customHeight="false" outlineLevel="0" collapsed="false">
      <c r="L295" s="258" t="n">
        <f aca="false">(A295-Calculation!$C$8)/365.25</f>
        <v>-125.752224503765</v>
      </c>
    </row>
    <row r="296" customFormat="false" ht="11.25" hidden="false" customHeight="false" outlineLevel="0" collapsed="false">
      <c r="L296" s="258" t="n">
        <f aca="false">(A296-Calculation!$C$8)/365.25</f>
        <v>-125.752224503765</v>
      </c>
    </row>
    <row r="297" customFormat="false" ht="11.25" hidden="false" customHeight="false" outlineLevel="0" collapsed="false">
      <c r="L297" s="258" t="n">
        <f aca="false">(A297-Calculation!$C$8)/365.25</f>
        <v>-125.752224503765</v>
      </c>
    </row>
    <row r="298" customFormat="false" ht="11.25" hidden="false" customHeight="false" outlineLevel="0" collapsed="false">
      <c r="L298" s="258" t="n">
        <f aca="false">(A298-Calculation!$C$8)/365.25</f>
        <v>-125.752224503765</v>
      </c>
    </row>
    <row r="299" customFormat="false" ht="11.25" hidden="false" customHeight="false" outlineLevel="0" collapsed="false">
      <c r="L299" s="258" t="n">
        <f aca="false">(A299-Calculation!$C$8)/365.25</f>
        <v>-125.752224503765</v>
      </c>
    </row>
    <row r="300" customFormat="false" ht="11.25" hidden="false" customHeight="false" outlineLevel="0" collapsed="false">
      <c r="L300" s="258" t="n">
        <f aca="false">(A300-Calculation!$C$8)/365.25</f>
        <v>-125.752224503765</v>
      </c>
    </row>
    <row r="301" customFormat="false" ht="11.25" hidden="false" customHeight="false" outlineLevel="0" collapsed="false">
      <c r="L301" s="258" t="n">
        <f aca="false">(A301-Calculation!$C$8)/365.25</f>
        <v>-125.752224503765</v>
      </c>
    </row>
    <row r="302" customFormat="false" ht="11.25" hidden="false" customHeight="false" outlineLevel="0" collapsed="false">
      <c r="L302" s="258" t="n">
        <f aca="false">(A302-Calculation!$C$8)/365.25</f>
        <v>-125.752224503765</v>
      </c>
    </row>
    <row r="303" customFormat="false" ht="11.25" hidden="false" customHeight="false" outlineLevel="0" collapsed="false">
      <c r="L303" s="258" t="n">
        <f aca="false">(A303-Calculation!$C$8)/365.25</f>
        <v>-125.752224503765</v>
      </c>
    </row>
    <row r="304" customFormat="false" ht="11.25" hidden="false" customHeight="false" outlineLevel="0" collapsed="false">
      <c r="L304" s="258" t="n">
        <f aca="false">(A304-Calculation!$C$8)/365.25</f>
        <v>-125.752224503765</v>
      </c>
    </row>
    <row r="305" customFormat="false" ht="11.25" hidden="false" customHeight="false" outlineLevel="0" collapsed="false">
      <c r="L305" s="258" t="n">
        <f aca="false">(A305-Calculation!$C$8)/365.25</f>
        <v>-125.752224503765</v>
      </c>
    </row>
    <row r="306" customFormat="false" ht="11.25" hidden="false" customHeight="false" outlineLevel="0" collapsed="false">
      <c r="L306" s="258" t="n">
        <f aca="false">(A306-Calculation!$C$8)/365.25</f>
        <v>-125.752224503765</v>
      </c>
    </row>
    <row r="307" customFormat="false" ht="11.25" hidden="false" customHeight="false" outlineLevel="0" collapsed="false">
      <c r="L307" s="258" t="n">
        <f aca="false">(A307-Calculation!$C$8)/365.25</f>
        <v>-125.752224503765</v>
      </c>
    </row>
    <row r="308" customFormat="false" ht="11.25" hidden="false" customHeight="false" outlineLevel="0" collapsed="false">
      <c r="L308" s="258" t="n">
        <f aca="false">(A308-Calculation!$C$8)/365.25</f>
        <v>-125.752224503765</v>
      </c>
    </row>
    <row r="309" customFormat="false" ht="11.25" hidden="false" customHeight="false" outlineLevel="0" collapsed="false">
      <c r="L309" s="258" t="n">
        <f aca="false">(A309-Calculation!$C$8)/365.25</f>
        <v>-125.752224503765</v>
      </c>
    </row>
    <row r="310" customFormat="false" ht="11.25" hidden="false" customHeight="false" outlineLevel="0" collapsed="false">
      <c r="L310" s="258" t="n">
        <f aca="false">(A310-Calculation!$C$8)/365.25</f>
        <v>-125.752224503765</v>
      </c>
    </row>
    <row r="311" customFormat="false" ht="11.25" hidden="false" customHeight="false" outlineLevel="0" collapsed="false">
      <c r="L311" s="258" t="n">
        <f aca="false">(A311-Calculation!$C$8)/365.25</f>
        <v>-125.752224503765</v>
      </c>
    </row>
    <row r="312" customFormat="false" ht="11.25" hidden="false" customHeight="false" outlineLevel="0" collapsed="false">
      <c r="L312" s="258" t="n">
        <f aca="false">(A312-Calculation!$C$8)/365.25</f>
        <v>-125.752224503765</v>
      </c>
    </row>
    <row r="313" customFormat="false" ht="11.25" hidden="false" customHeight="false" outlineLevel="0" collapsed="false">
      <c r="L313" s="258" t="n">
        <f aca="false">(A313-Calculation!$C$8)/365.25</f>
        <v>-125.752224503765</v>
      </c>
    </row>
    <row r="314" customFormat="false" ht="11.25" hidden="false" customHeight="false" outlineLevel="0" collapsed="false">
      <c r="L314" s="258" t="n">
        <f aca="false">(A314-Calculation!$C$8)/365.25</f>
        <v>-125.752224503765</v>
      </c>
    </row>
    <row r="315" customFormat="false" ht="11.25" hidden="false" customHeight="false" outlineLevel="0" collapsed="false">
      <c r="L315" s="258" t="n">
        <f aca="false">(A315-Calculation!$C$8)/365.25</f>
        <v>-125.752224503765</v>
      </c>
    </row>
    <row r="316" customFormat="false" ht="11.25" hidden="false" customHeight="false" outlineLevel="0" collapsed="false">
      <c r="L316" s="258" t="n">
        <f aca="false">(A316-Calculation!$C$8)/365.25</f>
        <v>-125.752224503765</v>
      </c>
    </row>
    <row r="317" customFormat="false" ht="11.25" hidden="false" customHeight="false" outlineLevel="0" collapsed="false">
      <c r="L317" s="258" t="n">
        <f aca="false">(A317-Calculation!$C$8)/365.25</f>
        <v>-125.752224503765</v>
      </c>
    </row>
    <row r="318" customFormat="false" ht="11.25" hidden="false" customHeight="false" outlineLevel="0" collapsed="false">
      <c r="L318" s="258" t="n">
        <f aca="false">(A318-Calculation!$C$8)/365.25</f>
        <v>-125.752224503765</v>
      </c>
    </row>
    <row r="319" customFormat="false" ht="11.25" hidden="false" customHeight="false" outlineLevel="0" collapsed="false">
      <c r="L319" s="258" t="n">
        <f aca="false">(A319-Calculation!$C$8)/365.25</f>
        <v>-125.752224503765</v>
      </c>
    </row>
    <row r="320" customFormat="false" ht="11.25" hidden="false" customHeight="false" outlineLevel="0" collapsed="false">
      <c r="L320" s="258" t="n">
        <f aca="false">(A320-Calculation!$C$8)/365.25</f>
        <v>-125.752224503765</v>
      </c>
    </row>
    <row r="321" customFormat="false" ht="11.25" hidden="false" customHeight="false" outlineLevel="0" collapsed="false">
      <c r="L321" s="258" t="n">
        <f aca="false">(A321-Calculation!$C$8)/365.25</f>
        <v>-125.752224503765</v>
      </c>
    </row>
    <row r="322" customFormat="false" ht="11.25" hidden="false" customHeight="false" outlineLevel="0" collapsed="false">
      <c r="L322" s="258" t="n">
        <f aca="false">(A322-Calculation!$C$8)/365.25</f>
        <v>-125.752224503765</v>
      </c>
    </row>
    <row r="323" customFormat="false" ht="11.25" hidden="false" customHeight="false" outlineLevel="0" collapsed="false">
      <c r="L323" s="258" t="n">
        <f aca="false">(A323-Calculation!$C$8)/365.25</f>
        <v>-125.752224503765</v>
      </c>
    </row>
    <row r="324" customFormat="false" ht="11.25" hidden="false" customHeight="false" outlineLevel="0" collapsed="false">
      <c r="L324" s="258" t="n">
        <f aca="false">(A324-Calculation!$C$8)/365.25</f>
        <v>-125.752224503765</v>
      </c>
    </row>
    <row r="325" customFormat="false" ht="11.25" hidden="false" customHeight="false" outlineLevel="0" collapsed="false">
      <c r="L325" s="258" t="n">
        <f aca="false">(A325-Calculation!$C$8)/365.25</f>
        <v>-125.752224503765</v>
      </c>
    </row>
    <row r="326" customFormat="false" ht="11.25" hidden="false" customHeight="false" outlineLevel="0" collapsed="false">
      <c r="L326" s="258" t="n">
        <f aca="false">(A326-Calculation!$C$8)/365.25</f>
        <v>-125.752224503765</v>
      </c>
    </row>
    <row r="327" customFormat="false" ht="11.25" hidden="false" customHeight="false" outlineLevel="0" collapsed="false">
      <c r="L327" s="258" t="n">
        <f aca="false">(A327-Calculation!$C$8)/365.25</f>
        <v>-125.752224503765</v>
      </c>
    </row>
    <row r="328" customFormat="false" ht="11.25" hidden="false" customHeight="false" outlineLevel="0" collapsed="false">
      <c r="L328" s="258" t="n">
        <f aca="false">(A328-Calculation!$C$8)/365.25</f>
        <v>-125.752224503765</v>
      </c>
    </row>
    <row r="329" customFormat="false" ht="11.25" hidden="false" customHeight="false" outlineLevel="0" collapsed="false">
      <c r="L329" s="258" t="n">
        <f aca="false">(A329-Calculation!$C$8)/365.25</f>
        <v>-125.752224503765</v>
      </c>
    </row>
    <row r="330" customFormat="false" ht="11.25" hidden="false" customHeight="false" outlineLevel="0" collapsed="false">
      <c r="L330" s="258" t="n">
        <f aca="false">(A330-Calculation!$C$8)/365.25</f>
        <v>-125.752224503765</v>
      </c>
    </row>
  </sheetData>
  <mergeCells count="4">
    <mergeCell ref="AR4:AV4"/>
    <mergeCell ref="AX4:BC4"/>
    <mergeCell ref="AR5:AS5"/>
    <mergeCell ref="AU5:AV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1272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G14" activeCellId="0" sqref="G1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5" width="6.85"/>
    <col collapsed="false" customWidth="false" hidden="false" outlineLevel="0" max="2" min="2" style="5" width="9.14"/>
    <col collapsed="false" customWidth="true" hidden="false" outlineLevel="0" max="3" min="3" style="5" width="4.7"/>
    <col collapsed="false" customWidth="true" hidden="false" outlineLevel="0" max="4" min="4" style="5" width="13.14"/>
    <col collapsed="false" customWidth="false" hidden="false" outlineLevel="0" max="5" min="5" style="5" width="9.14"/>
    <col collapsed="false" customWidth="true" hidden="false" outlineLevel="0" max="6" min="6" style="5" width="9.28"/>
    <col collapsed="false" customWidth="true" hidden="false" outlineLevel="0" max="7" min="7" style="6" width="17.14"/>
    <col collapsed="false" customWidth="true" hidden="false" outlineLevel="0" max="8" min="8" style="6" width="16.13"/>
    <col collapsed="false" customWidth="true" hidden="false" outlineLevel="0" max="10" min="9" style="6" width="14.28"/>
    <col collapsed="false" customWidth="true" hidden="false" outlineLevel="0" max="11" min="11" style="5" width="15.13"/>
    <col collapsed="false" customWidth="true" hidden="false" outlineLevel="0" max="12" min="12" style="7" width="13.14"/>
    <col collapsed="false" customWidth="true" hidden="false" outlineLevel="0" max="13" min="13" style="8" width="11.42"/>
    <col collapsed="false" customWidth="true" hidden="false" outlineLevel="0" max="14" min="14" style="8" width="13.7"/>
    <col collapsed="false" customWidth="true" hidden="false" outlineLevel="0" max="15" min="15" style="5" width="14.56"/>
    <col collapsed="false" customWidth="true" hidden="false" outlineLevel="0" max="16" min="16" style="5" width="13.7"/>
    <col collapsed="false" customWidth="true" hidden="false" outlineLevel="0" max="17" min="17" style="5" width="15.13"/>
    <col collapsed="false" customWidth="true" hidden="false" outlineLevel="0" max="18" min="18" style="5" width="14.41"/>
    <col collapsed="false" customWidth="true" hidden="false" outlineLevel="0" max="19" min="19" style="5" width="15.56"/>
    <col collapsed="false" customWidth="true" hidden="false" outlineLevel="0" max="20" min="20" style="5" width="12.28"/>
    <col collapsed="false" customWidth="false" hidden="false" outlineLevel="0" max="27" min="21" style="5" width="9.14"/>
    <col collapsed="false" customWidth="true" hidden="false" outlineLevel="0" max="28" min="28" style="5" width="26.7"/>
    <col collapsed="false" customWidth="false" hidden="false" outlineLevel="0" max="257" min="29" style="5" width="9.14"/>
  </cols>
  <sheetData>
    <row r="2" customFormat="false" ht="11.25" hidden="false" customHeight="false" outlineLevel="0" collapsed="false">
      <c r="B2" s="9"/>
      <c r="C2" s="9"/>
    </row>
    <row r="3" customFormat="false" ht="11.25" hidden="false" customHeight="false" outlineLevel="0" collapsed="false">
      <c r="B3" s="9"/>
      <c r="C3" s="9"/>
      <c r="E3" s="10" t="s">
        <v>7</v>
      </c>
    </row>
    <row r="5" customFormat="false" ht="12" hidden="false" customHeight="false" outlineLevel="0" collapsed="false">
      <c r="D5" s="11" t="s">
        <v>8</v>
      </c>
    </row>
    <row r="6" customFormat="false" ht="11.25" hidden="false" customHeight="false" outlineLevel="0" collapsed="false">
      <c r="D6" s="12"/>
      <c r="E6" s="13"/>
      <c r="F6" s="13"/>
      <c r="G6" s="14"/>
      <c r="H6" s="14"/>
      <c r="I6" s="15"/>
      <c r="J6" s="6" t="s">
        <v>9</v>
      </c>
    </row>
    <row r="7" customFormat="false" ht="11.25" hidden="false" customHeight="false" outlineLevel="0" collapsed="false">
      <c r="D7" s="16" t="s">
        <v>10</v>
      </c>
      <c r="E7" s="17" t="n">
        <v>0</v>
      </c>
      <c r="F7" s="9"/>
      <c r="I7" s="18"/>
    </row>
    <row r="8" customFormat="false" ht="11.25" hidden="false" customHeight="false" outlineLevel="0" collapsed="false">
      <c r="D8" s="16"/>
      <c r="E8" s="9"/>
      <c r="F8" s="9"/>
      <c r="I8" s="18"/>
    </row>
    <row r="9" customFormat="false" ht="11.25" hidden="false" customHeight="false" outlineLevel="0" collapsed="false">
      <c r="D9" s="16"/>
      <c r="E9" s="9"/>
      <c r="F9" s="9"/>
      <c r="I9" s="18"/>
    </row>
    <row r="10" customFormat="false" ht="11.25" hidden="false" customHeight="false" outlineLevel="0" collapsed="false">
      <c r="D10" s="16" t="s">
        <v>11</v>
      </c>
      <c r="E10" s="19" t="n">
        <v>0</v>
      </c>
      <c r="F10" s="9"/>
      <c r="I10" s="18"/>
      <c r="L10" s="7" t="s">
        <v>12</v>
      </c>
      <c r="M10" s="20" t="n">
        <f aca="false">Calculation!C14*16*20*22*12</f>
        <v>4224000</v>
      </c>
    </row>
    <row r="11" customFormat="false" ht="11.25" hidden="false" customHeight="false" outlineLevel="0" collapsed="false">
      <c r="D11" s="16"/>
      <c r="E11" s="21"/>
      <c r="F11" s="9"/>
      <c r="I11" s="18"/>
      <c r="L11" s="7" t="s">
        <v>13</v>
      </c>
      <c r="M11" s="20" t="n">
        <f aca="false">45*16*12*17.5*22</f>
        <v>3326400</v>
      </c>
    </row>
    <row r="12" customFormat="false" ht="11.25" hidden="false" customHeight="false" outlineLevel="0" collapsed="false">
      <c r="D12" s="16"/>
      <c r="E12" s="9"/>
      <c r="F12" s="9"/>
      <c r="I12" s="18"/>
    </row>
    <row r="13" customFormat="false" ht="11.25" hidden="false" customHeight="false" outlineLevel="0" collapsed="false">
      <c r="D13" s="16"/>
      <c r="E13" s="21"/>
      <c r="F13" s="9"/>
      <c r="G13" s="6" t="s">
        <v>14</v>
      </c>
      <c r="H13" s="6" t="s">
        <v>5</v>
      </c>
      <c r="I13" s="18"/>
    </row>
    <row r="14" customFormat="false" ht="12" hidden="false" customHeight="false" outlineLevel="0" collapsed="false">
      <c r="D14" s="22"/>
      <c r="E14" s="23"/>
      <c r="F14" s="23"/>
      <c r="G14" s="24" t="n">
        <f aca="false">SpreadValue</f>
        <v>0</v>
      </c>
      <c r="H14" s="24" t="n">
        <f aca="false">OPtionValue</f>
        <v>0</v>
      </c>
      <c r="I14" s="25"/>
    </row>
    <row r="15" customFormat="false" ht="11.25" hidden="false" customHeight="false" outlineLevel="0" collapsed="false">
      <c r="AB15" s="26" t="s">
        <v>15</v>
      </c>
      <c r="AC15" s="26" t="s">
        <v>16</v>
      </c>
    </row>
    <row r="16" customFormat="false" ht="11.25" hidden="false" customHeight="false" outlineLevel="0" collapsed="false">
      <c r="A16" s="27" t="s">
        <v>10</v>
      </c>
      <c r="B16" s="27"/>
      <c r="C16" s="27"/>
      <c r="D16" s="27" t="s">
        <v>11</v>
      </c>
      <c r="E16" s="27"/>
      <c r="G16" s="28" t="s">
        <v>5</v>
      </c>
      <c r="H16" s="28" t="s">
        <v>17</v>
      </c>
      <c r="I16" s="28"/>
      <c r="J16" s="28"/>
      <c r="K16" s="27"/>
      <c r="L16" s="29"/>
      <c r="M16" s="30"/>
      <c r="N16" s="30"/>
      <c r="O16" s="27"/>
      <c r="P16" s="31"/>
      <c r="Q16" s="31"/>
      <c r="R16" s="31"/>
      <c r="S16" s="31"/>
      <c r="T16" s="31" t="s">
        <v>18</v>
      </c>
      <c r="AB16" s="26" t="s">
        <v>19</v>
      </c>
      <c r="AC16" s="26" t="s">
        <v>20</v>
      </c>
    </row>
    <row r="17" customFormat="false" ht="11.25" hidden="false" customHeight="false" outlineLevel="0" collapsed="false">
      <c r="A17" s="32" t="n">
        <v>-10</v>
      </c>
      <c r="B17" s="32"/>
      <c r="C17" s="33"/>
      <c r="D17" s="33"/>
      <c r="E17" s="33"/>
      <c r="F17" s="33"/>
      <c r="G17" s="34" t="n">
        <v>1686072.21</v>
      </c>
      <c r="H17" s="34" t="n">
        <v>4177064.48</v>
      </c>
      <c r="I17" s="35"/>
      <c r="J17" s="36"/>
      <c r="K17" s="37"/>
      <c r="L17" s="37"/>
      <c r="M17" s="37"/>
      <c r="N17" s="37"/>
      <c r="O17" s="37"/>
      <c r="P17" s="37"/>
      <c r="Q17" s="37"/>
      <c r="R17" s="38"/>
      <c r="S17" s="39"/>
      <c r="T17" s="40" t="e">
        <f aca="false">Data!$AB$8</f>
        <v>#N/A</v>
      </c>
      <c r="AB17" s="26" t="s">
        <v>21</v>
      </c>
      <c r="AC17" s="26" t="s">
        <v>22</v>
      </c>
    </row>
    <row r="18" customFormat="false" ht="11.25" hidden="false" customHeight="false" outlineLevel="0" collapsed="false">
      <c r="A18" s="32" t="n">
        <v>-9</v>
      </c>
      <c r="B18" s="32"/>
      <c r="C18" s="33"/>
      <c r="D18" s="41"/>
      <c r="E18" s="41"/>
      <c r="F18" s="33"/>
      <c r="G18" s="42" t="n">
        <v>1742417.08</v>
      </c>
      <c r="H18" s="42" t="n">
        <v>4265517.23</v>
      </c>
      <c r="I18" s="35"/>
      <c r="J18" s="35"/>
      <c r="K18" s="39"/>
      <c r="L18" s="39"/>
      <c r="M18" s="39"/>
      <c r="N18" s="39"/>
      <c r="O18" s="39"/>
      <c r="P18" s="39"/>
      <c r="Q18" s="39"/>
      <c r="R18" s="38"/>
      <c r="S18" s="39"/>
      <c r="T18" s="40" t="e">
        <f aca="false">Data!$AB$8</f>
        <v>#N/A</v>
      </c>
      <c r="AB18" s="26" t="s">
        <v>23</v>
      </c>
      <c r="AC18" s="26" t="s">
        <v>24</v>
      </c>
    </row>
    <row r="19" customFormat="false" ht="11.25" hidden="false" customHeight="false" outlineLevel="0" collapsed="false">
      <c r="A19" s="32" t="n">
        <v>-8</v>
      </c>
      <c r="B19" s="32"/>
      <c r="C19" s="33"/>
      <c r="D19" s="41"/>
      <c r="E19" s="41"/>
      <c r="F19" s="33"/>
      <c r="G19" s="42" t="n">
        <v>1799382.73</v>
      </c>
      <c r="H19" s="42" t="n">
        <v>4355830.84</v>
      </c>
      <c r="I19" s="35"/>
      <c r="J19" s="35"/>
      <c r="K19" s="39"/>
      <c r="L19" s="39"/>
      <c r="M19" s="39"/>
      <c r="N19" s="39"/>
      <c r="O19" s="39"/>
      <c r="P19" s="39"/>
      <c r="Q19" s="39"/>
      <c r="R19" s="38"/>
      <c r="S19" s="39"/>
      <c r="T19" s="40" t="e">
        <f aca="false">Data!$AB$8</f>
        <v>#N/A</v>
      </c>
      <c r="AB19" s="26" t="s">
        <v>25</v>
      </c>
      <c r="AC19" s="26" t="s">
        <v>26</v>
      </c>
    </row>
    <row r="20" customFormat="false" ht="11.25" hidden="false" customHeight="false" outlineLevel="0" collapsed="false">
      <c r="A20" s="43" t="n">
        <v>-7</v>
      </c>
      <c r="B20" s="43"/>
      <c r="C20" s="33"/>
      <c r="D20" s="44"/>
      <c r="E20" s="44"/>
      <c r="F20" s="45"/>
      <c r="G20" s="46" t="n">
        <v>1856797.22</v>
      </c>
      <c r="H20" s="46" t="n">
        <v>4447346.2</v>
      </c>
      <c r="I20" s="35"/>
      <c r="J20" s="35"/>
      <c r="K20" s="39"/>
      <c r="L20" s="39"/>
      <c r="M20" s="39"/>
      <c r="N20" s="39"/>
      <c r="O20" s="39"/>
      <c r="P20" s="39"/>
      <c r="Q20" s="39"/>
      <c r="R20" s="38"/>
      <c r="S20" s="39"/>
      <c r="T20" s="47" t="e">
        <f aca="false">Data!$AB$8</f>
        <v>#N/A</v>
      </c>
      <c r="U20" s="45"/>
      <c r="V20" s="45"/>
      <c r="W20" s="45"/>
      <c r="X20" s="45"/>
      <c r="Y20" s="45"/>
      <c r="Z20" s="45"/>
      <c r="AA20" s="45"/>
      <c r="AB20" s="48" t="s">
        <v>18</v>
      </c>
      <c r="AC20" s="48" t="s">
        <v>27</v>
      </c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  <c r="IW20" s="45"/>
    </row>
    <row r="21" customFormat="false" ht="11.25" hidden="false" customHeight="false" outlineLevel="0" collapsed="false">
      <c r="A21" s="32" t="n">
        <v>-6</v>
      </c>
      <c r="B21" s="32"/>
      <c r="C21" s="33"/>
      <c r="D21" s="41"/>
      <c r="E21" s="41"/>
      <c r="F21" s="33"/>
      <c r="G21" s="42" t="n">
        <v>1914700</v>
      </c>
      <c r="H21" s="42" t="n">
        <v>4540036.93</v>
      </c>
      <c r="I21" s="35"/>
      <c r="J21" s="35"/>
      <c r="K21" s="39"/>
      <c r="L21" s="39"/>
      <c r="M21" s="39"/>
      <c r="N21" s="39"/>
      <c r="O21" s="39"/>
      <c r="P21" s="39"/>
      <c r="Q21" s="39"/>
      <c r="R21" s="38"/>
      <c r="S21" s="39"/>
      <c r="T21" s="40" t="e">
        <f aca="false">Data!$AB$8</f>
        <v>#N/A</v>
      </c>
      <c r="AB21" s="26" t="s">
        <v>28</v>
      </c>
      <c r="AC21" s="26" t="s">
        <v>29</v>
      </c>
    </row>
    <row r="22" customFormat="false" ht="11.25" hidden="false" customHeight="false" outlineLevel="0" collapsed="false">
      <c r="A22" s="32" t="n">
        <v>-5</v>
      </c>
      <c r="B22" s="32"/>
      <c r="C22" s="33"/>
      <c r="D22" s="41"/>
      <c r="E22" s="41"/>
      <c r="F22" s="33"/>
      <c r="G22" s="42" t="n">
        <v>1973038.15</v>
      </c>
      <c r="H22" s="42" t="n">
        <v>4634206.07</v>
      </c>
      <c r="I22" s="35"/>
      <c r="J22" s="35"/>
      <c r="K22" s="39"/>
      <c r="L22" s="39"/>
      <c r="M22" s="39"/>
      <c r="N22" s="39"/>
      <c r="O22" s="39"/>
      <c r="P22" s="39"/>
      <c r="Q22" s="39"/>
      <c r="R22" s="38"/>
      <c r="S22" s="39"/>
      <c r="T22" s="40" t="e">
        <f aca="false">Data!$AB$8</f>
        <v>#N/A</v>
      </c>
      <c r="AB22" s="26" t="s">
        <v>30</v>
      </c>
      <c r="AC22" s="26" t="s">
        <v>31</v>
      </c>
    </row>
    <row r="23" customFormat="false" ht="11.25" hidden="false" customHeight="false" outlineLevel="0" collapsed="false">
      <c r="A23" s="32" t="n">
        <v>-4</v>
      </c>
      <c r="B23" s="32"/>
      <c r="C23" s="33"/>
      <c r="D23" s="41"/>
      <c r="E23" s="41"/>
      <c r="F23" s="33"/>
      <c r="G23" s="49" t="n">
        <v>2031849.24</v>
      </c>
      <c r="H23" s="49" t="n">
        <v>4730048.47</v>
      </c>
      <c r="I23" s="35"/>
      <c r="J23" s="35"/>
      <c r="K23" s="39"/>
      <c r="L23" s="39"/>
      <c r="M23" s="39"/>
      <c r="N23" s="39"/>
      <c r="O23" s="39"/>
      <c r="P23" s="39"/>
      <c r="Q23" s="39"/>
      <c r="R23" s="38"/>
      <c r="S23" s="39"/>
      <c r="T23" s="40" t="e">
        <f aca="false">Data!$AB$8</f>
        <v>#N/A</v>
      </c>
      <c r="AB23" s="26" t="s">
        <v>32</v>
      </c>
      <c r="AC23" s="26" t="s">
        <v>33</v>
      </c>
    </row>
    <row r="24" customFormat="false" ht="11.25" hidden="false" customHeight="false" outlineLevel="0" collapsed="false">
      <c r="A24" s="32" t="n">
        <v>-3</v>
      </c>
      <c r="B24" s="32"/>
      <c r="C24" s="33"/>
      <c r="D24" s="41"/>
      <c r="E24" s="41"/>
      <c r="F24" s="33"/>
      <c r="G24" s="49" t="n">
        <v>2091145.68</v>
      </c>
      <c r="H24" s="49" t="n">
        <v>4827345.14</v>
      </c>
      <c r="I24" s="35"/>
      <c r="J24" s="35"/>
      <c r="K24" s="39"/>
      <c r="L24" s="39"/>
      <c r="M24" s="39"/>
      <c r="N24" s="39"/>
      <c r="O24" s="39"/>
      <c r="P24" s="39"/>
      <c r="Q24" s="39"/>
      <c r="R24" s="38"/>
      <c r="S24" s="39"/>
      <c r="T24" s="40" t="e">
        <f aca="false">Data!$AB$8</f>
        <v>#N/A</v>
      </c>
      <c r="AB24" s="26" t="s">
        <v>34</v>
      </c>
      <c r="AC24" s="26" t="s">
        <v>35</v>
      </c>
    </row>
    <row r="25" customFormat="false" ht="11.25" hidden="false" customHeight="false" outlineLevel="0" collapsed="false">
      <c r="A25" s="43" t="n">
        <v>-2</v>
      </c>
      <c r="B25" s="43"/>
      <c r="C25" s="33"/>
      <c r="D25" s="44"/>
      <c r="E25" s="44"/>
      <c r="F25" s="45"/>
      <c r="G25" s="46" t="n">
        <v>2150721.94</v>
      </c>
      <c r="H25" s="46" t="n">
        <v>4925522.04</v>
      </c>
      <c r="I25" s="35"/>
      <c r="J25" s="35"/>
      <c r="K25" s="39"/>
      <c r="L25" s="39"/>
      <c r="M25" s="39"/>
      <c r="N25" s="39"/>
      <c r="O25" s="39"/>
      <c r="P25" s="39"/>
      <c r="Q25" s="39"/>
      <c r="R25" s="38"/>
      <c r="S25" s="39"/>
      <c r="T25" s="47" t="e">
        <f aca="false">Data!$AB$8</f>
        <v>#N/A</v>
      </c>
      <c r="U25" s="45"/>
      <c r="V25" s="45"/>
      <c r="W25" s="45"/>
      <c r="X25" s="45"/>
      <c r="Y25" s="45"/>
      <c r="Z25" s="45"/>
      <c r="AA25" s="45"/>
      <c r="AB25" s="48" t="s">
        <v>36</v>
      </c>
      <c r="AC25" s="48" t="s">
        <v>37</v>
      </c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  <c r="IW25" s="45"/>
    </row>
    <row r="26" customFormat="false" ht="11.25" hidden="false" customHeight="false" outlineLevel="0" collapsed="false">
      <c r="A26" s="32" t="n">
        <v>-1</v>
      </c>
      <c r="B26" s="32"/>
      <c r="C26" s="33"/>
      <c r="D26" s="41"/>
      <c r="E26" s="41"/>
      <c r="F26" s="33"/>
      <c r="G26" s="49" t="n">
        <v>2210653.03</v>
      </c>
      <c r="H26" s="49" t="n">
        <v>5024716.52</v>
      </c>
      <c r="I26" s="35"/>
      <c r="J26" s="35"/>
      <c r="K26" s="39"/>
      <c r="L26" s="39"/>
      <c r="M26" s="39"/>
      <c r="N26" s="39"/>
      <c r="O26" s="39"/>
      <c r="P26" s="39"/>
      <c r="Q26" s="39"/>
      <c r="R26" s="38"/>
      <c r="S26" s="39"/>
      <c r="T26" s="40" t="e">
        <f aca="false">Data!$AB$8</f>
        <v>#N/A</v>
      </c>
      <c r="AB26" s="26" t="s">
        <v>38</v>
      </c>
      <c r="AC26" s="26" t="s">
        <v>39</v>
      </c>
    </row>
    <row r="27" customFormat="false" ht="11.25" hidden="false" customHeight="false" outlineLevel="0" collapsed="false">
      <c r="A27" s="32" t="n">
        <v>0</v>
      </c>
      <c r="B27" s="32"/>
      <c r="C27" s="33"/>
      <c r="D27" s="41"/>
      <c r="E27" s="41"/>
      <c r="F27" s="33"/>
      <c r="G27" s="49" t="n">
        <v>2270875.36</v>
      </c>
      <c r="H27" s="49" t="n">
        <v>5125400.71</v>
      </c>
      <c r="I27" s="35"/>
      <c r="J27" s="35"/>
      <c r="K27" s="39"/>
      <c r="L27" s="39"/>
      <c r="M27" s="39"/>
      <c r="N27" s="39"/>
      <c r="O27" s="39"/>
      <c r="P27" s="39"/>
      <c r="Q27" s="39"/>
      <c r="R27" s="38"/>
      <c r="S27" s="39"/>
      <c r="T27" s="40" t="e">
        <f aca="false">Data!$AB$8</f>
        <v>#N/A</v>
      </c>
      <c r="AB27" s="26" t="s">
        <v>40</v>
      </c>
      <c r="AC27" s="26" t="s">
        <v>41</v>
      </c>
    </row>
    <row r="28" customFormat="false" ht="11.25" hidden="false" customHeight="false" outlineLevel="0" collapsed="false">
      <c r="A28" s="32" t="n">
        <v>1</v>
      </c>
      <c r="B28" s="32"/>
      <c r="C28" s="33"/>
      <c r="D28" s="41"/>
      <c r="E28" s="41"/>
      <c r="F28" s="33"/>
      <c r="G28" s="50" t="n">
        <v>2331499.33</v>
      </c>
      <c r="H28" s="50" t="n">
        <v>5227674.14</v>
      </c>
      <c r="I28" s="35"/>
      <c r="J28" s="35"/>
      <c r="K28" s="39"/>
      <c r="L28" s="39"/>
      <c r="M28" s="39"/>
      <c r="N28" s="39"/>
      <c r="O28" s="39"/>
      <c r="P28" s="39"/>
      <c r="Q28" s="39"/>
      <c r="R28" s="38"/>
      <c r="S28" s="39"/>
      <c r="T28" s="40" t="e">
        <f aca="false">Data!$AB$8</f>
        <v>#N/A</v>
      </c>
      <c r="AB28" s="26" t="s">
        <v>42</v>
      </c>
      <c r="AC28" s="26" t="s">
        <v>43</v>
      </c>
    </row>
    <row r="29" customFormat="false" ht="11.25" hidden="false" customHeight="false" outlineLevel="0" collapsed="false">
      <c r="A29" s="32" t="n">
        <v>2</v>
      </c>
      <c r="B29" s="32"/>
      <c r="C29" s="33"/>
      <c r="D29" s="41"/>
      <c r="E29" s="41"/>
      <c r="F29" s="33"/>
      <c r="G29" s="50" t="n">
        <v>2392365.91</v>
      </c>
      <c r="H29" s="50" t="n">
        <v>5330955.22</v>
      </c>
      <c r="I29" s="35"/>
      <c r="J29" s="35"/>
      <c r="K29" s="39"/>
      <c r="L29" s="39"/>
      <c r="M29" s="39"/>
      <c r="N29" s="39"/>
      <c r="O29" s="39"/>
      <c r="P29" s="39"/>
      <c r="Q29" s="39"/>
      <c r="R29" s="7"/>
      <c r="S29" s="39"/>
      <c r="T29" s="40" t="e">
        <f aca="false">Data!$AB$8</f>
        <v>#N/A</v>
      </c>
      <c r="AB29" s="26" t="s">
        <v>44</v>
      </c>
      <c r="AC29" s="26" t="s">
        <v>45</v>
      </c>
    </row>
    <row r="30" customFormat="false" ht="11.25" hidden="false" customHeight="false" outlineLevel="0" collapsed="false">
      <c r="A30" s="43" t="n">
        <v>3</v>
      </c>
      <c r="B30" s="43"/>
      <c r="C30" s="33"/>
      <c r="D30" s="44"/>
      <c r="E30" s="44"/>
      <c r="F30" s="45"/>
      <c r="G30" s="46" t="n">
        <v>2453514.17</v>
      </c>
      <c r="H30" s="46" t="n">
        <v>5435183.48</v>
      </c>
      <c r="I30" s="35"/>
      <c r="J30" s="35"/>
      <c r="K30" s="39"/>
      <c r="L30" s="39"/>
      <c r="M30" s="39"/>
      <c r="N30" s="39"/>
      <c r="O30" s="39"/>
      <c r="P30" s="39"/>
      <c r="Q30" s="39"/>
      <c r="R30" s="39"/>
      <c r="S30" s="39"/>
      <c r="T30" s="47" t="e">
        <f aca="false">Data!$AB$8</f>
        <v>#N/A</v>
      </c>
      <c r="U30" s="45"/>
      <c r="V30" s="45"/>
      <c r="W30" s="45"/>
      <c r="X30" s="45"/>
      <c r="Y30" s="45"/>
      <c r="Z30" s="45"/>
      <c r="AA30" s="45"/>
      <c r="AB30" s="48" t="s">
        <v>46</v>
      </c>
      <c r="AC30" s="48" t="s">
        <v>47</v>
      </c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  <c r="IW30" s="45"/>
    </row>
    <row r="31" customFormat="false" ht="11.25" hidden="false" customHeight="false" outlineLevel="0" collapsed="false">
      <c r="A31" s="32" t="n">
        <v>4</v>
      </c>
      <c r="B31" s="32"/>
      <c r="C31" s="33"/>
      <c r="D31" s="41"/>
      <c r="E31" s="41"/>
      <c r="F31" s="33"/>
      <c r="G31" s="50" t="n">
        <v>2517028.89</v>
      </c>
      <c r="H31" s="50" t="n">
        <v>5540431.15</v>
      </c>
      <c r="I31" s="35"/>
      <c r="J31" s="35"/>
      <c r="K31" s="39"/>
      <c r="L31" s="39"/>
      <c r="M31" s="39"/>
      <c r="N31" s="39"/>
      <c r="O31" s="39"/>
      <c r="P31" s="39"/>
      <c r="Q31" s="39"/>
      <c r="R31" s="39"/>
      <c r="S31" s="39"/>
      <c r="T31" s="40" t="e">
        <f aca="false">Data!$AB$8</f>
        <v>#N/A</v>
      </c>
      <c r="AB31" s="26" t="s">
        <v>48</v>
      </c>
      <c r="AC31" s="26" t="s">
        <v>49</v>
      </c>
    </row>
    <row r="32" customFormat="false" ht="11.25" hidden="false" customHeight="false" outlineLevel="0" collapsed="false">
      <c r="A32" s="43" t="n">
        <v>5</v>
      </c>
      <c r="B32" s="32"/>
      <c r="C32" s="33"/>
      <c r="D32" s="41"/>
      <c r="E32" s="41"/>
      <c r="F32" s="33"/>
      <c r="G32" s="50" t="n">
        <v>2590820.12</v>
      </c>
      <c r="H32" s="50" t="n">
        <v>5647261.17</v>
      </c>
      <c r="I32" s="35"/>
      <c r="J32" s="35"/>
      <c r="K32" s="39"/>
      <c r="L32" s="39"/>
      <c r="M32" s="39"/>
      <c r="N32" s="39"/>
      <c r="O32" s="39"/>
      <c r="P32" s="39"/>
      <c r="Q32" s="39"/>
      <c r="R32" s="39"/>
      <c r="S32" s="39"/>
      <c r="T32" s="40" t="e">
        <f aca="false">Data!$AB$8</f>
        <v>#N/A</v>
      </c>
      <c r="AB32" s="26" t="s">
        <v>50</v>
      </c>
      <c r="AC32" s="26" t="s">
        <v>51</v>
      </c>
    </row>
    <row r="33" customFormat="false" ht="11.25" hidden="false" customHeight="false" outlineLevel="0" collapsed="false">
      <c r="A33" s="32" t="n">
        <v>6</v>
      </c>
      <c r="B33" s="32"/>
      <c r="C33" s="33"/>
      <c r="D33" s="41"/>
      <c r="E33" s="41"/>
      <c r="F33" s="33"/>
      <c r="G33" s="51" t="n">
        <v>2664981.5</v>
      </c>
      <c r="H33" s="51" t="n">
        <v>5755073.4</v>
      </c>
      <c r="I33" s="35"/>
      <c r="J33" s="35"/>
      <c r="K33" s="39"/>
      <c r="L33" s="39"/>
      <c r="M33" s="39"/>
      <c r="N33" s="39"/>
      <c r="O33" s="39"/>
      <c r="P33" s="39"/>
      <c r="Q33" s="39"/>
      <c r="R33" s="39"/>
      <c r="S33" s="39"/>
      <c r="T33" s="40" t="e">
        <f aca="false">Data!$AB$8</f>
        <v>#N/A</v>
      </c>
      <c r="AB33" s="26" t="s">
        <v>52</v>
      </c>
      <c r="AC33" s="26" t="s">
        <v>53</v>
      </c>
    </row>
    <row r="34" customFormat="false" ht="11.25" hidden="false" customHeight="false" outlineLevel="0" collapsed="false">
      <c r="A34" s="43" t="n">
        <v>7</v>
      </c>
      <c r="B34" s="32"/>
      <c r="C34" s="33"/>
      <c r="D34" s="41"/>
      <c r="E34" s="41"/>
      <c r="F34" s="33"/>
      <c r="G34" s="51" t="n">
        <v>2739385.89</v>
      </c>
      <c r="H34" s="51" t="n">
        <v>5863559.61</v>
      </c>
      <c r="I34" s="35"/>
      <c r="J34" s="52"/>
      <c r="K34" s="39"/>
      <c r="L34" s="39"/>
      <c r="M34" s="39"/>
      <c r="N34" s="39"/>
      <c r="O34" s="39"/>
      <c r="P34" s="39"/>
      <c r="Q34" s="39"/>
      <c r="R34" s="39"/>
      <c r="S34" s="39"/>
      <c r="T34" s="40" t="e">
        <f aca="false">Data!$AB$8</f>
        <v>#N/A</v>
      </c>
      <c r="AB34" s="26" t="s">
        <v>54</v>
      </c>
      <c r="AC34" s="26" t="s">
        <v>55</v>
      </c>
    </row>
    <row r="35" customFormat="false" ht="11.25" hidden="false" customHeight="false" outlineLevel="0" collapsed="false">
      <c r="A35" s="32" t="n">
        <v>8</v>
      </c>
      <c r="B35" s="43"/>
      <c r="C35" s="33"/>
      <c r="D35" s="44"/>
      <c r="E35" s="44"/>
      <c r="F35" s="45"/>
      <c r="G35" s="46" t="n">
        <v>2814190.31</v>
      </c>
      <c r="H35" s="46" t="n">
        <v>5973264.78</v>
      </c>
      <c r="I35" s="35"/>
      <c r="J35" s="36"/>
      <c r="K35" s="37"/>
      <c r="L35" s="37"/>
      <c r="M35" s="37"/>
      <c r="N35" s="37"/>
      <c r="O35" s="37"/>
      <c r="P35" s="37"/>
      <c r="Q35" s="37"/>
      <c r="R35" s="39"/>
      <c r="S35" s="39"/>
      <c r="T35" s="47" t="e">
        <f aca="false">Data!$AB$8</f>
        <v>#N/A</v>
      </c>
      <c r="U35" s="45"/>
      <c r="V35" s="45"/>
      <c r="W35" s="45"/>
      <c r="X35" s="45"/>
      <c r="Y35" s="45"/>
      <c r="Z35" s="45"/>
      <c r="AA35" s="45"/>
      <c r="AB35" s="48" t="s">
        <v>56</v>
      </c>
      <c r="AC35" s="48" t="s">
        <v>57</v>
      </c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  <c r="IW35" s="45"/>
    </row>
    <row r="36" customFormat="false" ht="11.25" hidden="false" customHeight="false" outlineLevel="0" collapsed="false">
      <c r="A36" s="43" t="n">
        <v>9</v>
      </c>
      <c r="B36" s="32"/>
      <c r="C36" s="33"/>
      <c r="D36" s="41"/>
      <c r="E36" s="41"/>
      <c r="F36" s="33"/>
      <c r="G36" s="35" t="n">
        <v>2889259.9</v>
      </c>
      <c r="H36" s="35" t="n">
        <v>6083850.45</v>
      </c>
      <c r="I36" s="35"/>
      <c r="J36" s="35"/>
      <c r="K36" s="39"/>
      <c r="L36" s="39"/>
      <c r="M36" s="39"/>
      <c r="N36" s="39"/>
      <c r="O36" s="39"/>
      <c r="P36" s="39"/>
      <c r="Q36" s="39"/>
      <c r="R36" s="39"/>
      <c r="S36" s="39"/>
      <c r="T36" s="40" t="e">
        <f aca="false">Data!$AB$8</f>
        <v>#N/A</v>
      </c>
      <c r="AB36" s="26" t="s">
        <v>58</v>
      </c>
      <c r="AC36" s="26" t="s">
        <v>59</v>
      </c>
    </row>
    <row r="37" customFormat="false" ht="11.25" hidden="false" customHeight="false" outlineLevel="0" collapsed="false">
      <c r="A37" s="32" t="n">
        <v>10</v>
      </c>
      <c r="B37" s="32"/>
      <c r="C37" s="33"/>
      <c r="D37" s="41"/>
      <c r="E37" s="41"/>
      <c r="F37" s="33"/>
      <c r="G37" s="51" t="n">
        <v>2964607.58</v>
      </c>
      <c r="H37" s="51" t="n">
        <v>6195644.99</v>
      </c>
      <c r="I37" s="35"/>
      <c r="J37" s="35"/>
      <c r="K37" s="39"/>
      <c r="L37" s="39"/>
      <c r="M37" s="39"/>
      <c r="N37" s="39"/>
      <c r="O37" s="39"/>
      <c r="P37" s="39"/>
      <c r="Q37" s="39"/>
      <c r="R37" s="39"/>
      <c r="S37" s="39"/>
      <c r="T37" s="40" t="e">
        <f aca="false">Data!$AB$8</f>
        <v>#N/A</v>
      </c>
      <c r="AB37" s="26" t="s">
        <v>60</v>
      </c>
      <c r="AC37" s="26" t="s">
        <v>59</v>
      </c>
    </row>
    <row r="38" customFormat="false" ht="11.25" hidden="false" customHeight="false" outlineLevel="0" collapsed="false">
      <c r="A38" s="53"/>
      <c r="B38" s="53"/>
      <c r="C38" s="54"/>
      <c r="D38" s="55"/>
      <c r="E38" s="55"/>
      <c r="F38" s="54"/>
      <c r="G38" s="56"/>
      <c r="H38" s="56"/>
      <c r="I38" s="35"/>
      <c r="J38" s="35"/>
      <c r="K38" s="39"/>
      <c r="L38" s="39"/>
      <c r="M38" s="39"/>
      <c r="N38" s="39"/>
      <c r="O38" s="39"/>
      <c r="P38" s="39"/>
      <c r="Q38" s="39"/>
      <c r="R38" s="39"/>
      <c r="S38" s="39"/>
      <c r="T38" s="40" t="e">
        <f aca="false">Data!$AB$8</f>
        <v>#N/A</v>
      </c>
      <c r="AB38" s="26" t="s">
        <v>61</v>
      </c>
      <c r="AC38" s="26" t="s">
        <v>62</v>
      </c>
    </row>
    <row r="39" customFormat="false" ht="11.25" hidden="false" customHeight="false" outlineLevel="0" collapsed="false">
      <c r="A39" s="32"/>
      <c r="B39" s="32"/>
      <c r="C39" s="33"/>
      <c r="D39" s="41"/>
      <c r="E39" s="41"/>
      <c r="F39" s="33"/>
      <c r="G39" s="34"/>
      <c r="H39" s="34"/>
      <c r="I39" s="35"/>
      <c r="J39" s="35"/>
      <c r="K39" s="39"/>
      <c r="L39" s="39"/>
      <c r="M39" s="39"/>
      <c r="N39" s="39"/>
      <c r="O39" s="39"/>
      <c r="P39" s="39"/>
      <c r="Q39" s="39"/>
      <c r="R39" s="39"/>
      <c r="S39" s="39"/>
      <c r="T39" s="40" t="e">
        <f aca="false">Data!$AB$8</f>
        <v>#N/A</v>
      </c>
      <c r="AB39" s="26" t="s">
        <v>63</v>
      </c>
      <c r="AC39" s="26" t="s">
        <v>64</v>
      </c>
    </row>
    <row r="40" customFormat="false" ht="11.25" hidden="false" customHeight="false" outlineLevel="0" collapsed="false">
      <c r="A40" s="43"/>
      <c r="B40" s="32"/>
      <c r="C40" s="33"/>
      <c r="D40" s="44"/>
      <c r="E40" s="44"/>
      <c r="F40" s="45"/>
      <c r="G40" s="46"/>
      <c r="H40" s="46"/>
      <c r="I40" s="35"/>
      <c r="J40" s="35"/>
      <c r="K40" s="39"/>
      <c r="L40" s="39"/>
      <c r="M40" s="39"/>
      <c r="N40" s="39"/>
      <c r="O40" s="39"/>
      <c r="P40" s="39"/>
      <c r="Q40" s="39"/>
      <c r="R40" s="39"/>
      <c r="S40" s="39"/>
      <c r="T40" s="47" t="e">
        <f aca="false">Data!$AB$8</f>
        <v>#N/A</v>
      </c>
      <c r="U40" s="45"/>
      <c r="V40" s="45"/>
      <c r="W40" s="45"/>
      <c r="X40" s="45"/>
      <c r="Y40" s="45"/>
      <c r="Z40" s="45"/>
      <c r="AA40" s="45"/>
      <c r="AB40" s="48" t="s">
        <v>65</v>
      </c>
      <c r="AC40" s="48" t="s">
        <v>66</v>
      </c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  <c r="IW40" s="45"/>
    </row>
    <row r="41" customFormat="false" ht="11.25" hidden="false" customHeight="false" outlineLevel="0" collapsed="false">
      <c r="A41" s="32"/>
      <c r="B41" s="32"/>
      <c r="C41" s="33"/>
      <c r="D41" s="41"/>
      <c r="E41" s="41"/>
      <c r="F41" s="33"/>
      <c r="G41" s="34"/>
      <c r="H41" s="34"/>
      <c r="I41" s="35"/>
      <c r="J41" s="35"/>
      <c r="K41" s="39"/>
      <c r="L41" s="39"/>
      <c r="M41" s="39"/>
      <c r="N41" s="39"/>
      <c r="O41" s="39"/>
      <c r="P41" s="39"/>
      <c r="Q41" s="39"/>
      <c r="R41" s="38"/>
      <c r="S41" s="39"/>
      <c r="T41" s="40" t="e">
        <f aca="false">Data!$AB$8</f>
        <v>#N/A</v>
      </c>
      <c r="AB41" s="26" t="s">
        <v>67</v>
      </c>
      <c r="AC41" s="26" t="s">
        <v>68</v>
      </c>
    </row>
    <row r="42" customFormat="false" ht="11.25" hidden="false" customHeight="false" outlineLevel="0" collapsed="false">
      <c r="A42" s="32"/>
      <c r="B42" s="32"/>
      <c r="C42" s="33"/>
      <c r="D42" s="41"/>
      <c r="E42" s="41"/>
      <c r="F42" s="33"/>
      <c r="G42" s="34"/>
      <c r="H42" s="34"/>
      <c r="I42" s="35"/>
      <c r="J42" s="35"/>
      <c r="K42" s="39"/>
      <c r="L42" s="39"/>
      <c r="M42" s="39"/>
      <c r="N42" s="39"/>
      <c r="O42" s="39"/>
      <c r="P42" s="39"/>
      <c r="Q42" s="39"/>
      <c r="R42" s="38"/>
      <c r="S42" s="39"/>
      <c r="T42" s="40" t="e">
        <f aca="false">Data!$AB$8</f>
        <v>#N/A</v>
      </c>
      <c r="AB42" s="26" t="s">
        <v>69</v>
      </c>
      <c r="AC42" s="26" t="s">
        <v>70</v>
      </c>
    </row>
    <row r="43" customFormat="false" ht="11.25" hidden="false" customHeight="false" outlineLevel="0" collapsed="false">
      <c r="A43" s="33"/>
      <c r="B43" s="32"/>
      <c r="C43" s="33"/>
      <c r="D43" s="33"/>
      <c r="E43" s="33"/>
      <c r="F43" s="33"/>
      <c r="G43" s="34"/>
      <c r="H43" s="34"/>
      <c r="I43" s="35"/>
      <c r="J43" s="35"/>
      <c r="K43" s="39"/>
      <c r="L43" s="39"/>
      <c r="M43" s="39"/>
      <c r="N43" s="39"/>
      <c r="O43" s="39"/>
      <c r="P43" s="39"/>
      <c r="Q43" s="39"/>
      <c r="R43" s="38"/>
      <c r="S43" s="39"/>
      <c r="T43" s="40" t="e">
        <f aca="false">Data!$AB$8</f>
        <v>#N/A</v>
      </c>
      <c r="AB43" s="26" t="s">
        <v>71</v>
      </c>
      <c r="AC43" s="26" t="s">
        <v>72</v>
      </c>
    </row>
    <row r="44" customFormat="false" ht="11.25" hidden="false" customHeight="false" outlineLevel="0" collapsed="false">
      <c r="A44" s="33"/>
      <c r="B44" s="32"/>
      <c r="C44" s="33"/>
      <c r="D44" s="33"/>
      <c r="E44" s="33"/>
      <c r="F44" s="33"/>
      <c r="G44" s="34"/>
      <c r="H44" s="34"/>
      <c r="I44" s="35"/>
      <c r="J44" s="35"/>
      <c r="K44" s="39"/>
      <c r="L44" s="39"/>
      <c r="M44" s="39"/>
      <c r="N44" s="39"/>
      <c r="O44" s="39"/>
      <c r="P44" s="39"/>
      <c r="Q44" s="39"/>
      <c r="R44" s="38"/>
      <c r="S44" s="39"/>
      <c r="T44" s="40" t="e">
        <f aca="false">Data!$AB$8</f>
        <v>#N/A</v>
      </c>
      <c r="AB44" s="26" t="s">
        <v>73</v>
      </c>
      <c r="AC44" s="26" t="s">
        <v>74</v>
      </c>
    </row>
    <row r="45" customFormat="false" ht="11.25" hidden="false" customHeight="false" outlineLevel="0" collapsed="false">
      <c r="A45" s="33"/>
      <c r="B45" s="32"/>
      <c r="C45" s="33"/>
      <c r="D45" s="33"/>
      <c r="E45" s="33"/>
      <c r="F45" s="33"/>
      <c r="G45" s="34"/>
      <c r="H45" s="34"/>
      <c r="I45" s="35"/>
      <c r="J45" s="35"/>
      <c r="K45" s="39"/>
      <c r="L45" s="39"/>
      <c r="M45" s="39"/>
      <c r="N45" s="39"/>
      <c r="O45" s="39"/>
      <c r="P45" s="39"/>
      <c r="Q45" s="39"/>
      <c r="R45" s="38"/>
      <c r="S45" s="39"/>
      <c r="T45" s="40" t="e">
        <f aca="false">Data!$AB$8</f>
        <v>#N/A</v>
      </c>
      <c r="AB45" s="26" t="s">
        <v>75</v>
      </c>
      <c r="AC45" s="26" t="s">
        <v>76</v>
      </c>
    </row>
    <row r="46" customFormat="false" ht="11.25" hidden="false" customHeight="false" outlineLevel="0" collapsed="false">
      <c r="A46" s="33"/>
      <c r="B46" s="32"/>
      <c r="C46" s="33"/>
      <c r="D46" s="33"/>
      <c r="E46" s="33"/>
      <c r="F46" s="33"/>
      <c r="G46" s="34"/>
      <c r="H46" s="34"/>
      <c r="I46" s="35"/>
      <c r="J46" s="35"/>
      <c r="K46" s="39"/>
      <c r="L46" s="39"/>
      <c r="M46" s="39"/>
      <c r="N46" s="39"/>
      <c r="O46" s="39"/>
      <c r="P46" s="39"/>
      <c r="Q46" s="39"/>
      <c r="R46" s="38"/>
      <c r="S46" s="39"/>
      <c r="T46" s="40" t="e">
        <f aca="false">Data!$AB$8</f>
        <v>#N/A</v>
      </c>
      <c r="AB46" s="26" t="s">
        <v>77</v>
      </c>
      <c r="AC46" s="26" t="s">
        <v>78</v>
      </c>
    </row>
    <row r="47" customFormat="false" ht="11.25" hidden="false" customHeight="false" outlineLevel="0" collapsed="false">
      <c r="A47" s="33"/>
      <c r="B47" s="32"/>
      <c r="C47" s="33"/>
      <c r="D47" s="33"/>
      <c r="E47" s="33"/>
      <c r="F47" s="33"/>
      <c r="G47" s="34"/>
      <c r="H47" s="34"/>
      <c r="I47" s="35"/>
      <c r="J47" s="35"/>
      <c r="K47" s="39"/>
      <c r="L47" s="39"/>
      <c r="M47" s="39"/>
      <c r="N47" s="39"/>
      <c r="O47" s="39"/>
      <c r="P47" s="39"/>
      <c r="Q47" s="39"/>
      <c r="R47" s="38"/>
      <c r="S47" s="39"/>
      <c r="T47" s="40" t="e">
        <f aca="false">Data!$AB$8</f>
        <v>#N/A</v>
      </c>
      <c r="AB47" s="26" t="s">
        <v>79</v>
      </c>
      <c r="AC47" s="26" t="s">
        <v>80</v>
      </c>
    </row>
    <row r="48" customFormat="false" ht="11.25" hidden="false" customHeight="false" outlineLevel="0" collapsed="false">
      <c r="A48" s="33"/>
      <c r="B48" s="32"/>
      <c r="C48" s="33"/>
      <c r="D48" s="33"/>
      <c r="E48" s="33"/>
      <c r="F48" s="33"/>
      <c r="G48" s="34"/>
      <c r="H48" s="34"/>
      <c r="I48" s="35"/>
      <c r="J48" s="35"/>
      <c r="K48" s="39"/>
      <c r="L48" s="39"/>
      <c r="M48" s="39"/>
      <c r="N48" s="39"/>
      <c r="O48" s="39"/>
      <c r="P48" s="39"/>
      <c r="Q48" s="39"/>
      <c r="R48" s="38"/>
      <c r="S48" s="39"/>
      <c r="T48" s="40" t="e">
        <f aca="false">Data!$AB$8</f>
        <v>#N/A</v>
      </c>
      <c r="AB48" s="26" t="s">
        <v>81</v>
      </c>
      <c r="AC48" s="26" t="s">
        <v>82</v>
      </c>
    </row>
    <row r="49" customFormat="false" ht="11.25" hidden="false" customHeight="false" outlineLevel="0" collapsed="false">
      <c r="A49" s="33"/>
      <c r="B49" s="32"/>
      <c r="C49" s="33"/>
      <c r="D49" s="33"/>
      <c r="E49" s="33"/>
      <c r="F49" s="33"/>
      <c r="G49" s="34"/>
      <c r="H49" s="34"/>
      <c r="I49" s="35"/>
      <c r="J49" s="35"/>
      <c r="K49" s="57"/>
      <c r="O49" s="58"/>
      <c r="P49" s="58"/>
      <c r="Q49" s="58"/>
      <c r="R49" s="38"/>
      <c r="S49" s="39"/>
      <c r="T49" s="40" t="e">
        <f aca="false">Data!$AB$8</f>
        <v>#N/A</v>
      </c>
    </row>
    <row r="50" customFormat="false" ht="11.25" hidden="false" customHeight="false" outlineLevel="0" collapsed="false">
      <c r="A50" s="33"/>
      <c r="B50" s="32"/>
      <c r="C50" s="33"/>
      <c r="D50" s="33"/>
      <c r="E50" s="33"/>
      <c r="F50" s="33"/>
      <c r="G50" s="34"/>
      <c r="H50" s="34"/>
      <c r="I50" s="35"/>
      <c r="J50" s="35"/>
      <c r="K50" s="57"/>
      <c r="O50" s="58"/>
      <c r="P50" s="58"/>
      <c r="Q50" s="58"/>
      <c r="R50" s="38"/>
      <c r="S50" s="39"/>
      <c r="T50" s="40" t="e">
        <f aca="false">Data!$AB$8</f>
        <v>#N/A</v>
      </c>
    </row>
    <row r="51" customFormat="false" ht="11.25" hidden="false" customHeight="false" outlineLevel="0" collapsed="false">
      <c r="A51" s="33"/>
      <c r="B51" s="32"/>
      <c r="C51" s="33"/>
      <c r="D51" s="33"/>
      <c r="E51" s="33"/>
      <c r="F51" s="33"/>
      <c r="G51" s="34"/>
      <c r="H51" s="34"/>
      <c r="I51" s="35"/>
      <c r="J51" s="35"/>
      <c r="K51" s="57"/>
      <c r="O51" s="58"/>
      <c r="P51" s="58"/>
      <c r="Q51" s="58"/>
      <c r="R51" s="38"/>
      <c r="S51" s="39"/>
      <c r="T51" s="40" t="e">
        <f aca="false">Data!$AB$8</f>
        <v>#N/A</v>
      </c>
    </row>
    <row r="52" customFormat="false" ht="11.25" hidden="false" customHeight="false" outlineLevel="0" collapsed="false">
      <c r="A52" s="33"/>
      <c r="B52" s="32"/>
      <c r="C52" s="33"/>
      <c r="D52" s="33"/>
      <c r="E52" s="33"/>
      <c r="F52" s="33"/>
      <c r="G52" s="34"/>
      <c r="H52" s="34"/>
      <c r="I52" s="35"/>
      <c r="J52" s="35"/>
      <c r="K52" s="57"/>
      <c r="O52" s="58"/>
      <c r="P52" s="58"/>
      <c r="Q52" s="58"/>
      <c r="R52" s="38"/>
      <c r="S52" s="39"/>
      <c r="T52" s="40" t="e">
        <f aca="false">Data!$AB$8</f>
        <v>#N/A</v>
      </c>
    </row>
    <row r="53" customFormat="false" ht="11.25" hidden="false" customHeight="false" outlineLevel="0" collapsed="false">
      <c r="A53" s="33"/>
      <c r="B53" s="32"/>
      <c r="C53" s="33"/>
      <c r="D53" s="33"/>
      <c r="E53" s="33"/>
      <c r="F53" s="33"/>
      <c r="G53" s="34"/>
      <c r="H53" s="34"/>
      <c r="I53" s="35"/>
      <c r="J53" s="35"/>
      <c r="K53" s="57"/>
      <c r="O53" s="58"/>
      <c r="P53" s="58"/>
      <c r="Q53" s="58"/>
      <c r="R53" s="38"/>
      <c r="S53" s="39"/>
      <c r="T53" s="40" t="e">
        <f aca="false">Data!$AB$8</f>
        <v>#N/A</v>
      </c>
    </row>
    <row r="54" customFormat="false" ht="11.25" hidden="false" customHeight="false" outlineLevel="0" collapsed="false">
      <c r="A54" s="33"/>
      <c r="B54" s="32"/>
      <c r="C54" s="33"/>
      <c r="D54" s="33"/>
      <c r="E54" s="33"/>
      <c r="F54" s="33"/>
      <c r="G54" s="34"/>
      <c r="H54" s="34"/>
      <c r="I54" s="35"/>
      <c r="J54" s="35"/>
      <c r="K54" s="57"/>
      <c r="O54" s="58"/>
      <c r="P54" s="58"/>
      <c r="Q54" s="58"/>
      <c r="R54" s="38"/>
      <c r="S54" s="39"/>
      <c r="T54" s="40" t="e">
        <f aca="false">Data!$AB$8</f>
        <v>#N/A</v>
      </c>
    </row>
    <row r="55" customFormat="false" ht="11.25" hidden="false" customHeight="false" outlineLevel="0" collapsed="false">
      <c r="A55" s="33"/>
      <c r="B55" s="32"/>
      <c r="C55" s="33"/>
      <c r="D55" s="33"/>
      <c r="E55" s="33"/>
      <c r="F55" s="33"/>
      <c r="G55" s="34"/>
      <c r="H55" s="34"/>
      <c r="I55" s="35"/>
      <c r="J55" s="35"/>
      <c r="K55" s="57"/>
      <c r="O55" s="58"/>
      <c r="P55" s="58"/>
      <c r="Q55" s="58"/>
      <c r="R55" s="38"/>
      <c r="S55" s="39"/>
      <c r="T55" s="40" t="e">
        <f aca="false">Data!$AB$8</f>
        <v>#N/A</v>
      </c>
    </row>
    <row r="56" customFormat="false" ht="11.25" hidden="false" customHeight="false" outlineLevel="0" collapsed="false">
      <c r="A56" s="33"/>
      <c r="B56" s="33"/>
      <c r="C56" s="59"/>
      <c r="D56" s="33"/>
      <c r="E56" s="33"/>
      <c r="F56" s="33"/>
      <c r="G56" s="34"/>
      <c r="H56" s="34"/>
      <c r="I56" s="35"/>
      <c r="J56" s="35"/>
      <c r="K56" s="57"/>
      <c r="O56" s="58"/>
      <c r="P56" s="58"/>
      <c r="Q56" s="58"/>
      <c r="R56" s="38"/>
      <c r="S56" s="39"/>
      <c r="T56" s="40" t="e">
        <f aca="false">Data!$AB$8</f>
        <v>#N/A</v>
      </c>
    </row>
    <row r="57" customFormat="false" ht="11.25" hidden="false" customHeight="false" outlineLevel="0" collapsed="false">
      <c r="A57" s="33"/>
      <c r="B57" s="33"/>
      <c r="C57" s="33"/>
      <c r="D57" s="33"/>
      <c r="E57" s="33"/>
      <c r="F57" s="33"/>
      <c r="G57" s="34"/>
      <c r="H57" s="34"/>
      <c r="I57" s="35"/>
      <c r="J57" s="35"/>
      <c r="K57" s="57"/>
      <c r="O57" s="58"/>
      <c r="P57" s="58"/>
      <c r="Q57" s="58"/>
      <c r="R57" s="38"/>
      <c r="S57" s="39"/>
      <c r="T57" s="40" t="e">
        <f aca="false">Data!$AB$8</f>
        <v>#N/A</v>
      </c>
    </row>
    <row r="58" customFormat="false" ht="11.25" hidden="false" customHeight="false" outlineLevel="0" collapsed="false">
      <c r="A58" s="33"/>
      <c r="B58" s="33"/>
      <c r="C58" s="33"/>
      <c r="D58" s="33"/>
      <c r="E58" s="33"/>
      <c r="F58" s="33"/>
      <c r="G58" s="32"/>
      <c r="H58" s="32"/>
      <c r="I58" s="32"/>
      <c r="J58" s="32"/>
      <c r="K58" s="60"/>
      <c r="L58" s="61"/>
      <c r="M58" s="62"/>
      <c r="N58" s="62"/>
      <c r="O58" s="63" t="n">
        <f aca="false">PostedPowerDate</f>
        <v>0</v>
      </c>
      <c r="P58" s="63" t="n">
        <f aca="false">PostedFuelDate</f>
        <v>0</v>
      </c>
      <c r="Q58" s="63" t="n">
        <f aca="false">postedIrdt1</f>
        <v>0</v>
      </c>
      <c r="R58" s="64"/>
      <c r="S58" s="40" t="e">
        <f aca="false">#REF!</f>
        <v>#REF!</v>
      </c>
      <c r="T58" s="40" t="e">
        <f aca="false">Data!$AB$8</f>
        <v>#N/A</v>
      </c>
    </row>
    <row r="59" customFormat="false" ht="11.25" hidden="false" customHeight="false" outlineLevel="0" collapsed="false">
      <c r="A59" s="33"/>
      <c r="B59" s="33"/>
      <c r="C59" s="33"/>
      <c r="D59" s="33"/>
      <c r="E59" s="33"/>
      <c r="F59" s="33"/>
      <c r="G59" s="32"/>
      <c r="H59" s="32"/>
      <c r="I59" s="32"/>
      <c r="J59" s="32"/>
      <c r="K59" s="65" t="n">
        <f aca="false">-G59+I59</f>
        <v>0</v>
      </c>
      <c r="L59" s="61" t="e">
        <f aca="false">(K59-$K$27)/$M$10/A59</f>
        <v>#DIV/0!</v>
      </c>
      <c r="M59" s="61" t="e">
        <f aca="false">(H59-$H$27)/$M$10/A59</f>
        <v>#DIV/0!</v>
      </c>
      <c r="N59" s="61" t="e">
        <f aca="false">(I59-$I$27)/$M$11/A59</f>
        <v>#DIV/0!</v>
      </c>
      <c r="O59" s="63" t="n">
        <f aca="false">PostedPowerDate</f>
        <v>0</v>
      </c>
      <c r="P59" s="63" t="n">
        <f aca="false">PostedFuelDate</f>
        <v>0</v>
      </c>
      <c r="Q59" s="63" t="n">
        <f aca="false">postedIrdt1</f>
        <v>0</v>
      </c>
      <c r="R59" s="64"/>
      <c r="S59" s="40" t="e">
        <f aca="false">#REF!</f>
        <v>#REF!</v>
      </c>
      <c r="T59" s="40" t="e">
        <f aca="false">Data!$AB$8</f>
        <v>#N/A</v>
      </c>
    </row>
    <row r="60" customFormat="false" ht="11.25" hidden="false" customHeight="false" outlineLevel="0" collapsed="false">
      <c r="A60" s="33"/>
      <c r="B60" s="33"/>
      <c r="C60" s="33"/>
      <c r="D60" s="33"/>
      <c r="E60" s="33"/>
      <c r="F60" s="33"/>
      <c r="G60" s="32"/>
      <c r="H60" s="32"/>
      <c r="I60" s="32"/>
      <c r="J60" s="32"/>
      <c r="K60" s="65" t="n">
        <f aca="false">-G60+I60</f>
        <v>0</v>
      </c>
      <c r="L60" s="61" t="e">
        <f aca="false">(K60-$K$27)/$M$10/A60</f>
        <v>#DIV/0!</v>
      </c>
      <c r="M60" s="61" t="e">
        <f aca="false">(H60-$H$27)/$M$10/A60</f>
        <v>#DIV/0!</v>
      </c>
      <c r="N60" s="61" t="e">
        <f aca="false">(I60-$I$27)/$M$11/A60</f>
        <v>#DIV/0!</v>
      </c>
      <c r="O60" s="63" t="n">
        <f aca="false">PostedPowerDate</f>
        <v>0</v>
      </c>
      <c r="P60" s="63" t="n">
        <f aca="false">PostedFuelDate</f>
        <v>0</v>
      </c>
      <c r="Q60" s="63" t="n">
        <f aca="false">postedIrdt1</f>
        <v>0</v>
      </c>
      <c r="R60" s="64"/>
      <c r="S60" s="40" t="e">
        <f aca="false">#REF!</f>
        <v>#REF!</v>
      </c>
      <c r="T60" s="40" t="e">
        <f aca="false">Data!$AB$8</f>
        <v>#N/A</v>
      </c>
    </row>
    <row r="61" customFormat="false" ht="11.25" hidden="false" customHeight="false" outlineLevel="0" collapsed="false">
      <c r="A61" s="33"/>
      <c r="B61" s="33"/>
      <c r="C61" s="33"/>
      <c r="D61" s="33"/>
      <c r="E61" s="33"/>
      <c r="F61" s="33"/>
      <c r="G61" s="32"/>
      <c r="H61" s="32"/>
      <c r="I61" s="32"/>
      <c r="J61" s="32"/>
      <c r="K61" s="65" t="n">
        <f aca="false">-G61+I61</f>
        <v>0</v>
      </c>
      <c r="L61" s="61" t="e">
        <f aca="false">(K61-$K$27)/$M$10/A61</f>
        <v>#DIV/0!</v>
      </c>
      <c r="M61" s="61" t="e">
        <f aca="false">(H61-$H$27)/$M$10/A61</f>
        <v>#DIV/0!</v>
      </c>
      <c r="N61" s="61" t="e">
        <f aca="false">(I61-$I$27)/$M$11/A61</f>
        <v>#DIV/0!</v>
      </c>
      <c r="O61" s="63" t="n">
        <f aca="false">PostedPowerDate</f>
        <v>0</v>
      </c>
      <c r="P61" s="63" t="n">
        <f aca="false">PostedFuelDate</f>
        <v>0</v>
      </c>
      <c r="Q61" s="63" t="n">
        <f aca="false">postedIrdt1</f>
        <v>0</v>
      </c>
      <c r="R61" s="64"/>
      <c r="S61" s="40" t="e">
        <f aca="false">#REF!</f>
        <v>#REF!</v>
      </c>
      <c r="T61" s="40" t="e">
        <f aca="false">Data!$AB$8</f>
        <v>#N/A</v>
      </c>
    </row>
    <row r="62" customFormat="false" ht="11.25" hidden="false" customHeight="false" outlineLevel="0" collapsed="false">
      <c r="A62" s="33"/>
      <c r="B62" s="33"/>
      <c r="C62" s="33"/>
      <c r="D62" s="33"/>
      <c r="E62" s="33"/>
      <c r="F62" s="33"/>
      <c r="G62" s="32"/>
      <c r="H62" s="32"/>
      <c r="I62" s="32"/>
      <c r="J62" s="32"/>
      <c r="K62" s="65" t="n">
        <f aca="false">-G62+I62</f>
        <v>0</v>
      </c>
      <c r="L62" s="61" t="e">
        <f aca="false">(K62-$K$27)/$M$10/A62</f>
        <v>#DIV/0!</v>
      </c>
      <c r="M62" s="61" t="e">
        <f aca="false">(H62-$H$27)/$M$10/A62</f>
        <v>#DIV/0!</v>
      </c>
      <c r="N62" s="61" t="e">
        <f aca="false">(I62-$I$27)/$M$11/A62</f>
        <v>#DIV/0!</v>
      </c>
      <c r="O62" s="63" t="n">
        <f aca="false">PostedPowerDate</f>
        <v>0</v>
      </c>
      <c r="P62" s="63" t="n">
        <f aca="false">PostedFuelDate</f>
        <v>0</v>
      </c>
      <c r="Q62" s="63" t="n">
        <f aca="false">postedIrdt1</f>
        <v>0</v>
      </c>
      <c r="R62" s="64"/>
      <c r="S62" s="40" t="e">
        <f aca="false">#REF!</f>
        <v>#REF!</v>
      </c>
      <c r="T62" s="40" t="e">
        <f aca="false">Data!$AB$8</f>
        <v>#N/A</v>
      </c>
    </row>
    <row r="63" customFormat="false" ht="11.25" hidden="false" customHeight="false" outlineLevel="0" collapsed="false">
      <c r="A63" s="33"/>
      <c r="B63" s="33"/>
      <c r="C63" s="33"/>
      <c r="D63" s="33"/>
      <c r="E63" s="33"/>
      <c r="F63" s="33"/>
      <c r="G63" s="32"/>
      <c r="H63" s="32"/>
      <c r="I63" s="32"/>
      <c r="J63" s="32"/>
      <c r="K63" s="65" t="n">
        <f aca="false">-G63+I63</f>
        <v>0</v>
      </c>
      <c r="L63" s="61" t="e">
        <f aca="false">(K63-$K$27)/$M$10/A63</f>
        <v>#DIV/0!</v>
      </c>
      <c r="M63" s="61" t="e">
        <f aca="false">(H63-$H$27)/$M$10/A63</f>
        <v>#DIV/0!</v>
      </c>
      <c r="N63" s="61" t="e">
        <f aca="false">(I63-$I$27)/$M$11/A63</f>
        <v>#DIV/0!</v>
      </c>
      <c r="O63" s="63" t="n">
        <f aca="false">PostedPowerDate</f>
        <v>0</v>
      </c>
      <c r="P63" s="63" t="n">
        <f aca="false">PostedFuelDate</f>
        <v>0</v>
      </c>
      <c r="Q63" s="63" t="n">
        <f aca="false">postedIrdt1</f>
        <v>0</v>
      </c>
      <c r="R63" s="64"/>
      <c r="S63" s="40" t="e">
        <f aca="false">#REF!</f>
        <v>#REF!</v>
      </c>
      <c r="T63" s="40" t="e">
        <f aca="false">Data!$AB$8</f>
        <v>#N/A</v>
      </c>
    </row>
    <row r="64" customFormat="false" ht="11.25" hidden="false" customHeight="false" outlineLevel="0" collapsed="false">
      <c r="A64" s="33"/>
      <c r="B64" s="33"/>
      <c r="C64" s="33"/>
      <c r="D64" s="33"/>
      <c r="E64" s="33"/>
      <c r="F64" s="33"/>
      <c r="G64" s="32"/>
      <c r="H64" s="32"/>
      <c r="I64" s="32"/>
      <c r="J64" s="32"/>
      <c r="K64" s="65" t="n">
        <f aca="false">-G64+I64</f>
        <v>0</v>
      </c>
      <c r="L64" s="61" t="e">
        <f aca="false">(K64-$K$27)/$M$10/A64</f>
        <v>#DIV/0!</v>
      </c>
      <c r="M64" s="61" t="e">
        <f aca="false">(H64-$H$27)/$M$10/A64</f>
        <v>#DIV/0!</v>
      </c>
      <c r="N64" s="61" t="e">
        <f aca="false">(I64-$I$27)/$M$11/A64</f>
        <v>#DIV/0!</v>
      </c>
      <c r="O64" s="63" t="n">
        <f aca="false">PostedPowerDate</f>
        <v>0</v>
      </c>
      <c r="P64" s="63" t="n">
        <f aca="false">PostedFuelDate</f>
        <v>0</v>
      </c>
      <c r="Q64" s="63" t="n">
        <f aca="false">postedIrdt1</f>
        <v>0</v>
      </c>
      <c r="R64" s="64"/>
      <c r="S64" s="40" t="e">
        <f aca="false">#REF!</f>
        <v>#REF!</v>
      </c>
      <c r="T64" s="40" t="e">
        <f aca="false">Data!$AB$8</f>
        <v>#N/A</v>
      </c>
    </row>
    <row r="65" customFormat="false" ht="11.25" hidden="false" customHeight="false" outlineLevel="0" collapsed="false">
      <c r="A65" s="33"/>
      <c r="B65" s="33"/>
      <c r="C65" s="33"/>
      <c r="D65" s="33"/>
      <c r="E65" s="33"/>
      <c r="F65" s="33"/>
      <c r="G65" s="32"/>
      <c r="H65" s="32"/>
      <c r="I65" s="32"/>
      <c r="J65" s="32"/>
      <c r="K65" s="65" t="n">
        <f aca="false">-G65+I65</f>
        <v>0</v>
      </c>
      <c r="L65" s="61" t="e">
        <f aca="false">(K65-$K$27)/$M$10/A65</f>
        <v>#DIV/0!</v>
      </c>
      <c r="M65" s="61" t="e">
        <f aca="false">(H65-$H$27)/$M$10/A65</f>
        <v>#DIV/0!</v>
      </c>
      <c r="N65" s="61" t="e">
        <f aca="false">(I65-$I$27)/$M$11/A65</f>
        <v>#DIV/0!</v>
      </c>
      <c r="O65" s="63" t="n">
        <f aca="false">PostedPowerDate</f>
        <v>0</v>
      </c>
      <c r="P65" s="63" t="n">
        <f aca="false">PostedFuelDate</f>
        <v>0</v>
      </c>
      <c r="Q65" s="63" t="n">
        <f aca="false">postedIrdt1</f>
        <v>0</v>
      </c>
      <c r="R65" s="64"/>
      <c r="S65" s="40" t="e">
        <f aca="false">#REF!</f>
        <v>#REF!</v>
      </c>
      <c r="T65" s="40" t="e">
        <f aca="false">Data!$AB$8</f>
        <v>#N/A</v>
      </c>
    </row>
    <row r="66" customFormat="false" ht="11.25" hidden="false" customHeight="false" outlineLevel="0" collapsed="false">
      <c r="A66" s="33"/>
      <c r="B66" s="33"/>
      <c r="C66" s="33"/>
      <c r="D66" s="33"/>
      <c r="E66" s="33"/>
      <c r="F66" s="33"/>
      <c r="G66" s="32"/>
      <c r="H66" s="32"/>
      <c r="I66" s="32"/>
      <c r="J66" s="32"/>
      <c r="K66" s="65" t="n">
        <f aca="false">-G66+I66</f>
        <v>0</v>
      </c>
      <c r="L66" s="61" t="e">
        <f aca="false">(K66-$K$27)/$M$10/A66</f>
        <v>#DIV/0!</v>
      </c>
      <c r="M66" s="61" t="e">
        <f aca="false">(H66-$H$27)/$M$10/A66</f>
        <v>#DIV/0!</v>
      </c>
      <c r="N66" s="61" t="e">
        <f aca="false">(I66-$I$27)/$M$11/A66</f>
        <v>#DIV/0!</v>
      </c>
      <c r="O66" s="63" t="n">
        <f aca="false">PostedPowerDate</f>
        <v>0</v>
      </c>
      <c r="P66" s="63" t="n">
        <f aca="false">PostedFuelDate</f>
        <v>0</v>
      </c>
      <c r="Q66" s="63" t="n">
        <f aca="false">postedIrdt1</f>
        <v>0</v>
      </c>
      <c r="R66" s="64"/>
      <c r="S66" s="40" t="e">
        <f aca="false">#REF!</f>
        <v>#REF!</v>
      </c>
      <c r="T66" s="40" t="e">
        <f aca="false">Data!$AB$8</f>
        <v>#N/A</v>
      </c>
    </row>
    <row r="67" customFormat="false" ht="11.25" hidden="false" customHeight="false" outlineLevel="0" collapsed="false">
      <c r="A67" s="33"/>
      <c r="B67" s="33"/>
      <c r="C67" s="33"/>
      <c r="D67" s="33"/>
      <c r="E67" s="33"/>
      <c r="F67" s="33"/>
      <c r="G67" s="32"/>
      <c r="H67" s="32"/>
      <c r="I67" s="32"/>
      <c r="J67" s="32"/>
      <c r="K67" s="65" t="n">
        <f aca="false">-G67+I67</f>
        <v>0</v>
      </c>
      <c r="L67" s="61" t="e">
        <f aca="false">(K67-$K$27)/$M$10/A67</f>
        <v>#DIV/0!</v>
      </c>
      <c r="M67" s="61" t="e">
        <f aca="false">(H67-$H$27)/$M$10/A67</f>
        <v>#DIV/0!</v>
      </c>
      <c r="N67" s="61" t="e">
        <f aca="false">(I67-$I$27)/$M$11/A67</f>
        <v>#DIV/0!</v>
      </c>
      <c r="O67" s="63" t="n">
        <f aca="false">PostedPowerDate</f>
        <v>0</v>
      </c>
      <c r="P67" s="63" t="n">
        <f aca="false">PostedFuelDate</f>
        <v>0</v>
      </c>
      <c r="Q67" s="63" t="n">
        <f aca="false">postedIrdt1</f>
        <v>0</v>
      </c>
      <c r="R67" s="64"/>
      <c r="S67" s="40" t="e">
        <f aca="false">#REF!</f>
        <v>#REF!</v>
      </c>
      <c r="T67" s="40" t="e">
        <f aca="false">Data!$AB$8</f>
        <v>#N/A</v>
      </c>
    </row>
    <row r="68" customFormat="false" ht="11.25" hidden="false" customHeight="false" outlineLevel="0" collapsed="false">
      <c r="A68" s="33"/>
      <c r="B68" s="33"/>
      <c r="C68" s="33"/>
      <c r="D68" s="33"/>
      <c r="E68" s="33"/>
      <c r="F68" s="33"/>
      <c r="G68" s="32"/>
      <c r="H68" s="32"/>
      <c r="I68" s="32"/>
      <c r="J68" s="32"/>
      <c r="K68" s="65" t="n">
        <f aca="false">-G68+I68</f>
        <v>0</v>
      </c>
      <c r="L68" s="61" t="e">
        <f aca="false">(K68-$K$27)/$M$10/A68</f>
        <v>#DIV/0!</v>
      </c>
      <c r="M68" s="61" t="e">
        <f aca="false">(H68-$H$27)/$M$10/A68</f>
        <v>#DIV/0!</v>
      </c>
      <c r="N68" s="61" t="e">
        <f aca="false">(I68-$I$27)/$M$11/A68</f>
        <v>#DIV/0!</v>
      </c>
      <c r="O68" s="63" t="n">
        <f aca="false">PostedPowerDate</f>
        <v>0</v>
      </c>
      <c r="P68" s="63" t="n">
        <f aca="false">PostedFuelDate</f>
        <v>0</v>
      </c>
      <c r="Q68" s="63" t="n">
        <f aca="false">postedIrdt1</f>
        <v>0</v>
      </c>
      <c r="R68" s="64"/>
      <c r="S68" s="40" t="e">
        <f aca="false">#REF!</f>
        <v>#REF!</v>
      </c>
      <c r="T68" s="40" t="e">
        <f aca="false">Data!$AB$8</f>
        <v>#N/A</v>
      </c>
    </row>
    <row r="69" customFormat="false" ht="11.25" hidden="false" customHeight="false" outlineLevel="0" collapsed="false">
      <c r="A69" s="33"/>
      <c r="B69" s="33"/>
      <c r="C69" s="33"/>
      <c r="D69" s="33"/>
      <c r="E69" s="33"/>
      <c r="F69" s="33"/>
      <c r="G69" s="32"/>
      <c r="H69" s="32"/>
      <c r="I69" s="32"/>
      <c r="J69" s="32"/>
      <c r="K69" s="65" t="n">
        <f aca="false">-G69+I69</f>
        <v>0</v>
      </c>
      <c r="L69" s="61" t="e">
        <f aca="false">(K69-$K$27)/$M$10/A69</f>
        <v>#DIV/0!</v>
      </c>
      <c r="M69" s="61" t="e">
        <f aca="false">(H69-$H$27)/$M$10/A69</f>
        <v>#DIV/0!</v>
      </c>
      <c r="N69" s="61" t="e">
        <f aca="false">(I69-$I$27)/$M$11/A69</f>
        <v>#DIV/0!</v>
      </c>
      <c r="O69" s="63" t="n">
        <f aca="false">PostedPowerDate</f>
        <v>0</v>
      </c>
      <c r="P69" s="63" t="n">
        <f aca="false">PostedFuelDate</f>
        <v>0</v>
      </c>
      <c r="Q69" s="63" t="n">
        <f aca="false">postedIrdt1</f>
        <v>0</v>
      </c>
      <c r="R69" s="64"/>
      <c r="S69" s="40" t="e">
        <f aca="false">#REF!</f>
        <v>#REF!</v>
      </c>
      <c r="T69" s="40" t="e">
        <f aca="false">Data!$AB$8</f>
        <v>#N/A</v>
      </c>
    </row>
    <row r="70" customFormat="false" ht="11.25" hidden="false" customHeight="false" outlineLevel="0" collapsed="false">
      <c r="A70" s="33"/>
      <c r="B70" s="33"/>
      <c r="C70" s="33"/>
      <c r="D70" s="33"/>
      <c r="E70" s="33"/>
      <c r="F70" s="33"/>
      <c r="G70" s="32"/>
      <c r="H70" s="32"/>
      <c r="I70" s="32"/>
      <c r="J70" s="32"/>
      <c r="K70" s="65" t="n">
        <f aca="false">-G70+I70</f>
        <v>0</v>
      </c>
      <c r="L70" s="61" t="e">
        <f aca="false">(K70-$K$27)/$M$10/A70</f>
        <v>#DIV/0!</v>
      </c>
      <c r="M70" s="61" t="e">
        <f aca="false">(H70-$H$27)/$M$10/A70</f>
        <v>#DIV/0!</v>
      </c>
      <c r="N70" s="61" t="e">
        <f aca="false">(I70-$I$27)/$M$11/A70</f>
        <v>#DIV/0!</v>
      </c>
      <c r="O70" s="63" t="n">
        <f aca="false">PostedPowerDate</f>
        <v>0</v>
      </c>
      <c r="P70" s="63" t="n">
        <f aca="false">PostedFuelDate</f>
        <v>0</v>
      </c>
      <c r="Q70" s="63" t="n">
        <f aca="false">postedIrdt1</f>
        <v>0</v>
      </c>
      <c r="R70" s="64"/>
      <c r="S70" s="40" t="e">
        <f aca="false">#REF!</f>
        <v>#REF!</v>
      </c>
      <c r="T70" s="40" t="e">
        <f aca="false">Data!$AB$8</f>
        <v>#N/A</v>
      </c>
    </row>
    <row r="71" customFormat="false" ht="11.25" hidden="false" customHeight="false" outlineLevel="0" collapsed="false">
      <c r="A71" s="33"/>
      <c r="B71" s="33"/>
      <c r="C71" s="33"/>
      <c r="D71" s="33"/>
      <c r="E71" s="33"/>
      <c r="F71" s="33"/>
      <c r="G71" s="32"/>
      <c r="H71" s="32"/>
      <c r="I71" s="32"/>
      <c r="J71" s="32"/>
      <c r="K71" s="65" t="n">
        <f aca="false">-G71+I71</f>
        <v>0</v>
      </c>
      <c r="L71" s="61" t="e">
        <f aca="false">(K71-$K$27)/$M$10/A71</f>
        <v>#DIV/0!</v>
      </c>
      <c r="M71" s="61" t="e">
        <f aca="false">(H71-$H$27)/$M$10/A71</f>
        <v>#DIV/0!</v>
      </c>
      <c r="N71" s="61" t="e">
        <f aca="false">(I71-$I$27)/$M$11/A71</f>
        <v>#DIV/0!</v>
      </c>
      <c r="O71" s="63" t="n">
        <f aca="false">PostedPowerDate</f>
        <v>0</v>
      </c>
      <c r="P71" s="63" t="n">
        <f aca="false">PostedFuelDate</f>
        <v>0</v>
      </c>
      <c r="Q71" s="63" t="n">
        <f aca="false">postedIrdt1</f>
        <v>0</v>
      </c>
      <c r="R71" s="64"/>
      <c r="S71" s="40" t="e">
        <f aca="false">#REF!</f>
        <v>#REF!</v>
      </c>
      <c r="T71" s="40" t="e">
        <f aca="false">Data!$AB$8</f>
        <v>#N/A</v>
      </c>
    </row>
    <row r="72" customFormat="false" ht="11.25" hidden="false" customHeight="false" outlineLevel="0" collapsed="false">
      <c r="A72" s="33"/>
      <c r="B72" s="33"/>
      <c r="C72" s="33"/>
      <c r="D72" s="33"/>
      <c r="E72" s="33"/>
      <c r="F72" s="33"/>
      <c r="G72" s="32"/>
      <c r="H72" s="32"/>
      <c r="I72" s="32"/>
      <c r="J72" s="32"/>
      <c r="K72" s="65" t="n">
        <f aca="false">-G72+I72</f>
        <v>0</v>
      </c>
      <c r="L72" s="61" t="e">
        <f aca="false">(K72-$K$27)/$M$10/A72</f>
        <v>#DIV/0!</v>
      </c>
      <c r="M72" s="61" t="e">
        <f aca="false">(H72-$H$27)/$M$10/A72</f>
        <v>#DIV/0!</v>
      </c>
      <c r="N72" s="61" t="e">
        <f aca="false">(I72-$I$27)/$M$11/A72</f>
        <v>#DIV/0!</v>
      </c>
      <c r="O72" s="63" t="n">
        <f aca="false">PostedPowerDate</f>
        <v>0</v>
      </c>
      <c r="P72" s="63" t="n">
        <f aca="false">PostedFuelDate</f>
        <v>0</v>
      </c>
      <c r="Q72" s="63" t="n">
        <f aca="false">postedIrdt1</f>
        <v>0</v>
      </c>
      <c r="R72" s="64"/>
      <c r="S72" s="40" t="e">
        <f aca="false">#REF!</f>
        <v>#REF!</v>
      </c>
      <c r="T72" s="40" t="e">
        <f aca="false">Data!$AB$8</f>
        <v>#N/A</v>
      </c>
    </row>
    <row r="73" customFormat="false" ht="11.25" hidden="false" customHeight="false" outlineLevel="0" collapsed="false">
      <c r="A73" s="33"/>
      <c r="B73" s="33"/>
      <c r="C73" s="33"/>
      <c r="D73" s="33"/>
      <c r="E73" s="33"/>
      <c r="F73" s="33"/>
      <c r="G73" s="32"/>
      <c r="H73" s="32"/>
      <c r="I73" s="32"/>
      <c r="J73" s="32"/>
      <c r="K73" s="65" t="n">
        <f aca="false">-G73+I73</f>
        <v>0</v>
      </c>
      <c r="L73" s="61" t="e">
        <f aca="false">(K73-$K$27)/$M$10/A73</f>
        <v>#DIV/0!</v>
      </c>
      <c r="M73" s="61" t="e">
        <f aca="false">(H73-$H$27)/$M$10/A73</f>
        <v>#DIV/0!</v>
      </c>
      <c r="N73" s="61" t="e">
        <f aca="false">(I73-$I$27)/$M$11/A73</f>
        <v>#DIV/0!</v>
      </c>
      <c r="O73" s="63" t="n">
        <f aca="false">PostedPowerDate</f>
        <v>0</v>
      </c>
      <c r="P73" s="63" t="n">
        <f aca="false">PostedFuelDate</f>
        <v>0</v>
      </c>
      <c r="Q73" s="63" t="n">
        <f aca="false">postedIrdt1</f>
        <v>0</v>
      </c>
      <c r="R73" s="64"/>
      <c r="S73" s="40" t="e">
        <f aca="false">#REF!</f>
        <v>#REF!</v>
      </c>
      <c r="T73" s="40" t="e">
        <f aca="false">Data!$AB$8</f>
        <v>#N/A</v>
      </c>
    </row>
    <row r="74" customFormat="false" ht="11.25" hidden="false" customHeight="false" outlineLevel="0" collapsed="false">
      <c r="A74" s="33"/>
      <c r="B74" s="33"/>
      <c r="C74" s="33"/>
      <c r="D74" s="33"/>
      <c r="E74" s="33"/>
      <c r="F74" s="33"/>
      <c r="G74" s="32"/>
      <c r="H74" s="32"/>
      <c r="I74" s="32"/>
      <c r="J74" s="32"/>
      <c r="K74" s="65" t="n">
        <f aca="false">-G74+I74</f>
        <v>0</v>
      </c>
      <c r="L74" s="61" t="e">
        <f aca="false">(K74-$K$27)/$M$10/A74</f>
        <v>#DIV/0!</v>
      </c>
      <c r="M74" s="61" t="e">
        <f aca="false">(H74-$H$27)/$M$10/A74</f>
        <v>#DIV/0!</v>
      </c>
      <c r="N74" s="61" t="e">
        <f aca="false">(I74-$I$27)/$M$11/A74</f>
        <v>#DIV/0!</v>
      </c>
      <c r="O74" s="63" t="n">
        <f aca="false">PostedPowerDate</f>
        <v>0</v>
      </c>
      <c r="P74" s="63" t="n">
        <f aca="false">PostedFuelDate</f>
        <v>0</v>
      </c>
      <c r="Q74" s="63" t="n">
        <f aca="false">postedIrdt1</f>
        <v>0</v>
      </c>
      <c r="R74" s="64"/>
      <c r="S74" s="40" t="e">
        <f aca="false">#REF!</f>
        <v>#REF!</v>
      </c>
      <c r="T74" s="40" t="e">
        <f aca="false">Data!$AB$8</f>
        <v>#N/A</v>
      </c>
    </row>
    <row r="75" customFormat="false" ht="11.25" hidden="false" customHeight="false" outlineLevel="0" collapsed="false">
      <c r="A75" s="33"/>
      <c r="B75" s="33"/>
      <c r="C75" s="33"/>
      <c r="D75" s="33"/>
      <c r="E75" s="64"/>
      <c r="F75" s="33"/>
      <c r="G75" s="66"/>
      <c r="H75" s="32"/>
      <c r="I75" s="32"/>
      <c r="J75" s="32"/>
      <c r="K75" s="65" t="n">
        <f aca="false">-G75+I75</f>
        <v>0</v>
      </c>
      <c r="L75" s="61" t="e">
        <f aca="false">(K75-$K$27)/$M$10/A75</f>
        <v>#DIV/0!</v>
      </c>
      <c r="M75" s="61" t="e">
        <f aca="false">(H75-$H$27)/$M$10/A75</f>
        <v>#DIV/0!</v>
      </c>
      <c r="N75" s="61" t="e">
        <f aca="false">(I75-$I$27)/$M$11/A75</f>
        <v>#DIV/0!</v>
      </c>
      <c r="O75" s="63" t="n">
        <f aca="false">PostedPowerDate</f>
        <v>0</v>
      </c>
      <c r="P75" s="63" t="n">
        <f aca="false">PostedFuelDate</f>
        <v>0</v>
      </c>
      <c r="Q75" s="63" t="n">
        <f aca="false">postedIrdt1</f>
        <v>0</v>
      </c>
      <c r="R75" s="64"/>
      <c r="S75" s="40" t="e">
        <f aca="false">#REF!</f>
        <v>#REF!</v>
      </c>
      <c r="T75" s="40" t="e">
        <f aca="false">Data!$AB$8</f>
        <v>#N/A</v>
      </c>
    </row>
    <row r="76" customFormat="false" ht="11.25" hidden="false" customHeight="false" outlineLevel="0" collapsed="false">
      <c r="A76" s="33"/>
      <c r="B76" s="33"/>
      <c r="C76" s="33"/>
      <c r="D76" s="33"/>
      <c r="E76" s="33"/>
      <c r="F76" s="33"/>
      <c r="G76" s="32"/>
      <c r="H76" s="32"/>
      <c r="I76" s="32"/>
      <c r="J76" s="32"/>
      <c r="K76" s="65" t="n">
        <f aca="false">-G76+I76</f>
        <v>0</v>
      </c>
      <c r="L76" s="61" t="e">
        <f aca="false">(K76-$K$27)/$M$10/A76</f>
        <v>#DIV/0!</v>
      </c>
      <c r="M76" s="61" t="e">
        <f aca="false">(H76-$H$27)/$M$10/A76</f>
        <v>#DIV/0!</v>
      </c>
      <c r="N76" s="61" t="e">
        <f aca="false">(I76-$I$27)/$M$11/A76</f>
        <v>#DIV/0!</v>
      </c>
      <c r="O76" s="63" t="n">
        <f aca="false">PostedPowerDate</f>
        <v>0</v>
      </c>
      <c r="P76" s="63" t="n">
        <f aca="false">PostedFuelDate</f>
        <v>0</v>
      </c>
      <c r="Q76" s="63" t="n">
        <f aca="false">postedIrdt1</f>
        <v>0</v>
      </c>
      <c r="R76" s="64"/>
      <c r="S76" s="40" t="e">
        <f aca="false">#REF!</f>
        <v>#REF!</v>
      </c>
      <c r="T76" s="40" t="e">
        <f aca="false">Data!$AB$8</f>
        <v>#N/A</v>
      </c>
    </row>
    <row r="77" customFormat="false" ht="11.25" hidden="false" customHeight="false" outlineLevel="0" collapsed="false">
      <c r="A77" s="33"/>
      <c r="B77" s="33"/>
      <c r="C77" s="33"/>
      <c r="D77" s="33"/>
      <c r="E77" s="33"/>
      <c r="F77" s="33"/>
      <c r="G77" s="32"/>
      <c r="H77" s="32"/>
      <c r="I77" s="32"/>
      <c r="J77" s="32"/>
      <c r="K77" s="65" t="n">
        <f aca="false">-G77+I77</f>
        <v>0</v>
      </c>
      <c r="L77" s="61" t="e">
        <f aca="false">(K77-$K$27)/$M$10/A77</f>
        <v>#DIV/0!</v>
      </c>
      <c r="M77" s="61" t="e">
        <f aca="false">(H77-$H$27)/$M$10/A77</f>
        <v>#DIV/0!</v>
      </c>
      <c r="N77" s="61" t="e">
        <f aca="false">(I77-$I$27)/$M$11/A77</f>
        <v>#DIV/0!</v>
      </c>
      <c r="O77" s="63" t="n">
        <f aca="false">PostedPowerDate</f>
        <v>0</v>
      </c>
      <c r="P77" s="63" t="n">
        <f aca="false">PostedFuelDate</f>
        <v>0</v>
      </c>
      <c r="Q77" s="63" t="n">
        <f aca="false">postedIrdt1</f>
        <v>0</v>
      </c>
      <c r="R77" s="64"/>
      <c r="S77" s="40" t="e">
        <f aca="false">#REF!</f>
        <v>#REF!</v>
      </c>
      <c r="T77" s="40" t="e">
        <f aca="false">Data!$AB$8</f>
        <v>#N/A</v>
      </c>
    </row>
    <row r="78" customFormat="false" ht="11.25" hidden="false" customHeight="false" outlineLevel="0" collapsed="false">
      <c r="A78" s="33"/>
      <c r="B78" s="33"/>
      <c r="C78" s="33"/>
      <c r="D78" s="33"/>
      <c r="E78" s="33"/>
      <c r="F78" s="33"/>
      <c r="G78" s="32"/>
      <c r="H78" s="32"/>
      <c r="I78" s="32"/>
      <c r="J78" s="32"/>
      <c r="K78" s="65" t="n">
        <f aca="false">-G78+I78</f>
        <v>0</v>
      </c>
      <c r="L78" s="61" t="e">
        <f aca="false">(K78-$K$27)/$M$10/A78</f>
        <v>#DIV/0!</v>
      </c>
      <c r="M78" s="61" t="e">
        <f aca="false">(H78-$H$27)/$M$10/A78</f>
        <v>#DIV/0!</v>
      </c>
      <c r="N78" s="61" t="e">
        <f aca="false">(I78-$I$27)/$M$11/A78</f>
        <v>#DIV/0!</v>
      </c>
      <c r="O78" s="63" t="n">
        <f aca="false">PostedPowerDate</f>
        <v>0</v>
      </c>
      <c r="P78" s="63" t="n">
        <f aca="false">PostedFuelDate</f>
        <v>0</v>
      </c>
      <c r="Q78" s="63" t="n">
        <f aca="false">postedIrdt1</f>
        <v>0</v>
      </c>
      <c r="R78" s="64"/>
      <c r="S78" s="40" t="e">
        <f aca="false">#REF!</f>
        <v>#REF!</v>
      </c>
      <c r="T78" s="40" t="e">
        <f aca="false">Data!$AB$8</f>
        <v>#N/A</v>
      </c>
    </row>
    <row r="79" customFormat="false" ht="11.25" hidden="false" customHeight="false" outlineLevel="0" collapsed="false">
      <c r="A79" s="33"/>
      <c r="B79" s="33"/>
      <c r="C79" s="33"/>
      <c r="D79" s="33"/>
      <c r="E79" s="33"/>
      <c r="F79" s="33"/>
      <c r="G79" s="32"/>
      <c r="H79" s="32"/>
      <c r="I79" s="32"/>
      <c r="J79" s="32"/>
      <c r="K79" s="65" t="n">
        <f aca="false">-G79+I79</f>
        <v>0</v>
      </c>
      <c r="L79" s="61" t="e">
        <f aca="false">(K79-$K$27)/$M$10/A79</f>
        <v>#DIV/0!</v>
      </c>
      <c r="M79" s="61" t="e">
        <f aca="false">(H79-$H$27)/$M$10/A79</f>
        <v>#DIV/0!</v>
      </c>
      <c r="N79" s="61" t="e">
        <f aca="false">(I79-$I$27)/$M$11/A79</f>
        <v>#DIV/0!</v>
      </c>
      <c r="O79" s="63" t="n">
        <f aca="false">PostedPowerDate</f>
        <v>0</v>
      </c>
      <c r="P79" s="63" t="n">
        <f aca="false">PostedFuelDate</f>
        <v>0</v>
      </c>
      <c r="Q79" s="63" t="n">
        <f aca="false">postedIrdt1</f>
        <v>0</v>
      </c>
      <c r="R79" s="64"/>
      <c r="S79" s="40" t="e">
        <f aca="false">#REF!</f>
        <v>#REF!</v>
      </c>
      <c r="T79" s="40" t="e">
        <f aca="false">Data!$AB$8</f>
        <v>#N/A</v>
      </c>
    </row>
    <row r="80" customFormat="false" ht="11.25" hidden="false" customHeight="false" outlineLevel="0" collapsed="false">
      <c r="A80" s="33"/>
      <c r="B80" s="33"/>
      <c r="C80" s="33"/>
      <c r="D80" s="33"/>
      <c r="E80" s="33"/>
      <c r="F80" s="33"/>
      <c r="G80" s="32"/>
      <c r="H80" s="32"/>
      <c r="I80" s="32"/>
      <c r="J80" s="32"/>
      <c r="K80" s="65" t="n">
        <f aca="false">-G80+I80</f>
        <v>0</v>
      </c>
      <c r="L80" s="61" t="e">
        <f aca="false">(K80-$K$27)/$M$10/A80</f>
        <v>#DIV/0!</v>
      </c>
      <c r="M80" s="61" t="e">
        <f aca="false">(H80-$H$27)/$M$10/A80</f>
        <v>#DIV/0!</v>
      </c>
      <c r="N80" s="61" t="e">
        <f aca="false">(I80-$I$27)/$M$11/A80</f>
        <v>#DIV/0!</v>
      </c>
      <c r="O80" s="63" t="n">
        <f aca="false">PostedPowerDate</f>
        <v>0</v>
      </c>
      <c r="P80" s="63" t="n">
        <f aca="false">PostedFuelDate</f>
        <v>0</v>
      </c>
      <c r="Q80" s="63" t="n">
        <f aca="false">postedIrdt1</f>
        <v>0</v>
      </c>
      <c r="R80" s="64"/>
      <c r="S80" s="40" t="e">
        <f aca="false">#REF!</f>
        <v>#REF!</v>
      </c>
      <c r="T80" s="40" t="e">
        <f aca="false">Data!$AB$8</f>
        <v>#N/A</v>
      </c>
    </row>
    <row r="81" customFormat="false" ht="11.25" hidden="false" customHeight="false" outlineLevel="0" collapsed="false">
      <c r="A81" s="33"/>
      <c r="B81" s="33"/>
      <c r="C81" s="33"/>
      <c r="D81" s="33"/>
      <c r="E81" s="33"/>
      <c r="F81" s="33"/>
      <c r="G81" s="32"/>
      <c r="H81" s="32"/>
      <c r="I81" s="32"/>
      <c r="J81" s="32"/>
      <c r="K81" s="65" t="n">
        <f aca="false">-G81+I81</f>
        <v>0</v>
      </c>
      <c r="L81" s="61" t="e">
        <f aca="false">(K81-$K$27)/$M$10/A81</f>
        <v>#DIV/0!</v>
      </c>
      <c r="M81" s="61" t="e">
        <f aca="false">(H81-$H$27)/$M$10/A81</f>
        <v>#DIV/0!</v>
      </c>
      <c r="N81" s="61" t="e">
        <f aca="false">(I81-$I$27)/$M$11/A81</f>
        <v>#DIV/0!</v>
      </c>
      <c r="O81" s="63" t="n">
        <f aca="false">PostedPowerDate</f>
        <v>0</v>
      </c>
      <c r="P81" s="63" t="n">
        <f aca="false">PostedFuelDate</f>
        <v>0</v>
      </c>
      <c r="Q81" s="63" t="n">
        <f aca="false">postedIrdt1</f>
        <v>0</v>
      </c>
      <c r="R81" s="64"/>
      <c r="S81" s="40" t="e">
        <f aca="false">#REF!</f>
        <v>#REF!</v>
      </c>
      <c r="T81" s="40" t="e">
        <f aca="false">Data!$AB$8</f>
        <v>#N/A</v>
      </c>
    </row>
    <row r="82" customFormat="false" ht="11.25" hidden="false" customHeight="false" outlineLevel="0" collapsed="false">
      <c r="A82" s="33"/>
      <c r="B82" s="33"/>
      <c r="C82" s="33"/>
      <c r="D82" s="33"/>
      <c r="E82" s="33"/>
      <c r="F82" s="33"/>
      <c r="G82" s="32"/>
      <c r="H82" s="32"/>
      <c r="I82" s="32"/>
      <c r="J82" s="32"/>
      <c r="K82" s="65" t="n">
        <f aca="false">-G82+I82</f>
        <v>0</v>
      </c>
      <c r="L82" s="61" t="e">
        <f aca="false">(K82-$K$27)/$M$10/A82</f>
        <v>#DIV/0!</v>
      </c>
      <c r="M82" s="61" t="e">
        <f aca="false">(H82-$H$27)/$M$10/A82</f>
        <v>#DIV/0!</v>
      </c>
      <c r="N82" s="61" t="e">
        <f aca="false">(I82-$I$27)/$M$11/A82</f>
        <v>#DIV/0!</v>
      </c>
      <c r="O82" s="63" t="n">
        <f aca="false">PostedPowerDate</f>
        <v>0</v>
      </c>
      <c r="P82" s="63" t="n">
        <f aca="false">PostedFuelDate</f>
        <v>0</v>
      </c>
      <c r="Q82" s="63" t="n">
        <f aca="false">postedIrdt1</f>
        <v>0</v>
      </c>
      <c r="R82" s="64"/>
      <c r="S82" s="40" t="e">
        <f aca="false">#REF!</f>
        <v>#REF!</v>
      </c>
      <c r="T82" s="40" t="e">
        <f aca="false">Data!$AB$8</f>
        <v>#N/A</v>
      </c>
    </row>
    <row r="83" customFormat="false" ht="11.25" hidden="false" customHeight="false" outlineLevel="0" collapsed="false">
      <c r="A83" s="33"/>
      <c r="B83" s="33"/>
      <c r="C83" s="33"/>
      <c r="D83" s="33"/>
      <c r="E83" s="33"/>
      <c r="F83" s="33"/>
      <c r="G83" s="32"/>
      <c r="H83" s="32"/>
      <c r="I83" s="32"/>
      <c r="J83" s="32"/>
      <c r="K83" s="65" t="n">
        <f aca="false">-G83+I83</f>
        <v>0</v>
      </c>
      <c r="L83" s="61" t="e">
        <f aca="false">(K83-$K$27)/$M$10/A83</f>
        <v>#DIV/0!</v>
      </c>
      <c r="M83" s="61" t="e">
        <f aca="false">(H83-$H$27)/$M$10/A83</f>
        <v>#DIV/0!</v>
      </c>
      <c r="N83" s="61" t="e">
        <f aca="false">(I83-$I$27)/$M$11/A83</f>
        <v>#DIV/0!</v>
      </c>
      <c r="O83" s="63" t="n">
        <f aca="false">PostedPowerDate</f>
        <v>0</v>
      </c>
      <c r="P83" s="63" t="n">
        <f aca="false">PostedFuelDate</f>
        <v>0</v>
      </c>
      <c r="Q83" s="63" t="n">
        <f aca="false">postedIrdt1</f>
        <v>0</v>
      </c>
      <c r="R83" s="64"/>
      <c r="S83" s="40" t="e">
        <f aca="false">#REF!</f>
        <v>#REF!</v>
      </c>
      <c r="T83" s="40" t="e">
        <f aca="false">Data!$AB$8</f>
        <v>#N/A</v>
      </c>
    </row>
    <row r="84" customFormat="false" ht="11.25" hidden="false" customHeight="false" outlineLevel="0" collapsed="false">
      <c r="A84" s="33"/>
      <c r="B84" s="33"/>
      <c r="C84" s="33"/>
      <c r="D84" s="33"/>
      <c r="E84" s="33"/>
      <c r="F84" s="33"/>
      <c r="G84" s="32"/>
      <c r="H84" s="32"/>
      <c r="I84" s="32"/>
      <c r="J84" s="32"/>
      <c r="K84" s="65" t="n">
        <f aca="false">-G84+I84</f>
        <v>0</v>
      </c>
      <c r="L84" s="61" t="e">
        <f aca="false">(K84-$K$27)/$M$10/A84</f>
        <v>#DIV/0!</v>
      </c>
      <c r="M84" s="61" t="e">
        <f aca="false">(H84-$H$27)/$M$10/A84</f>
        <v>#DIV/0!</v>
      </c>
      <c r="N84" s="61" t="e">
        <f aca="false">(I84-$I$27)/$M$11/A84</f>
        <v>#DIV/0!</v>
      </c>
      <c r="O84" s="63" t="n">
        <f aca="false">PostedPowerDate</f>
        <v>0</v>
      </c>
      <c r="P84" s="63" t="n">
        <f aca="false">PostedFuelDate</f>
        <v>0</v>
      </c>
      <c r="Q84" s="63" t="n">
        <f aca="false">postedIrdt1</f>
        <v>0</v>
      </c>
      <c r="R84" s="64"/>
      <c r="S84" s="40" t="e">
        <f aca="false">#REF!</f>
        <v>#REF!</v>
      </c>
      <c r="T84" s="40" t="e">
        <f aca="false">Data!$AB$8</f>
        <v>#N/A</v>
      </c>
    </row>
    <row r="85" customFormat="false" ht="11.25" hidden="false" customHeight="false" outlineLevel="0" collapsed="false">
      <c r="A85" s="33"/>
      <c r="B85" s="33"/>
      <c r="C85" s="33"/>
      <c r="D85" s="33"/>
      <c r="E85" s="33"/>
      <c r="F85" s="33"/>
      <c r="G85" s="32"/>
      <c r="H85" s="32"/>
      <c r="I85" s="32"/>
      <c r="J85" s="32"/>
      <c r="K85" s="65" t="n">
        <f aca="false">-G85+I85</f>
        <v>0</v>
      </c>
      <c r="L85" s="61" t="e">
        <f aca="false">(K85-$K$27)/$M$10/A85</f>
        <v>#DIV/0!</v>
      </c>
      <c r="M85" s="61" t="e">
        <f aca="false">(H85-$H$27)/$M$10/A85</f>
        <v>#DIV/0!</v>
      </c>
      <c r="N85" s="61" t="e">
        <f aca="false">(I85-$I$27)/$M$11/A85</f>
        <v>#DIV/0!</v>
      </c>
      <c r="O85" s="63" t="n">
        <f aca="false">PostedPowerDate</f>
        <v>0</v>
      </c>
      <c r="P85" s="63" t="n">
        <f aca="false">PostedFuelDate</f>
        <v>0</v>
      </c>
      <c r="Q85" s="63" t="n">
        <f aca="false">postedIrdt1</f>
        <v>0</v>
      </c>
      <c r="R85" s="64"/>
      <c r="S85" s="40" t="e">
        <f aca="false">#REF!</f>
        <v>#REF!</v>
      </c>
      <c r="T85" s="40" t="e">
        <f aca="false">Data!$AB$8</f>
        <v>#N/A</v>
      </c>
    </row>
    <row r="86" customFormat="false" ht="11.25" hidden="false" customHeight="false" outlineLevel="0" collapsed="false">
      <c r="A86" s="33"/>
      <c r="B86" s="33"/>
      <c r="C86" s="33"/>
      <c r="D86" s="33"/>
      <c r="E86" s="33"/>
      <c r="F86" s="33"/>
      <c r="G86" s="32"/>
      <c r="H86" s="32"/>
      <c r="I86" s="32"/>
      <c r="J86" s="32"/>
      <c r="K86" s="65" t="n">
        <f aca="false">-G86+I86</f>
        <v>0</v>
      </c>
      <c r="L86" s="61" t="e">
        <f aca="false">(K86-$K$27)/$M$10/A86</f>
        <v>#DIV/0!</v>
      </c>
      <c r="M86" s="61" t="e">
        <f aca="false">(H86-$H$27)/$M$10/A86</f>
        <v>#DIV/0!</v>
      </c>
      <c r="N86" s="61" t="e">
        <f aca="false">(I86-$I$27)/$M$11/A86</f>
        <v>#DIV/0!</v>
      </c>
      <c r="O86" s="63" t="n">
        <f aca="false">PostedPowerDate</f>
        <v>0</v>
      </c>
      <c r="P86" s="63" t="n">
        <f aca="false">PostedFuelDate</f>
        <v>0</v>
      </c>
      <c r="Q86" s="63" t="n">
        <f aca="false">postedIrdt1</f>
        <v>0</v>
      </c>
      <c r="R86" s="64"/>
      <c r="S86" s="40" t="e">
        <f aca="false">#REF!</f>
        <v>#REF!</v>
      </c>
      <c r="T86" s="40" t="e">
        <f aca="false">Data!$AB$8</f>
        <v>#N/A</v>
      </c>
    </row>
    <row r="87" customFormat="false" ht="11.25" hidden="false" customHeight="false" outlineLevel="0" collapsed="false">
      <c r="A87" s="33"/>
      <c r="B87" s="33"/>
      <c r="C87" s="33"/>
      <c r="D87" s="33"/>
      <c r="E87" s="33"/>
      <c r="F87" s="33"/>
      <c r="G87" s="32"/>
      <c r="H87" s="32"/>
      <c r="I87" s="32"/>
      <c r="J87" s="32"/>
      <c r="K87" s="65" t="n">
        <f aca="false">-G87+I87</f>
        <v>0</v>
      </c>
      <c r="L87" s="61" t="e">
        <f aca="false">(K87-$K$27)/$M$10/A87</f>
        <v>#DIV/0!</v>
      </c>
      <c r="M87" s="61" t="e">
        <f aca="false">(H87-$H$27)/$M$10/A87</f>
        <v>#DIV/0!</v>
      </c>
      <c r="N87" s="61" t="e">
        <f aca="false">(I87-$I$27)/$M$11/A87</f>
        <v>#DIV/0!</v>
      </c>
      <c r="O87" s="63" t="n">
        <f aca="false">PostedPowerDate</f>
        <v>0</v>
      </c>
      <c r="P87" s="63" t="n">
        <f aca="false">PostedFuelDate</f>
        <v>0</v>
      </c>
      <c r="Q87" s="63" t="n">
        <f aca="false">postedIrdt1</f>
        <v>0</v>
      </c>
      <c r="R87" s="64"/>
      <c r="S87" s="40" t="e">
        <f aca="false">#REF!</f>
        <v>#REF!</v>
      </c>
      <c r="T87" s="40" t="e">
        <f aca="false">Data!$AB$8</f>
        <v>#N/A</v>
      </c>
    </row>
    <row r="88" customFormat="false" ht="11.25" hidden="false" customHeight="false" outlineLevel="0" collapsed="false">
      <c r="A88" s="33"/>
      <c r="B88" s="33"/>
      <c r="C88" s="33"/>
      <c r="D88" s="33"/>
      <c r="E88" s="33"/>
      <c r="F88" s="33"/>
      <c r="G88" s="32"/>
      <c r="H88" s="32"/>
      <c r="I88" s="32"/>
      <c r="J88" s="32"/>
      <c r="K88" s="65" t="n">
        <f aca="false">-G88+I88</f>
        <v>0</v>
      </c>
      <c r="L88" s="61" t="e">
        <f aca="false">(K88-$K$27)/$M$10/A88</f>
        <v>#DIV/0!</v>
      </c>
      <c r="M88" s="61" t="e">
        <f aca="false">(H88-$H$27)/$M$10/A88</f>
        <v>#DIV/0!</v>
      </c>
      <c r="N88" s="61" t="e">
        <f aca="false">(I88-$I$27)/$M$11/A88</f>
        <v>#DIV/0!</v>
      </c>
      <c r="O88" s="63" t="n">
        <f aca="false">PostedPowerDate</f>
        <v>0</v>
      </c>
      <c r="P88" s="63" t="n">
        <f aca="false">PostedFuelDate</f>
        <v>0</v>
      </c>
      <c r="Q88" s="63" t="n">
        <f aca="false">postedIrdt1</f>
        <v>0</v>
      </c>
      <c r="R88" s="64"/>
      <c r="S88" s="40" t="e">
        <f aca="false">#REF!</f>
        <v>#REF!</v>
      </c>
      <c r="T88" s="40" t="e">
        <f aca="false">Data!$AB$8</f>
        <v>#N/A</v>
      </c>
    </row>
    <row r="89" customFormat="false" ht="11.25" hidden="false" customHeight="false" outlineLevel="0" collapsed="false">
      <c r="A89" s="33"/>
      <c r="B89" s="33"/>
      <c r="C89" s="33"/>
      <c r="D89" s="33"/>
      <c r="E89" s="33"/>
      <c r="F89" s="33"/>
      <c r="G89" s="32"/>
      <c r="H89" s="32"/>
      <c r="I89" s="32"/>
      <c r="J89" s="32"/>
      <c r="K89" s="65" t="n">
        <f aca="false">-G89+I89</f>
        <v>0</v>
      </c>
      <c r="L89" s="61" t="e">
        <f aca="false">(K89-$K$27)/$M$10/A89</f>
        <v>#DIV/0!</v>
      </c>
      <c r="M89" s="61" t="e">
        <f aca="false">(H89-$H$27)/$M$10/A89</f>
        <v>#DIV/0!</v>
      </c>
      <c r="N89" s="61" t="e">
        <f aca="false">(I89-$I$27)/$M$11/A89</f>
        <v>#DIV/0!</v>
      </c>
      <c r="O89" s="63" t="n">
        <f aca="false">PostedPowerDate</f>
        <v>0</v>
      </c>
      <c r="P89" s="63" t="n">
        <f aca="false">PostedFuelDate</f>
        <v>0</v>
      </c>
      <c r="Q89" s="63" t="n">
        <f aca="false">postedIrdt1</f>
        <v>0</v>
      </c>
      <c r="R89" s="64"/>
      <c r="S89" s="40" t="e">
        <f aca="false">#REF!</f>
        <v>#REF!</v>
      </c>
      <c r="T89" s="40" t="e">
        <f aca="false">Data!$AB$8</f>
        <v>#N/A</v>
      </c>
    </row>
    <row r="90" customFormat="false" ht="11.25" hidden="false" customHeight="false" outlineLevel="0" collapsed="false">
      <c r="A90" s="33"/>
      <c r="B90" s="33"/>
      <c r="C90" s="33"/>
      <c r="D90" s="33"/>
      <c r="E90" s="33"/>
      <c r="F90" s="33"/>
      <c r="G90" s="32"/>
      <c r="H90" s="32"/>
      <c r="I90" s="32"/>
      <c r="J90" s="32"/>
      <c r="K90" s="65" t="n">
        <f aca="false">-G90+I90</f>
        <v>0</v>
      </c>
      <c r="L90" s="61" t="e">
        <f aca="false">(K90-$K$27)/$M$10/A90</f>
        <v>#DIV/0!</v>
      </c>
      <c r="M90" s="61" t="e">
        <f aca="false">(H90-$H$27)/$M$10/A90</f>
        <v>#DIV/0!</v>
      </c>
      <c r="N90" s="61" t="e">
        <f aca="false">(I90-$I$27)/$M$11/A90</f>
        <v>#DIV/0!</v>
      </c>
      <c r="O90" s="63" t="n">
        <f aca="false">PostedPowerDate</f>
        <v>0</v>
      </c>
      <c r="P90" s="63" t="n">
        <f aca="false">PostedFuelDate</f>
        <v>0</v>
      </c>
      <c r="Q90" s="63" t="n">
        <f aca="false">postedIrdt1</f>
        <v>0</v>
      </c>
      <c r="R90" s="64"/>
      <c r="S90" s="40" t="e">
        <f aca="false">#REF!</f>
        <v>#REF!</v>
      </c>
      <c r="T90" s="40" t="e">
        <f aca="false">Data!$AB$8</f>
        <v>#N/A</v>
      </c>
    </row>
    <row r="91" customFormat="false" ht="11.25" hidden="false" customHeight="false" outlineLevel="0" collapsed="false">
      <c r="A91" s="33"/>
      <c r="B91" s="33"/>
      <c r="C91" s="33"/>
      <c r="D91" s="33"/>
      <c r="E91" s="33"/>
      <c r="F91" s="33"/>
      <c r="G91" s="32"/>
      <c r="H91" s="32"/>
      <c r="I91" s="32"/>
      <c r="J91" s="32"/>
      <c r="K91" s="65" t="n">
        <f aca="false">-G91+I91</f>
        <v>0</v>
      </c>
      <c r="L91" s="61" t="e">
        <f aca="false">(K91-$K$27)/$M$10/A91</f>
        <v>#DIV/0!</v>
      </c>
      <c r="M91" s="61" t="e">
        <f aca="false">(H91-$H$27)/$M$10/A91</f>
        <v>#DIV/0!</v>
      </c>
      <c r="N91" s="61" t="e">
        <f aca="false">(I91-$I$27)/$M$11/A91</f>
        <v>#DIV/0!</v>
      </c>
      <c r="O91" s="63" t="n">
        <f aca="false">PostedPowerDate</f>
        <v>0</v>
      </c>
      <c r="P91" s="63" t="n">
        <f aca="false">PostedFuelDate</f>
        <v>0</v>
      </c>
      <c r="Q91" s="63" t="n">
        <f aca="false">postedIrdt1</f>
        <v>0</v>
      </c>
      <c r="R91" s="64"/>
      <c r="S91" s="40" t="e">
        <f aca="false">#REF!</f>
        <v>#REF!</v>
      </c>
      <c r="T91" s="40" t="e">
        <f aca="false">Data!$AB$8</f>
        <v>#N/A</v>
      </c>
    </row>
    <row r="92" customFormat="false" ht="11.25" hidden="false" customHeight="false" outlineLevel="0" collapsed="false">
      <c r="A92" s="33"/>
      <c r="B92" s="33"/>
      <c r="C92" s="33"/>
      <c r="D92" s="33"/>
      <c r="E92" s="33"/>
      <c r="F92" s="33"/>
      <c r="G92" s="32"/>
      <c r="H92" s="32"/>
      <c r="I92" s="32"/>
      <c r="J92" s="32"/>
      <c r="K92" s="65" t="n">
        <f aca="false">-G92+I92</f>
        <v>0</v>
      </c>
      <c r="L92" s="61" t="e">
        <f aca="false">(K92-$K$27)/$M$10/A92</f>
        <v>#DIV/0!</v>
      </c>
      <c r="M92" s="61" t="e">
        <f aca="false">(H92-$H$27)/$M$10/A92</f>
        <v>#DIV/0!</v>
      </c>
      <c r="N92" s="61" t="e">
        <f aca="false">(I92-$I$27)/$M$11/A92</f>
        <v>#DIV/0!</v>
      </c>
      <c r="O92" s="63" t="n">
        <f aca="false">PostedPowerDate</f>
        <v>0</v>
      </c>
      <c r="P92" s="63" t="n">
        <f aca="false">PostedFuelDate</f>
        <v>0</v>
      </c>
      <c r="Q92" s="63" t="n">
        <f aca="false">postedIrdt1</f>
        <v>0</v>
      </c>
      <c r="R92" s="64"/>
      <c r="S92" s="40" t="e">
        <f aca="false">#REF!</f>
        <v>#REF!</v>
      </c>
      <c r="T92" s="40" t="e">
        <f aca="false">Data!$AB$8</f>
        <v>#N/A</v>
      </c>
    </row>
    <row r="93" customFormat="false" ht="11.25" hidden="false" customHeight="false" outlineLevel="0" collapsed="false">
      <c r="A93" s="33"/>
      <c r="B93" s="33"/>
      <c r="C93" s="33"/>
      <c r="D93" s="33"/>
      <c r="E93" s="33"/>
      <c r="F93" s="33"/>
      <c r="G93" s="32"/>
      <c r="H93" s="32"/>
      <c r="I93" s="32"/>
      <c r="J93" s="32"/>
      <c r="K93" s="65" t="n">
        <f aca="false">-G93+I93</f>
        <v>0</v>
      </c>
      <c r="L93" s="61" t="e">
        <f aca="false">(K93-$K$27)/$M$10/A93</f>
        <v>#DIV/0!</v>
      </c>
      <c r="M93" s="61" t="e">
        <f aca="false">(H93-$H$27)/$M$10/A93</f>
        <v>#DIV/0!</v>
      </c>
      <c r="N93" s="61" t="e">
        <f aca="false">(I93-$I$27)/$M$11/A93</f>
        <v>#DIV/0!</v>
      </c>
      <c r="O93" s="63" t="n">
        <f aca="false">PostedPowerDate</f>
        <v>0</v>
      </c>
      <c r="P93" s="63" t="n">
        <f aca="false">PostedFuelDate</f>
        <v>0</v>
      </c>
      <c r="Q93" s="63" t="n">
        <f aca="false">postedIrdt1</f>
        <v>0</v>
      </c>
      <c r="R93" s="64"/>
      <c r="S93" s="40" t="e">
        <f aca="false">#REF!</f>
        <v>#REF!</v>
      </c>
      <c r="T93" s="40" t="e">
        <f aca="false">Data!$AB$8</f>
        <v>#N/A</v>
      </c>
    </row>
    <row r="94" customFormat="false" ht="11.25" hidden="false" customHeight="false" outlineLevel="0" collapsed="false">
      <c r="A94" s="33"/>
      <c r="B94" s="33"/>
      <c r="C94" s="33"/>
      <c r="D94" s="33"/>
      <c r="E94" s="33"/>
      <c r="F94" s="33"/>
      <c r="G94" s="32"/>
      <c r="H94" s="32"/>
      <c r="I94" s="32"/>
      <c r="J94" s="32"/>
      <c r="K94" s="65" t="n">
        <f aca="false">-G94+I94</f>
        <v>0</v>
      </c>
      <c r="L94" s="61" t="e">
        <f aca="false">(K94-$K$27)/$M$10/A94</f>
        <v>#DIV/0!</v>
      </c>
      <c r="M94" s="61" t="e">
        <f aca="false">(H94-$H$27)/$M$10/A94</f>
        <v>#DIV/0!</v>
      </c>
      <c r="N94" s="61" t="e">
        <f aca="false">(I94-$I$27)/$M$11/A94</f>
        <v>#DIV/0!</v>
      </c>
      <c r="O94" s="63" t="n">
        <f aca="false">PostedPowerDate</f>
        <v>0</v>
      </c>
      <c r="P94" s="63" t="n">
        <f aca="false">PostedFuelDate</f>
        <v>0</v>
      </c>
      <c r="Q94" s="63" t="n">
        <f aca="false">postedIrdt1</f>
        <v>0</v>
      </c>
      <c r="R94" s="64"/>
      <c r="S94" s="40" t="e">
        <f aca="false">#REF!</f>
        <v>#REF!</v>
      </c>
      <c r="T94" s="40" t="e">
        <f aca="false">Data!$AB$8</f>
        <v>#N/A</v>
      </c>
    </row>
    <row r="95" customFormat="false" ht="11.25" hidden="false" customHeight="false" outlineLevel="0" collapsed="false">
      <c r="A95" s="33"/>
      <c r="B95" s="33"/>
      <c r="C95" s="33"/>
      <c r="D95" s="33"/>
      <c r="E95" s="33"/>
      <c r="F95" s="33"/>
      <c r="G95" s="32"/>
      <c r="H95" s="32"/>
      <c r="I95" s="32"/>
      <c r="J95" s="32"/>
      <c r="K95" s="65" t="n">
        <f aca="false">-G95+I95</f>
        <v>0</v>
      </c>
      <c r="L95" s="61" t="e">
        <f aca="false">(K95-$K$27)/$M$10/A95</f>
        <v>#DIV/0!</v>
      </c>
      <c r="M95" s="61" t="e">
        <f aca="false">(H95-$H$27)/$M$10/A95</f>
        <v>#DIV/0!</v>
      </c>
      <c r="N95" s="61" t="e">
        <f aca="false">(I95-$I$27)/$M$11/A95</f>
        <v>#DIV/0!</v>
      </c>
      <c r="O95" s="63" t="n">
        <f aca="false">PostedPowerDate</f>
        <v>0</v>
      </c>
      <c r="P95" s="63" t="n">
        <f aca="false">PostedFuelDate</f>
        <v>0</v>
      </c>
      <c r="Q95" s="63" t="n">
        <f aca="false">postedIrdt1</f>
        <v>0</v>
      </c>
      <c r="R95" s="64"/>
      <c r="S95" s="40" t="e">
        <f aca="false">#REF!</f>
        <v>#REF!</v>
      </c>
      <c r="T95" s="40" t="e">
        <f aca="false">Data!$AB$8</f>
        <v>#N/A</v>
      </c>
    </row>
    <row r="96" customFormat="false" ht="11.25" hidden="false" customHeight="false" outlineLevel="0" collapsed="false">
      <c r="A96" s="33"/>
      <c r="B96" s="33"/>
      <c r="C96" s="33"/>
      <c r="D96" s="33"/>
      <c r="E96" s="33"/>
      <c r="F96" s="33"/>
      <c r="G96" s="32"/>
      <c r="H96" s="32"/>
      <c r="I96" s="32"/>
      <c r="J96" s="32"/>
      <c r="K96" s="65" t="n">
        <f aca="false">-G96+I96</f>
        <v>0</v>
      </c>
      <c r="L96" s="61" t="e">
        <f aca="false">(K96-$K$27)/$M$10/A96</f>
        <v>#DIV/0!</v>
      </c>
      <c r="M96" s="61" t="e">
        <f aca="false">(H96-$H$27)/$M$10/A96</f>
        <v>#DIV/0!</v>
      </c>
      <c r="N96" s="61" t="e">
        <f aca="false">(I96-$I$27)/$M$11/A96</f>
        <v>#DIV/0!</v>
      </c>
      <c r="O96" s="63" t="n">
        <f aca="false">PostedPowerDate</f>
        <v>0</v>
      </c>
      <c r="P96" s="63" t="n">
        <f aca="false">PostedFuelDate</f>
        <v>0</v>
      </c>
      <c r="Q96" s="63" t="n">
        <f aca="false">postedIrdt1</f>
        <v>0</v>
      </c>
      <c r="R96" s="64"/>
      <c r="S96" s="40" t="e">
        <f aca="false">#REF!</f>
        <v>#REF!</v>
      </c>
      <c r="T96" s="40" t="e">
        <f aca="false">Data!$AB$8</f>
        <v>#N/A</v>
      </c>
    </row>
    <row r="97" customFormat="false" ht="11.25" hidden="false" customHeight="false" outlineLevel="0" collapsed="false">
      <c r="A97" s="33"/>
      <c r="C97" s="33"/>
      <c r="D97" s="33"/>
      <c r="K97" s="65" t="n">
        <f aca="false">-G97+I97</f>
        <v>0</v>
      </c>
      <c r="L97" s="61" t="e">
        <f aca="false">(K97-$K$27)/$M$10/A97</f>
        <v>#DIV/0!</v>
      </c>
      <c r="M97" s="61" t="e">
        <f aca="false">(H97-$H$27)/$M$10/A97</f>
        <v>#DIV/0!</v>
      </c>
      <c r="N97" s="61" t="e">
        <f aca="false">(I97-$I$27)/$M$11/A97</f>
        <v>#DIV/0!</v>
      </c>
    </row>
    <row r="98" customFormat="false" ht="11.25" hidden="false" customHeight="false" outlineLevel="0" collapsed="false">
      <c r="A98" s="33"/>
      <c r="C98" s="33"/>
      <c r="D98" s="33"/>
      <c r="K98" s="65" t="n">
        <f aca="false">-G98+I98</f>
        <v>0</v>
      </c>
      <c r="L98" s="61" t="e">
        <f aca="false">(K98-$K$27)/$M$10/A98</f>
        <v>#DIV/0!</v>
      </c>
      <c r="M98" s="61" t="e">
        <f aca="false">(H98-$H$27)/$M$10/A98</f>
        <v>#DIV/0!</v>
      </c>
      <c r="N98" s="61" t="e">
        <f aca="false">(I98-$I$27)/$M$11/A98</f>
        <v>#DIV/0!</v>
      </c>
    </row>
    <row r="99" customFormat="false" ht="11.25" hidden="false" customHeight="false" outlineLevel="0" collapsed="false">
      <c r="A99" s="54"/>
      <c r="B99" s="54"/>
      <c r="C99" s="54"/>
      <c r="D99" s="54"/>
      <c r="E99" s="54"/>
      <c r="F99" s="54"/>
      <c r="G99" s="53"/>
      <c r="H99" s="53"/>
      <c r="I99" s="53"/>
      <c r="J99" s="53"/>
      <c r="K99" s="65" t="n">
        <f aca="false">-G99+I99</f>
        <v>0</v>
      </c>
      <c r="L99" s="61" t="e">
        <f aca="false">(K99-$K$27)/$M$10/B99</f>
        <v>#DIV/0!</v>
      </c>
      <c r="M99" s="61" t="e">
        <f aca="false">(H99-$H$27)/$M$10/B99</f>
        <v>#DIV/0!</v>
      </c>
      <c r="N99" s="61" t="e">
        <f aca="false">(I99-$I$27)/$M$10/B99</f>
        <v>#DIV/0!</v>
      </c>
    </row>
    <row r="100" customFormat="false" ht="11.25" hidden="false" customHeight="false" outlineLevel="0" collapsed="false">
      <c r="C100" s="33"/>
      <c r="D100" s="33"/>
      <c r="K100" s="65" t="n">
        <f aca="false">-G100+I100</f>
        <v>0</v>
      </c>
      <c r="L100" s="61" t="e">
        <f aca="false">(K100-$K$27)/$M$10/B100</f>
        <v>#DIV/0!</v>
      </c>
      <c r="M100" s="61" t="e">
        <f aca="false">(H100-$H$27)/$M$10/B100</f>
        <v>#DIV/0!</v>
      </c>
      <c r="N100" s="61" t="e">
        <f aca="false">(I100-$I$27)/$M$10/B100</f>
        <v>#DIV/0!</v>
      </c>
    </row>
    <row r="101" customFormat="false" ht="11.25" hidden="false" customHeight="false" outlineLevel="0" collapsed="false">
      <c r="C101" s="33"/>
      <c r="D101" s="33"/>
      <c r="K101" s="65" t="n">
        <f aca="false">-G101+I101</f>
        <v>0</v>
      </c>
      <c r="L101" s="61" t="e">
        <f aca="false">(K101-$K$27)/$M$10/B101</f>
        <v>#DIV/0!</v>
      </c>
      <c r="M101" s="61" t="e">
        <f aca="false">(H101-$H$27)/$M$10/B101</f>
        <v>#DIV/0!</v>
      </c>
      <c r="N101" s="61" t="e">
        <f aca="false">(I101-$I$27)/$M$10/B101</f>
        <v>#DIV/0!</v>
      </c>
    </row>
    <row r="102" customFormat="false" ht="11.25" hidden="false" customHeight="false" outlineLevel="0" collapsed="false">
      <c r="C102" s="33"/>
      <c r="D102" s="33"/>
      <c r="K102" s="65" t="n">
        <f aca="false">-G102+I102</f>
        <v>0</v>
      </c>
      <c r="L102" s="61" t="e">
        <f aca="false">(K102-$K$27)/$M$10/B102</f>
        <v>#DIV/0!</v>
      </c>
      <c r="M102" s="61" t="e">
        <f aca="false">(H102-$H$27)/$M$10/B102</f>
        <v>#DIV/0!</v>
      </c>
      <c r="N102" s="61" t="e">
        <f aca="false">(I102-$I$27)/$M$10/B102</f>
        <v>#DIV/0!</v>
      </c>
    </row>
    <row r="103" customFormat="false" ht="11.25" hidden="false" customHeight="false" outlineLevel="0" collapsed="false">
      <c r="C103" s="33"/>
      <c r="D103" s="33"/>
      <c r="K103" s="65" t="n">
        <f aca="false">-G103+I103</f>
        <v>0</v>
      </c>
      <c r="L103" s="61" t="e">
        <f aca="false">(K103-$K$27)/$M$10/B103</f>
        <v>#DIV/0!</v>
      </c>
      <c r="M103" s="61" t="e">
        <f aca="false">(H103-$H$27)/$M$10/B103</f>
        <v>#DIV/0!</v>
      </c>
      <c r="N103" s="61" t="e">
        <f aca="false">(I103-$I$27)/$M$10/B103</f>
        <v>#DIV/0!</v>
      </c>
    </row>
    <row r="104" customFormat="false" ht="11.25" hidden="false" customHeight="false" outlineLevel="0" collapsed="false">
      <c r="C104" s="33"/>
      <c r="D104" s="33"/>
      <c r="K104" s="65" t="n">
        <f aca="false">-G104+I104</f>
        <v>0</v>
      </c>
      <c r="L104" s="61" t="e">
        <f aca="false">(K104-$K$27)/$M$10/B104</f>
        <v>#DIV/0!</v>
      </c>
      <c r="M104" s="61" t="e">
        <f aca="false">(H104-$H$27)/$M$10/B104</f>
        <v>#DIV/0!</v>
      </c>
      <c r="N104" s="61" t="e">
        <f aca="false">(I104-$I$27)/$M$10/B104</f>
        <v>#DIV/0!</v>
      </c>
    </row>
    <row r="105" customFormat="false" ht="11.25" hidden="false" customHeight="false" outlineLevel="0" collapsed="false">
      <c r="C105" s="33"/>
      <c r="D105" s="33"/>
      <c r="K105" s="65" t="n">
        <f aca="false">-G105+I105</f>
        <v>0</v>
      </c>
      <c r="L105" s="61" t="e">
        <f aca="false">(K105-$K$27)/$M$10/B105</f>
        <v>#DIV/0!</v>
      </c>
      <c r="M105" s="61" t="e">
        <f aca="false">(H105-$H$27)/$M$10/B105</f>
        <v>#DIV/0!</v>
      </c>
      <c r="N105" s="61" t="e">
        <f aca="false">(I105-$I$27)/$M$10/B105</f>
        <v>#DIV/0!</v>
      </c>
    </row>
    <row r="106" customFormat="false" ht="11.25" hidden="false" customHeight="false" outlineLevel="0" collapsed="false">
      <c r="C106" s="33"/>
      <c r="D106" s="33"/>
      <c r="K106" s="65" t="n">
        <f aca="false">-G106+I106</f>
        <v>0</v>
      </c>
      <c r="L106" s="61" t="e">
        <f aca="false">(K106-$K$27)/$M$10/B106</f>
        <v>#DIV/0!</v>
      </c>
      <c r="M106" s="61" t="e">
        <f aca="false">(H106-$H$27)/$M$10/B106</f>
        <v>#DIV/0!</v>
      </c>
      <c r="N106" s="61" t="e">
        <f aca="false">(I106-$I$27)/$M$10/B106</f>
        <v>#DIV/0!</v>
      </c>
    </row>
    <row r="107" customFormat="false" ht="11.25" hidden="false" customHeight="false" outlineLevel="0" collapsed="false">
      <c r="C107" s="33"/>
      <c r="D107" s="33"/>
      <c r="K107" s="65" t="n">
        <f aca="false">-G107+I107</f>
        <v>0</v>
      </c>
      <c r="L107" s="61" t="e">
        <f aca="false">(K107-$K$27)/$M$10/B107</f>
        <v>#DIV/0!</v>
      </c>
      <c r="M107" s="61" t="e">
        <f aca="false">(H107-$H$27)/$M$10/B107</f>
        <v>#DIV/0!</v>
      </c>
      <c r="N107" s="61" t="e">
        <f aca="false">(I107-$I$27)/$M$10/B107</f>
        <v>#DIV/0!</v>
      </c>
    </row>
    <row r="108" customFormat="false" ht="11.25" hidden="false" customHeight="false" outlineLevel="0" collapsed="false">
      <c r="C108" s="33"/>
      <c r="D108" s="33"/>
      <c r="K108" s="65" t="n">
        <f aca="false">-G108+I108</f>
        <v>0</v>
      </c>
      <c r="L108" s="61" t="e">
        <f aca="false">(K108-$K$27)/$M$10/B108</f>
        <v>#DIV/0!</v>
      </c>
      <c r="M108" s="61" t="e">
        <f aca="false">(H108-$H$27)/$M$10/B108</f>
        <v>#DIV/0!</v>
      </c>
      <c r="N108" s="61" t="e">
        <f aca="false">(I108-$I$27)/$M$10/B108</f>
        <v>#DIV/0!</v>
      </c>
    </row>
    <row r="109" customFormat="false" ht="11.25" hidden="false" customHeight="false" outlineLevel="0" collapsed="false">
      <c r="C109" s="33"/>
      <c r="D109" s="33"/>
      <c r="K109" s="65" t="n">
        <f aca="false">-G109+I109</f>
        <v>0</v>
      </c>
      <c r="L109" s="61" t="e">
        <f aca="false">(K109-$K$27)/$M$10/B109</f>
        <v>#DIV/0!</v>
      </c>
      <c r="M109" s="61" t="e">
        <f aca="false">(H109-$H$27)/$M$10/B109</f>
        <v>#DIV/0!</v>
      </c>
      <c r="N109" s="61" t="e">
        <f aca="false">(I109-$I$27)/$M$10/B109</f>
        <v>#DIV/0!</v>
      </c>
    </row>
    <row r="110" customFormat="false" ht="11.25" hidden="false" customHeight="false" outlineLevel="0" collapsed="false">
      <c r="C110" s="33"/>
      <c r="D110" s="33"/>
      <c r="K110" s="65" t="n">
        <f aca="false">-G110+I110</f>
        <v>0</v>
      </c>
      <c r="L110" s="61" t="e">
        <f aca="false">(K110-$K$27)/$M$10/B110</f>
        <v>#DIV/0!</v>
      </c>
      <c r="M110" s="61" t="e">
        <f aca="false">(H110-$H$27)/$M$10/B110</f>
        <v>#DIV/0!</v>
      </c>
      <c r="N110" s="61" t="e">
        <f aca="false">(I110-$I$27)/$M$10/B110</f>
        <v>#DIV/0!</v>
      </c>
    </row>
    <row r="111" customFormat="false" ht="11.25" hidden="false" customHeight="false" outlineLevel="0" collapsed="false">
      <c r="C111" s="33"/>
      <c r="D111" s="33"/>
      <c r="K111" s="65" t="n">
        <f aca="false">-G111+I111</f>
        <v>0</v>
      </c>
      <c r="L111" s="61" t="e">
        <f aca="false">(K111-$K$27)/$M$10/B111</f>
        <v>#DIV/0!</v>
      </c>
      <c r="M111" s="61" t="e">
        <f aca="false">(H111-$H$27)/$M$10/B111</f>
        <v>#DIV/0!</v>
      </c>
      <c r="N111" s="61" t="e">
        <f aca="false">(I111-$I$27)/$M$10/B111</f>
        <v>#DIV/0!</v>
      </c>
    </row>
    <row r="112" customFormat="false" ht="11.25" hidden="false" customHeight="false" outlineLevel="0" collapsed="false">
      <c r="C112" s="33"/>
      <c r="D112" s="33"/>
      <c r="K112" s="65" t="n">
        <f aca="false">-G112+I112</f>
        <v>0</v>
      </c>
      <c r="L112" s="61" t="e">
        <f aca="false">(K112-$K$27)/$M$10/B112</f>
        <v>#DIV/0!</v>
      </c>
      <c r="M112" s="61" t="e">
        <f aca="false">(H112-$H$27)/$M$10/B112</f>
        <v>#DIV/0!</v>
      </c>
      <c r="N112" s="61" t="e">
        <f aca="false">(I112-$I$27)/$M$10/B112</f>
        <v>#DIV/0!</v>
      </c>
    </row>
    <row r="113" customFormat="false" ht="11.25" hidden="false" customHeight="false" outlineLevel="0" collapsed="false">
      <c r="C113" s="33"/>
      <c r="D113" s="33"/>
      <c r="K113" s="65" t="n">
        <f aca="false">-G113+I113</f>
        <v>0</v>
      </c>
      <c r="L113" s="61" t="e">
        <f aca="false">(K113-$K$27)/$M$10/B113</f>
        <v>#DIV/0!</v>
      </c>
      <c r="M113" s="61" t="e">
        <f aca="false">(H113-$H$27)/$M$10/B113</f>
        <v>#DIV/0!</v>
      </c>
      <c r="N113" s="61" t="e">
        <f aca="false">(I113-$I$27)/$M$10/B113</f>
        <v>#DIV/0!</v>
      </c>
    </row>
    <row r="114" customFormat="false" ht="11.25" hidden="false" customHeight="false" outlineLevel="0" collapsed="false">
      <c r="C114" s="33"/>
      <c r="D114" s="33"/>
      <c r="K114" s="65" t="n">
        <f aca="false">-G114+I114</f>
        <v>0</v>
      </c>
      <c r="L114" s="61" t="e">
        <f aca="false">(K114-$K$27)/$M$10/B114</f>
        <v>#DIV/0!</v>
      </c>
      <c r="M114" s="61" t="e">
        <f aca="false">(H114-$H$27)/$M$10/B114</f>
        <v>#DIV/0!</v>
      </c>
      <c r="N114" s="61" t="e">
        <f aca="false">(I114-$I$27)/$M$10/B114</f>
        <v>#DIV/0!</v>
      </c>
    </row>
    <row r="115" customFormat="false" ht="11.25" hidden="false" customHeight="false" outlineLevel="0" collapsed="false">
      <c r="C115" s="33"/>
      <c r="D115" s="33"/>
      <c r="K115" s="65" t="n">
        <f aca="false">-G115+I115</f>
        <v>0</v>
      </c>
      <c r="L115" s="61" t="e">
        <f aca="false">(K115-$K$27)/$M$10/B115</f>
        <v>#DIV/0!</v>
      </c>
      <c r="M115" s="61" t="e">
        <f aca="false">(H115-$H$27)/$M$10/B115</f>
        <v>#DIV/0!</v>
      </c>
      <c r="N115" s="61" t="e">
        <f aca="false">(I115-$I$27)/$M$10/B115</f>
        <v>#DIV/0!</v>
      </c>
    </row>
    <row r="116" customFormat="false" ht="11.25" hidden="false" customHeight="false" outlineLevel="0" collapsed="false">
      <c r="C116" s="33"/>
      <c r="D116" s="33"/>
      <c r="K116" s="65" t="n">
        <f aca="false">-G116+I116</f>
        <v>0</v>
      </c>
      <c r="L116" s="61" t="e">
        <f aca="false">(K116-$K$27)/$M$10/B116</f>
        <v>#DIV/0!</v>
      </c>
      <c r="M116" s="61" t="e">
        <f aca="false">(H116-$H$27)/$M$10/B116</f>
        <v>#DIV/0!</v>
      </c>
      <c r="N116" s="61" t="e">
        <f aca="false">(I116-$I$27)/$M$10/B116</f>
        <v>#DIV/0!</v>
      </c>
    </row>
    <row r="117" customFormat="false" ht="11.25" hidden="false" customHeight="false" outlineLevel="0" collapsed="false">
      <c r="C117" s="33"/>
      <c r="D117" s="33"/>
      <c r="K117" s="65" t="n">
        <f aca="false">-G117+I117</f>
        <v>0</v>
      </c>
      <c r="L117" s="61" t="e">
        <f aca="false">(K117-$K$27)/$M$10/B117</f>
        <v>#DIV/0!</v>
      </c>
      <c r="M117" s="61" t="e">
        <f aca="false">(H117-$H$27)/$M$10/B117</f>
        <v>#DIV/0!</v>
      </c>
      <c r="N117" s="61" t="e">
        <f aca="false">(I117-$I$27)/$M$10/B117</f>
        <v>#DIV/0!</v>
      </c>
    </row>
    <row r="118" customFormat="false" ht="11.25" hidden="false" customHeight="false" outlineLevel="0" collapsed="false">
      <c r="C118" s="33"/>
      <c r="D118" s="33"/>
      <c r="K118" s="65" t="n">
        <f aca="false">-G118+I118</f>
        <v>0</v>
      </c>
      <c r="L118" s="61" t="e">
        <f aca="false">(K118-$K$27)/$M$10/B118</f>
        <v>#DIV/0!</v>
      </c>
      <c r="M118" s="61" t="e">
        <f aca="false">(H118-$H$27)/$M$10/B118</f>
        <v>#DIV/0!</v>
      </c>
      <c r="N118" s="61" t="e">
        <f aca="false">(I118-$I$27)/$M$10/B118</f>
        <v>#DIV/0!</v>
      </c>
    </row>
    <row r="119" customFormat="false" ht="11.25" hidden="false" customHeight="false" outlineLevel="0" collapsed="false">
      <c r="C119" s="33"/>
      <c r="D119" s="33"/>
      <c r="K119" s="65" t="n">
        <f aca="false">-G119+I119</f>
        <v>0</v>
      </c>
      <c r="L119" s="61" t="e">
        <f aca="false">(K119-$K$27)/$M$10/B119</f>
        <v>#DIV/0!</v>
      </c>
      <c r="M119" s="61" t="e">
        <f aca="false">(H119-$H$27)/$M$10/B119</f>
        <v>#DIV/0!</v>
      </c>
      <c r="N119" s="61" t="e">
        <f aca="false">(I119-$I$27)/$M$10/B119</f>
        <v>#DIV/0!</v>
      </c>
    </row>
    <row r="120" customFormat="false" ht="11.25" hidden="false" customHeight="false" outlineLevel="0" collapsed="false">
      <c r="C120" s="33"/>
      <c r="D120" s="33"/>
      <c r="K120" s="65" t="n">
        <f aca="false">-G120+I120</f>
        <v>0</v>
      </c>
      <c r="L120" s="61" t="e">
        <f aca="false">(K120-$K$27)/$M$10/B120</f>
        <v>#DIV/0!</v>
      </c>
      <c r="M120" s="61" t="e">
        <f aca="false">(H120-$H$27)/$M$10/B120</f>
        <v>#DIV/0!</v>
      </c>
      <c r="N120" s="61" t="e">
        <f aca="false">(I120-$I$27)/$M$10/B120</f>
        <v>#DIV/0!</v>
      </c>
    </row>
    <row r="121" customFormat="false" ht="11.25" hidden="false" customHeight="false" outlineLevel="0" collapsed="false">
      <c r="C121" s="33"/>
      <c r="D121" s="33"/>
      <c r="K121" s="65" t="n">
        <f aca="false">-G121+I121</f>
        <v>0</v>
      </c>
      <c r="L121" s="61" t="e">
        <f aca="false">(K121-$K$27)/$M$10/B121</f>
        <v>#DIV/0!</v>
      </c>
      <c r="M121" s="61" t="e">
        <f aca="false">(H121-$H$27)/$M$10/B121</f>
        <v>#DIV/0!</v>
      </c>
      <c r="N121" s="61" t="e">
        <f aca="false">(I121-$I$27)/$M$10/B121</f>
        <v>#DIV/0!</v>
      </c>
    </row>
    <row r="122" customFormat="false" ht="11.25" hidden="false" customHeight="false" outlineLevel="0" collapsed="false">
      <c r="C122" s="33"/>
      <c r="D122" s="33"/>
      <c r="K122" s="65" t="n">
        <f aca="false">-G122+I122</f>
        <v>0</v>
      </c>
      <c r="L122" s="61" t="e">
        <f aca="false">(K122-$K$27)/$M$10/B122</f>
        <v>#DIV/0!</v>
      </c>
      <c r="M122" s="61" t="e">
        <f aca="false">(H122-$H$27)/$M$10/B122</f>
        <v>#DIV/0!</v>
      </c>
      <c r="N122" s="61" t="e">
        <f aca="false">(I122-$I$27)/$M$10/B122</f>
        <v>#DIV/0!</v>
      </c>
    </row>
    <row r="123" customFormat="false" ht="11.25" hidden="false" customHeight="false" outlineLevel="0" collapsed="false">
      <c r="C123" s="33"/>
      <c r="D123" s="33"/>
      <c r="K123" s="65" t="n">
        <f aca="false">-G123+I123</f>
        <v>0</v>
      </c>
      <c r="L123" s="61" t="e">
        <f aca="false">(K123-$K$27)/$M$10/B123</f>
        <v>#DIV/0!</v>
      </c>
      <c r="M123" s="61" t="e">
        <f aca="false">(H123-$H$27)/$M$10/B123</f>
        <v>#DIV/0!</v>
      </c>
      <c r="N123" s="61" t="e">
        <f aca="false">(I123-$I$27)/$M$10/B123</f>
        <v>#DIV/0!</v>
      </c>
    </row>
    <row r="124" customFormat="false" ht="11.25" hidden="false" customHeight="false" outlineLevel="0" collapsed="false">
      <c r="C124" s="33"/>
      <c r="D124" s="33"/>
      <c r="K124" s="65" t="n">
        <f aca="false">-G124+I124</f>
        <v>0</v>
      </c>
      <c r="L124" s="61" t="e">
        <f aca="false">(K124-$K$27)/$M$10/B124</f>
        <v>#DIV/0!</v>
      </c>
      <c r="M124" s="61" t="e">
        <f aca="false">(H124-$H$27)/$M$10/B124</f>
        <v>#DIV/0!</v>
      </c>
      <c r="N124" s="61" t="e">
        <f aca="false">(I124-$I$27)/$M$10/B124</f>
        <v>#DIV/0!</v>
      </c>
    </row>
    <row r="125" customFormat="false" ht="11.25" hidden="false" customHeight="false" outlineLevel="0" collapsed="false">
      <c r="C125" s="33"/>
      <c r="D125" s="33"/>
      <c r="K125" s="65" t="n">
        <f aca="false">-G125+I125</f>
        <v>0</v>
      </c>
      <c r="L125" s="61" t="e">
        <f aca="false">(K125-$K$27)/$M$10/B125</f>
        <v>#DIV/0!</v>
      </c>
      <c r="M125" s="61" t="e">
        <f aca="false">(H125-$H$27)/$M$10/B125</f>
        <v>#DIV/0!</v>
      </c>
      <c r="N125" s="61" t="e">
        <f aca="false">(I125-$I$27)/$M$10/B125</f>
        <v>#DIV/0!</v>
      </c>
    </row>
    <row r="126" customFormat="false" ht="11.25" hidden="false" customHeight="false" outlineLevel="0" collapsed="false">
      <c r="C126" s="33"/>
      <c r="D126" s="33"/>
      <c r="K126" s="65" t="n">
        <f aca="false">-G126+I126</f>
        <v>0</v>
      </c>
      <c r="L126" s="61" t="e">
        <f aca="false">(K126-$K$27)/$M$10/B126</f>
        <v>#DIV/0!</v>
      </c>
      <c r="M126" s="61" t="e">
        <f aca="false">(H126-$H$27)/$M$10/B126</f>
        <v>#DIV/0!</v>
      </c>
      <c r="N126" s="61" t="e">
        <f aca="false">(I126-$I$27)/$M$10/B126</f>
        <v>#DIV/0!</v>
      </c>
    </row>
    <row r="127" customFormat="false" ht="11.25" hidden="false" customHeight="false" outlineLevel="0" collapsed="false">
      <c r="C127" s="33"/>
      <c r="D127" s="33"/>
      <c r="K127" s="65" t="n">
        <f aca="false">-G127+I127</f>
        <v>0</v>
      </c>
      <c r="L127" s="61" t="e">
        <f aca="false">(K127-$K$27)/$M$10/B127</f>
        <v>#DIV/0!</v>
      </c>
      <c r="M127" s="61" t="e">
        <f aca="false">(H127-$H$27)/$M$10/B127</f>
        <v>#DIV/0!</v>
      </c>
      <c r="N127" s="61" t="e">
        <f aca="false">(I127-$I$27)/$M$10/B127</f>
        <v>#DIV/0!</v>
      </c>
    </row>
    <row r="128" customFormat="false" ht="11.25" hidden="false" customHeight="false" outlineLevel="0" collapsed="false">
      <c r="C128" s="33"/>
      <c r="D128" s="33"/>
      <c r="K128" s="65" t="n">
        <f aca="false">-G128+I128</f>
        <v>0</v>
      </c>
      <c r="L128" s="61" t="e">
        <f aca="false">(K128-$K$27)/$M$10/B128</f>
        <v>#DIV/0!</v>
      </c>
      <c r="M128" s="61" t="e">
        <f aca="false">(H128-$H$27)/$M$10/B128</f>
        <v>#DIV/0!</v>
      </c>
      <c r="N128" s="61" t="e">
        <f aca="false">(I128-$I$27)/$M$10/B128</f>
        <v>#DIV/0!</v>
      </c>
    </row>
    <row r="129" customFormat="false" ht="11.25" hidden="false" customHeight="false" outlineLevel="0" collapsed="false">
      <c r="C129" s="33"/>
      <c r="D129" s="33"/>
      <c r="K129" s="65" t="n">
        <f aca="false">-G129+I129</f>
        <v>0</v>
      </c>
      <c r="L129" s="61" t="e">
        <f aca="false">(K129-$K$27)/$M$10/B129</f>
        <v>#DIV/0!</v>
      </c>
      <c r="M129" s="61" t="e">
        <f aca="false">(H129-$H$27)/$M$10/B129</f>
        <v>#DIV/0!</v>
      </c>
      <c r="N129" s="61" t="e">
        <f aca="false">(I129-$I$27)/$M$10/B129</f>
        <v>#DIV/0!</v>
      </c>
    </row>
    <row r="130" customFormat="false" ht="11.25" hidden="false" customHeight="false" outlineLevel="0" collapsed="false">
      <c r="C130" s="33"/>
      <c r="D130" s="33"/>
      <c r="K130" s="65" t="n">
        <f aca="false">-G130+I130</f>
        <v>0</v>
      </c>
      <c r="L130" s="61" t="e">
        <f aca="false">(K130-$K$27)/$M$10/B130</f>
        <v>#DIV/0!</v>
      </c>
      <c r="M130" s="61" t="e">
        <f aca="false">(H130-$H$27)/$M$10/B130</f>
        <v>#DIV/0!</v>
      </c>
      <c r="N130" s="61" t="e">
        <f aca="false">(I130-$I$27)/$M$10/B130</f>
        <v>#DIV/0!</v>
      </c>
    </row>
    <row r="131" customFormat="false" ht="11.25" hidden="false" customHeight="false" outlineLevel="0" collapsed="false">
      <c r="C131" s="33"/>
      <c r="D131" s="33"/>
      <c r="K131" s="65" t="n">
        <f aca="false">-G131+I131</f>
        <v>0</v>
      </c>
      <c r="L131" s="61" t="e">
        <f aca="false">(K131-$K$27)/$M$10/B131</f>
        <v>#DIV/0!</v>
      </c>
      <c r="M131" s="61" t="e">
        <f aca="false">(H131-$H$27)/$M$10/B131</f>
        <v>#DIV/0!</v>
      </c>
      <c r="N131" s="61" t="e">
        <f aca="false">(I131-$I$27)/$M$10/B131</f>
        <v>#DIV/0!</v>
      </c>
    </row>
    <row r="132" customFormat="false" ht="11.25" hidden="false" customHeight="false" outlineLevel="0" collapsed="false">
      <c r="C132" s="33"/>
      <c r="D132" s="33"/>
      <c r="K132" s="65" t="n">
        <f aca="false">-G132+I132</f>
        <v>0</v>
      </c>
      <c r="L132" s="61" t="e">
        <f aca="false">(K132-$K$27)/$M$10/B132</f>
        <v>#DIV/0!</v>
      </c>
      <c r="M132" s="61" t="e">
        <f aca="false">(H132-$H$27)/$M$10/B132</f>
        <v>#DIV/0!</v>
      </c>
      <c r="N132" s="61" t="e">
        <f aca="false">(I132-$I$27)/$M$10/B132</f>
        <v>#DIV/0!</v>
      </c>
    </row>
    <row r="133" customFormat="false" ht="11.25" hidden="false" customHeight="false" outlineLevel="0" collapsed="false">
      <c r="C133" s="33"/>
      <c r="D133" s="33"/>
      <c r="K133" s="65" t="n">
        <f aca="false">-G133+I133</f>
        <v>0</v>
      </c>
      <c r="L133" s="61" t="e">
        <f aca="false">(K133-$K$27)/$M$10/B133</f>
        <v>#DIV/0!</v>
      </c>
      <c r="M133" s="61" t="e">
        <f aca="false">(H133-$H$27)/$M$10/B133</f>
        <v>#DIV/0!</v>
      </c>
      <c r="N133" s="61" t="e">
        <f aca="false">(I133-$I$27)/$M$10/B133</f>
        <v>#DIV/0!</v>
      </c>
    </row>
    <row r="134" customFormat="false" ht="11.25" hidden="false" customHeight="false" outlineLevel="0" collapsed="false">
      <c r="C134" s="33"/>
      <c r="D134" s="33"/>
      <c r="K134" s="65" t="n">
        <f aca="false">-G134+I134</f>
        <v>0</v>
      </c>
      <c r="L134" s="61" t="e">
        <f aca="false">(K134-$K$27)/$M$10/B134</f>
        <v>#DIV/0!</v>
      </c>
      <c r="M134" s="61" t="e">
        <f aca="false">(H134-$H$27)/$M$10/B134</f>
        <v>#DIV/0!</v>
      </c>
      <c r="N134" s="61" t="e">
        <f aca="false">(I134-$I$27)/$M$10/B134</f>
        <v>#DIV/0!</v>
      </c>
    </row>
    <row r="135" customFormat="false" ht="11.25" hidden="false" customHeight="false" outlineLevel="0" collapsed="false">
      <c r="C135" s="33"/>
      <c r="D135" s="33"/>
      <c r="K135" s="65" t="n">
        <f aca="false">-G135+I135</f>
        <v>0</v>
      </c>
      <c r="L135" s="61" t="e">
        <f aca="false">(K135-$K$27)/$M$10/B135</f>
        <v>#DIV/0!</v>
      </c>
      <c r="M135" s="61" t="e">
        <f aca="false">(H135-$H$27)/$M$10/B135</f>
        <v>#DIV/0!</v>
      </c>
      <c r="N135" s="61" t="e">
        <f aca="false">(I135-$I$27)/$M$10/B135</f>
        <v>#DIV/0!</v>
      </c>
    </row>
    <row r="136" customFormat="false" ht="11.25" hidden="false" customHeight="false" outlineLevel="0" collapsed="false">
      <c r="C136" s="33"/>
      <c r="D136" s="33"/>
      <c r="K136" s="65" t="n">
        <f aca="false">-G136+I136</f>
        <v>0</v>
      </c>
      <c r="L136" s="61" t="e">
        <f aca="false">(K136-$K$27)/$M$10/B136</f>
        <v>#DIV/0!</v>
      </c>
      <c r="M136" s="61" t="e">
        <f aca="false">(H136-$H$27)/$M$10/B136</f>
        <v>#DIV/0!</v>
      </c>
      <c r="N136" s="61" t="e">
        <f aca="false">(I136-$I$27)/$M$10/B136</f>
        <v>#DIV/0!</v>
      </c>
    </row>
    <row r="137" customFormat="false" ht="11.25" hidden="false" customHeight="false" outlineLevel="0" collapsed="false">
      <c r="C137" s="33"/>
      <c r="D137" s="33"/>
      <c r="K137" s="65" t="n">
        <f aca="false">-G137+I137</f>
        <v>0</v>
      </c>
      <c r="L137" s="61" t="e">
        <f aca="false">(K137-$K$27)/$M$10/B137</f>
        <v>#DIV/0!</v>
      </c>
      <c r="M137" s="61" t="e">
        <f aca="false">(H137-$H$27)/$M$10/B137</f>
        <v>#DIV/0!</v>
      </c>
      <c r="N137" s="61" t="e">
        <f aca="false">(I137-$I$27)/$M$10/B137</f>
        <v>#DIV/0!</v>
      </c>
    </row>
    <row r="138" customFormat="false" ht="11.25" hidden="false" customHeight="false" outlineLevel="0" collapsed="false">
      <c r="C138" s="33"/>
      <c r="D138" s="33"/>
      <c r="K138" s="65" t="n">
        <f aca="false">-G138+I138</f>
        <v>0</v>
      </c>
      <c r="L138" s="61" t="e">
        <f aca="false">(K138-$K$27)/$M$10/B138</f>
        <v>#DIV/0!</v>
      </c>
      <c r="M138" s="61" t="e">
        <f aca="false">(H138-$H$27)/$M$10/B138</f>
        <v>#DIV/0!</v>
      </c>
      <c r="N138" s="61" t="e">
        <f aca="false">(I138-$I$27)/$M$10/B138</f>
        <v>#DIV/0!</v>
      </c>
    </row>
    <row r="139" customFormat="false" ht="11.25" hidden="false" customHeight="false" outlineLevel="0" collapsed="false">
      <c r="C139" s="33"/>
    </row>
    <row r="1192" customFormat="false" ht="11.25" hidden="false" customHeight="false" outlineLevel="0" collapsed="false">
      <c r="A1192" s="33" t="n">
        <v>5</v>
      </c>
      <c r="B1192" s="33" t="n">
        <v>-2.4</v>
      </c>
      <c r="C1192" s="33"/>
      <c r="D1192" s="33" t="n">
        <v>-0.2</v>
      </c>
      <c r="E1192" s="33" t="n">
        <v>0.2</v>
      </c>
      <c r="F1192" s="33" t="n">
        <f aca="false">F1191+1</f>
        <v>1</v>
      </c>
      <c r="G1192" s="32" t="n">
        <v>8481044.82</v>
      </c>
      <c r="H1192" s="32" t="n">
        <v>0</v>
      </c>
      <c r="I1192" s="32" t="n">
        <v>26406091.6</v>
      </c>
      <c r="J1192" s="32"/>
      <c r="K1192" s="60" t="n">
        <f aca="false">I1192-G1192</f>
        <v>17925046.78</v>
      </c>
      <c r="L1192" s="61"/>
      <c r="M1192" s="62"/>
    </row>
    <row r="1193" customFormat="false" ht="11.25" hidden="false" customHeight="false" outlineLevel="0" collapsed="false">
      <c r="A1193" s="33" t="n">
        <v>5</v>
      </c>
      <c r="B1193" s="33" t="n">
        <v>-2.4</v>
      </c>
      <c r="C1193" s="33"/>
      <c r="D1193" s="33" t="n">
        <v>-0.2</v>
      </c>
      <c r="E1193" s="33" t="n">
        <v>0</v>
      </c>
      <c r="F1193" s="33" t="n">
        <f aca="false">F1192+1</f>
        <v>2</v>
      </c>
      <c r="G1193" s="32" t="n">
        <v>9654849.2</v>
      </c>
      <c r="H1193" s="32" t="n">
        <v>0</v>
      </c>
      <c r="I1193" s="32" t="n">
        <v>26406091.6</v>
      </c>
      <c r="J1193" s="32"/>
      <c r="K1193" s="60" t="n">
        <f aca="false">I1193-G1193</f>
        <v>16751242.4</v>
      </c>
      <c r="L1193" s="61"/>
      <c r="M1193" s="62"/>
    </row>
    <row r="1194" customFormat="false" ht="11.25" hidden="false" customHeight="false" outlineLevel="0" collapsed="false">
      <c r="A1194" s="33" t="n">
        <v>5</v>
      </c>
      <c r="B1194" s="33" t="n">
        <v>0</v>
      </c>
      <c r="C1194" s="33"/>
      <c r="D1194" s="33" t="n">
        <v>-0.2</v>
      </c>
      <c r="E1194" s="33" t="n">
        <v>0.2</v>
      </c>
      <c r="F1194" s="33" t="n">
        <f aca="false">F1193+1</f>
        <v>3</v>
      </c>
      <c r="G1194" s="32" t="n">
        <v>10113788.6</v>
      </c>
      <c r="H1194" s="32" t="n">
        <v>0</v>
      </c>
      <c r="I1194" s="32" t="n">
        <v>26406091.6</v>
      </c>
      <c r="J1194" s="32"/>
      <c r="K1194" s="60" t="n">
        <f aca="false">I1194-G1194</f>
        <v>16292303</v>
      </c>
      <c r="L1194" s="61"/>
      <c r="M1194" s="62"/>
    </row>
    <row r="1195" customFormat="false" ht="11.25" hidden="false" customHeight="false" outlineLevel="0" collapsed="false">
      <c r="A1195" s="33" t="n">
        <v>5</v>
      </c>
      <c r="B1195" s="33" t="n">
        <v>-2.4</v>
      </c>
      <c r="C1195" s="33"/>
      <c r="D1195" s="33" t="n">
        <v>0</v>
      </c>
      <c r="E1195" s="33" t="n">
        <v>0.2</v>
      </c>
      <c r="F1195" s="33" t="n">
        <f aca="false">F1194+1</f>
        <v>4</v>
      </c>
      <c r="G1195" s="32" t="n">
        <v>11730085.99</v>
      </c>
      <c r="H1195" s="32" t="n">
        <v>0</v>
      </c>
      <c r="I1195" s="32" t="n">
        <v>27786038.88</v>
      </c>
      <c r="J1195" s="32"/>
      <c r="K1195" s="60" t="n">
        <f aca="false">I1195-G1195</f>
        <v>16055952.89</v>
      </c>
      <c r="L1195" s="61"/>
      <c r="M1195" s="62"/>
    </row>
    <row r="1196" customFormat="false" ht="11.25" hidden="false" customHeight="false" outlineLevel="0" collapsed="false">
      <c r="A1196" s="33" t="n">
        <v>5</v>
      </c>
      <c r="B1196" s="33" t="n">
        <v>-2.4</v>
      </c>
      <c r="C1196" s="33"/>
      <c r="D1196" s="33" t="n">
        <v>-0.2</v>
      </c>
      <c r="E1196" s="33" t="n">
        <v>-0.2</v>
      </c>
      <c r="F1196" s="33" t="n">
        <f aca="false">F1195+1</f>
        <v>5</v>
      </c>
      <c r="G1196" s="32" t="n">
        <v>11059907.51</v>
      </c>
      <c r="H1196" s="32" t="n">
        <v>0</v>
      </c>
      <c r="I1196" s="32" t="n">
        <v>26406091.6</v>
      </c>
      <c r="J1196" s="32"/>
      <c r="K1196" s="60" t="n">
        <f aca="false">I1196-G1196</f>
        <v>15346184.09</v>
      </c>
      <c r="L1196" s="61"/>
      <c r="M1196" s="62"/>
    </row>
    <row r="1197" customFormat="false" ht="11.25" hidden="false" customHeight="false" outlineLevel="0" collapsed="false">
      <c r="A1197" s="33" t="n">
        <v>5</v>
      </c>
      <c r="B1197" s="33" t="n">
        <v>0</v>
      </c>
      <c r="C1197" s="33"/>
      <c r="D1197" s="33" t="n">
        <v>-0.2</v>
      </c>
      <c r="E1197" s="33" t="n">
        <v>0</v>
      </c>
      <c r="F1197" s="33" t="n">
        <f aca="false">F1196+1</f>
        <v>6</v>
      </c>
      <c r="G1197" s="32" t="n">
        <v>11599464.81</v>
      </c>
      <c r="H1197" s="32" t="n">
        <v>0</v>
      </c>
      <c r="I1197" s="32" t="n">
        <v>26406091.6</v>
      </c>
      <c r="J1197" s="32"/>
      <c r="K1197" s="60" t="n">
        <f aca="false">I1197-G1197</f>
        <v>14806626.79</v>
      </c>
      <c r="L1197" s="61"/>
      <c r="M1197" s="62"/>
    </row>
    <row r="1198" customFormat="false" ht="11.25" hidden="false" customHeight="false" outlineLevel="0" collapsed="false">
      <c r="A1198" s="33" t="n">
        <v>5</v>
      </c>
      <c r="B1198" s="33" t="n">
        <v>2.4</v>
      </c>
      <c r="C1198" s="33"/>
      <c r="D1198" s="33" t="n">
        <v>-0.2</v>
      </c>
      <c r="E1198" s="33" t="n">
        <v>0.2</v>
      </c>
      <c r="F1198" s="33" t="n">
        <f aca="false">F1197+1</f>
        <v>7</v>
      </c>
      <c r="G1198" s="32" t="n">
        <v>11901237.2</v>
      </c>
      <c r="H1198" s="32" t="n">
        <v>0</v>
      </c>
      <c r="I1198" s="32" t="n">
        <v>26406091.6</v>
      </c>
      <c r="J1198" s="32"/>
      <c r="K1198" s="60" t="n">
        <f aca="false">I1198-G1198</f>
        <v>14504854.4</v>
      </c>
      <c r="L1198" s="61"/>
      <c r="M1198" s="62"/>
    </row>
    <row r="1199" customFormat="false" ht="11.25" hidden="false" customHeight="false" outlineLevel="0" collapsed="false">
      <c r="A1199" s="33" t="n">
        <v>5</v>
      </c>
      <c r="B1199" s="33" t="n">
        <v>-2.4</v>
      </c>
      <c r="C1199" s="33"/>
      <c r="D1199" s="33" t="n">
        <v>0</v>
      </c>
      <c r="E1199" s="33" t="n">
        <v>0</v>
      </c>
      <c r="F1199" s="33" t="n">
        <f aca="false">F1198+1</f>
        <v>8</v>
      </c>
      <c r="G1199" s="32" t="n">
        <v>13436482.72</v>
      </c>
      <c r="H1199" s="32" t="n">
        <v>0</v>
      </c>
      <c r="I1199" s="32" t="n">
        <v>27786038.88</v>
      </c>
      <c r="J1199" s="32"/>
      <c r="K1199" s="60" t="n">
        <f aca="false">I1199-G1199</f>
        <v>14349556.16</v>
      </c>
      <c r="L1199" s="61"/>
      <c r="M1199" s="62"/>
    </row>
    <row r="1200" customFormat="false" ht="11.25" hidden="false" customHeight="false" outlineLevel="0" collapsed="false">
      <c r="A1200" s="33" t="n">
        <v>5</v>
      </c>
      <c r="B1200" s="33" t="n">
        <v>0</v>
      </c>
      <c r="C1200" s="33"/>
      <c r="D1200" s="33" t="n">
        <v>0</v>
      </c>
      <c r="E1200" s="33" t="n">
        <v>0.2</v>
      </c>
      <c r="F1200" s="33" t="n">
        <f aca="false">F1199+1</f>
        <v>9</v>
      </c>
      <c r="G1200" s="32" t="n">
        <v>13516878.42</v>
      </c>
      <c r="H1200" s="32" t="n">
        <v>0</v>
      </c>
      <c r="I1200" s="32" t="n">
        <v>27786038.88</v>
      </c>
      <c r="J1200" s="32"/>
      <c r="K1200" s="60" t="n">
        <f aca="false">I1200-G1200</f>
        <v>14269160.46</v>
      </c>
      <c r="L1200" s="61"/>
      <c r="M1200" s="62"/>
    </row>
    <row r="1201" customFormat="false" ht="11.25" hidden="false" customHeight="false" outlineLevel="0" collapsed="false">
      <c r="A1201" s="33" t="n">
        <v>5</v>
      </c>
      <c r="B1201" s="33" t="n">
        <v>-2.4</v>
      </c>
      <c r="C1201" s="33"/>
      <c r="D1201" s="33" t="n">
        <v>0.2</v>
      </c>
      <c r="E1201" s="33" t="n">
        <v>0.2</v>
      </c>
      <c r="F1201" s="33" t="n">
        <f aca="false">F1200+1</f>
        <v>10</v>
      </c>
      <c r="G1201" s="32" t="n">
        <v>15230347.75</v>
      </c>
      <c r="H1201" s="32" t="n">
        <v>0</v>
      </c>
      <c r="I1201" s="32" t="n">
        <v>29394414.74</v>
      </c>
      <c r="J1201" s="32"/>
      <c r="K1201" s="60" t="n">
        <f aca="false">I1201-G1201</f>
        <v>14164066.99</v>
      </c>
      <c r="L1201" s="61"/>
      <c r="M1201" s="62"/>
    </row>
    <row r="1202" customFormat="false" ht="11.25" hidden="false" customHeight="false" outlineLevel="0" collapsed="false">
      <c r="A1202" s="33" t="n">
        <v>5</v>
      </c>
      <c r="B1202" s="33" t="n">
        <v>0</v>
      </c>
      <c r="C1202" s="33"/>
      <c r="D1202" s="33" t="n">
        <v>-0.2</v>
      </c>
      <c r="E1202" s="33" t="n">
        <v>-0.2</v>
      </c>
      <c r="F1202" s="33" t="n">
        <f aca="false">F1201+1</f>
        <v>11</v>
      </c>
      <c r="G1202" s="32" t="n">
        <v>13280732.71</v>
      </c>
      <c r="H1202" s="32" t="n">
        <v>0</v>
      </c>
      <c r="I1202" s="32" t="n">
        <v>26406091.6</v>
      </c>
      <c r="J1202" s="32"/>
      <c r="K1202" s="60" t="n">
        <f aca="false">I1202-G1202</f>
        <v>13125358.89</v>
      </c>
      <c r="L1202" s="61"/>
      <c r="M1202" s="62"/>
    </row>
    <row r="1203" customFormat="false" ht="11.25" hidden="false" customHeight="false" outlineLevel="0" collapsed="false">
      <c r="A1203" s="33" t="n">
        <v>5</v>
      </c>
      <c r="B1203" s="33" t="n">
        <v>2.4</v>
      </c>
      <c r="C1203" s="33"/>
      <c r="D1203" s="33" t="n">
        <v>-0.2</v>
      </c>
      <c r="E1203" s="33" t="n">
        <v>0</v>
      </c>
      <c r="F1203" s="33" t="n">
        <f aca="false">F1202+1</f>
        <v>12</v>
      </c>
      <c r="G1203" s="32" t="n">
        <v>13668035.53</v>
      </c>
      <c r="H1203" s="32" t="n">
        <v>0</v>
      </c>
      <c r="I1203" s="32" t="n">
        <v>26406091.6</v>
      </c>
      <c r="J1203" s="32"/>
      <c r="K1203" s="60" t="n">
        <f aca="false">I1203-G1203</f>
        <v>12738056.07</v>
      </c>
      <c r="L1203" s="61"/>
      <c r="M1203" s="62"/>
    </row>
    <row r="1204" customFormat="false" ht="11.25" hidden="false" customHeight="false" outlineLevel="0" collapsed="false">
      <c r="A1204" s="33" t="n">
        <v>5</v>
      </c>
      <c r="B1204" s="33" t="n">
        <v>-2.4</v>
      </c>
      <c r="C1204" s="33"/>
      <c r="D1204" s="33" t="n">
        <v>0</v>
      </c>
      <c r="E1204" s="33" t="n">
        <v>-0.2</v>
      </c>
      <c r="F1204" s="33" t="n">
        <f aca="false">F1203+1</f>
        <v>13</v>
      </c>
      <c r="G1204" s="32" t="n">
        <v>15221326.99</v>
      </c>
      <c r="H1204" s="32" t="n">
        <v>0</v>
      </c>
      <c r="I1204" s="32" t="n">
        <v>27786038.88</v>
      </c>
      <c r="J1204" s="32"/>
      <c r="K1204" s="60" t="n">
        <f aca="false">I1204-G1204</f>
        <v>12564711.89</v>
      </c>
      <c r="L1204" s="61"/>
      <c r="M1204" s="62"/>
    </row>
    <row r="1205" customFormat="false" ht="11.25" hidden="false" customHeight="false" outlineLevel="0" collapsed="false">
      <c r="A1205" s="33" t="n">
        <v>5</v>
      </c>
      <c r="B1205" s="33" t="n">
        <v>2.4</v>
      </c>
      <c r="C1205" s="33"/>
      <c r="D1205" s="33" t="n">
        <v>0</v>
      </c>
      <c r="E1205" s="33" t="n">
        <v>0.2</v>
      </c>
      <c r="F1205" s="33" t="n">
        <f aca="false">F1204+1</f>
        <v>14</v>
      </c>
      <c r="G1205" s="32" t="n">
        <v>15380319.68</v>
      </c>
      <c r="H1205" s="32" t="n">
        <v>0</v>
      </c>
      <c r="I1205" s="32" t="n">
        <v>27786038.88</v>
      </c>
      <c r="J1205" s="32"/>
      <c r="K1205" s="60" t="n">
        <f aca="false">I1205-G1205</f>
        <v>12405719.2</v>
      </c>
      <c r="L1205" s="61"/>
      <c r="M1205" s="62"/>
    </row>
    <row r="1206" customFormat="false" ht="11.25" hidden="false" customHeight="false" outlineLevel="0" collapsed="false">
      <c r="A1206" s="33" t="n">
        <v>5</v>
      </c>
      <c r="B1206" s="33" t="n">
        <v>0</v>
      </c>
      <c r="C1206" s="33"/>
      <c r="D1206" s="33" t="n">
        <v>0.2</v>
      </c>
      <c r="E1206" s="33" t="n">
        <v>0.2</v>
      </c>
      <c r="F1206" s="33" t="n">
        <f aca="false">F1205+1</f>
        <v>15</v>
      </c>
      <c r="G1206" s="32" t="n">
        <v>17038796.5</v>
      </c>
      <c r="H1206" s="32" t="n">
        <v>0</v>
      </c>
      <c r="I1206" s="32" t="n">
        <v>29394414.74</v>
      </c>
      <c r="J1206" s="32"/>
      <c r="K1206" s="60" t="n">
        <f aca="false">I1206-G1206</f>
        <v>12355618.24</v>
      </c>
      <c r="L1206" s="61"/>
      <c r="M1206" s="62"/>
    </row>
    <row r="1207" customFormat="false" ht="11.25" hidden="false" customHeight="false" outlineLevel="0" collapsed="false">
      <c r="A1207" s="33" t="n">
        <v>5</v>
      </c>
      <c r="B1207" s="33" t="n">
        <v>0</v>
      </c>
      <c r="C1207" s="33"/>
      <c r="D1207" s="33" t="n">
        <v>0</v>
      </c>
      <c r="E1207" s="33" t="n">
        <v>0</v>
      </c>
      <c r="F1207" s="33" t="n">
        <f aca="false">F1206+1</f>
        <v>16</v>
      </c>
      <c r="G1207" s="32" t="n">
        <v>15454268.78</v>
      </c>
      <c r="H1207" s="32" t="n">
        <v>0</v>
      </c>
      <c r="I1207" s="32" t="n">
        <v>27786038.88</v>
      </c>
      <c r="J1207" s="32"/>
      <c r="K1207" s="60" t="n">
        <f aca="false">I1207-G1207</f>
        <v>12331770.1</v>
      </c>
      <c r="L1207" s="61"/>
      <c r="M1207" s="62"/>
    </row>
    <row r="1208" customFormat="false" ht="11.25" hidden="false" customHeight="false" outlineLevel="0" collapsed="false">
      <c r="A1208" s="33" t="n">
        <v>5</v>
      </c>
      <c r="B1208" s="33" t="n">
        <v>-2.4</v>
      </c>
      <c r="C1208" s="33"/>
      <c r="D1208" s="33" t="n">
        <v>0.2</v>
      </c>
      <c r="E1208" s="33" t="n">
        <v>0</v>
      </c>
      <c r="F1208" s="33" t="n">
        <f aca="false">F1207+1</f>
        <v>17</v>
      </c>
      <c r="G1208" s="32" t="n">
        <v>17152592.73</v>
      </c>
      <c r="H1208" s="32" t="n">
        <v>0</v>
      </c>
      <c r="I1208" s="32" t="n">
        <v>29394414.74</v>
      </c>
      <c r="J1208" s="32"/>
      <c r="K1208" s="60" t="n">
        <f aca="false">I1208-G1208</f>
        <v>12241822.01</v>
      </c>
      <c r="L1208" s="61"/>
      <c r="M1208" s="62"/>
    </row>
    <row r="1209" customFormat="false" ht="11.25" hidden="false" customHeight="false" outlineLevel="0" collapsed="false">
      <c r="A1209" s="33" t="n">
        <v>5</v>
      </c>
      <c r="B1209" s="33" t="n">
        <v>2.4</v>
      </c>
      <c r="C1209" s="33"/>
      <c r="D1209" s="33" t="n">
        <v>-0.2</v>
      </c>
      <c r="E1209" s="33" t="n">
        <v>-0.2</v>
      </c>
      <c r="F1209" s="33" t="n">
        <f aca="false">F1208+1</f>
        <v>18</v>
      </c>
      <c r="G1209" s="32" t="n">
        <v>15700002.86</v>
      </c>
      <c r="H1209" s="32" t="n">
        <v>0</v>
      </c>
      <c r="I1209" s="32" t="n">
        <v>26406091.6</v>
      </c>
      <c r="J1209" s="32"/>
      <c r="K1209" s="60" t="n">
        <f aca="false">I1209-G1209</f>
        <v>10706088.74</v>
      </c>
      <c r="L1209" s="61"/>
      <c r="M1209" s="62"/>
    </row>
    <row r="1210" customFormat="false" ht="11.25" hidden="false" customHeight="false" outlineLevel="0" collapsed="false">
      <c r="A1210" s="33" t="n">
        <v>5</v>
      </c>
      <c r="B1210" s="33" t="n">
        <v>2.4</v>
      </c>
      <c r="C1210" s="33"/>
      <c r="D1210" s="33" t="n">
        <v>0.2</v>
      </c>
      <c r="E1210" s="33" t="n">
        <v>0.2</v>
      </c>
      <c r="F1210" s="33" t="n">
        <f aca="false">F1209+1</f>
        <v>19</v>
      </c>
      <c r="G1210" s="32" t="n">
        <v>18906040.04</v>
      </c>
      <c r="H1210" s="32" t="n">
        <v>0</v>
      </c>
      <c r="I1210" s="32" t="n">
        <v>29394414.74</v>
      </c>
      <c r="J1210" s="32"/>
      <c r="K1210" s="60" t="n">
        <f aca="false">I1210-G1210</f>
        <v>10488374.7</v>
      </c>
      <c r="L1210" s="61"/>
      <c r="M1210" s="62"/>
    </row>
    <row r="1211" customFormat="false" ht="11.25" hidden="false" customHeight="false" outlineLevel="0" collapsed="false">
      <c r="A1211" s="33" t="n">
        <v>5</v>
      </c>
      <c r="B1211" s="33" t="n">
        <v>-2.4</v>
      </c>
      <c r="C1211" s="33"/>
      <c r="D1211" s="33" t="n">
        <v>0.2</v>
      </c>
      <c r="E1211" s="33" t="n">
        <v>-0.2</v>
      </c>
      <c r="F1211" s="33" t="n">
        <f aca="false">F1210+1</f>
        <v>20</v>
      </c>
      <c r="G1211" s="32" t="n">
        <v>18964139.02</v>
      </c>
      <c r="H1211" s="32" t="n">
        <v>0</v>
      </c>
      <c r="I1211" s="32" t="n">
        <v>29394414.74</v>
      </c>
      <c r="J1211" s="32"/>
      <c r="K1211" s="60" t="n">
        <f aca="false">I1211-G1211</f>
        <v>10430275.72</v>
      </c>
      <c r="L1211" s="61"/>
      <c r="M1211" s="62"/>
    </row>
    <row r="1212" customFormat="false" ht="11.25" hidden="false" customHeight="false" outlineLevel="0" collapsed="false">
      <c r="A1212" s="33" t="n">
        <v>5</v>
      </c>
      <c r="B1212" s="33" t="n">
        <v>0</v>
      </c>
      <c r="C1212" s="33"/>
      <c r="D1212" s="33" t="n">
        <v>0</v>
      </c>
      <c r="E1212" s="33" t="n">
        <v>-0.2</v>
      </c>
      <c r="F1212" s="33" t="n">
        <f aca="false">F1211+1</f>
        <v>21</v>
      </c>
      <c r="G1212" s="32" t="n">
        <v>17440009.49</v>
      </c>
      <c r="H1212" s="32" t="n">
        <v>0</v>
      </c>
      <c r="I1212" s="32" t="n">
        <v>27786038.88</v>
      </c>
      <c r="J1212" s="32"/>
      <c r="K1212" s="60" t="n">
        <f aca="false">I1212-G1212</f>
        <v>10346029.39</v>
      </c>
      <c r="L1212" s="61"/>
      <c r="M1212" s="62"/>
    </row>
    <row r="1213" customFormat="false" ht="11.25" hidden="false" customHeight="false" outlineLevel="0" collapsed="false">
      <c r="A1213" s="33" t="n">
        <v>5</v>
      </c>
      <c r="B1213" s="33" t="n">
        <v>0</v>
      </c>
      <c r="C1213" s="33"/>
      <c r="D1213" s="33" t="n">
        <v>0.2</v>
      </c>
      <c r="E1213" s="33" t="n">
        <v>0</v>
      </c>
      <c r="F1213" s="33" t="n">
        <f aca="false">F1212+1</f>
        <v>22</v>
      </c>
      <c r="G1213" s="32" t="n">
        <v>19130690.48</v>
      </c>
      <c r="H1213" s="32" t="n">
        <v>0</v>
      </c>
      <c r="I1213" s="32" t="n">
        <v>29394414.74</v>
      </c>
      <c r="J1213" s="32"/>
      <c r="K1213" s="60" t="n">
        <f aca="false">I1213-G1213</f>
        <v>10263724.26</v>
      </c>
      <c r="L1213" s="61"/>
      <c r="M1213" s="62"/>
    </row>
    <row r="1214" customFormat="false" ht="11.25" hidden="false" customHeight="false" outlineLevel="0" collapsed="false">
      <c r="A1214" s="33" t="n">
        <v>5</v>
      </c>
      <c r="B1214" s="33" t="n">
        <v>2.4</v>
      </c>
      <c r="C1214" s="33"/>
      <c r="D1214" s="33" t="n">
        <v>0</v>
      </c>
      <c r="E1214" s="33" t="n">
        <v>0</v>
      </c>
      <c r="F1214" s="33" t="n">
        <f aca="false">F1213+1</f>
        <v>23</v>
      </c>
      <c r="G1214" s="32" t="n">
        <v>17584501.49</v>
      </c>
      <c r="H1214" s="32" t="n">
        <v>0</v>
      </c>
      <c r="I1214" s="32" t="n">
        <v>27786038.88</v>
      </c>
      <c r="J1214" s="32"/>
      <c r="K1214" s="60" t="n">
        <f aca="false">I1214-G1214</f>
        <v>10201537.39</v>
      </c>
      <c r="L1214" s="61"/>
      <c r="M1214" s="62"/>
    </row>
    <row r="1215" customFormat="false" ht="11.25" hidden="false" customHeight="false" outlineLevel="0" collapsed="false">
      <c r="A1215" s="33" t="n">
        <v>0</v>
      </c>
      <c r="B1215" s="33" t="n">
        <v>-2.4</v>
      </c>
      <c r="C1215" s="33"/>
      <c r="D1215" s="33" t="n">
        <v>-0.2</v>
      </c>
      <c r="E1215" s="33" t="n">
        <v>0.2</v>
      </c>
      <c r="F1215" s="33" t="n">
        <f aca="false">F1214+1</f>
        <v>24</v>
      </c>
      <c r="G1215" s="32" t="n">
        <v>12930389.82</v>
      </c>
      <c r="H1215" s="32" t="n">
        <v>0</v>
      </c>
      <c r="I1215" s="32" t="n">
        <v>22546034.83</v>
      </c>
      <c r="J1215" s="32"/>
      <c r="K1215" s="60" t="n">
        <f aca="false">I1215-G1215</f>
        <v>9615645.01</v>
      </c>
      <c r="L1215" s="61"/>
      <c r="M1215" s="62"/>
    </row>
    <row r="1216" customFormat="false" ht="11.25" hidden="false" customHeight="false" outlineLevel="0" collapsed="false">
      <c r="A1216" s="33" t="n">
        <v>5</v>
      </c>
      <c r="B1216" s="33" t="n">
        <v>0</v>
      </c>
      <c r="C1216" s="33"/>
      <c r="D1216" s="33" t="n">
        <v>0.2</v>
      </c>
      <c r="E1216" s="33" t="n">
        <v>-0.2</v>
      </c>
      <c r="F1216" s="33" t="n">
        <f aca="false">F1215+1</f>
        <v>25</v>
      </c>
      <c r="G1216" s="32" t="n">
        <v>21052868.96</v>
      </c>
      <c r="H1216" s="32" t="n">
        <v>0</v>
      </c>
      <c r="I1216" s="32" t="n">
        <v>29394414.74</v>
      </c>
      <c r="J1216" s="32"/>
      <c r="K1216" s="60" t="n">
        <f aca="false">I1216-G1216</f>
        <v>8341545.78</v>
      </c>
      <c r="L1216" s="61"/>
      <c r="M1216" s="62"/>
    </row>
    <row r="1217" customFormat="false" ht="11.25" hidden="false" customHeight="false" outlineLevel="0" collapsed="false">
      <c r="A1217" s="33" t="n">
        <v>5</v>
      </c>
      <c r="B1217" s="33" t="n">
        <v>2.4</v>
      </c>
      <c r="C1217" s="33"/>
      <c r="D1217" s="33" t="n">
        <v>0.2</v>
      </c>
      <c r="E1217" s="33" t="n">
        <v>0</v>
      </c>
      <c r="F1217" s="33" t="n">
        <f aca="false">F1216+1</f>
        <v>26</v>
      </c>
      <c r="G1217" s="32" t="n">
        <v>21160610.27</v>
      </c>
      <c r="H1217" s="32" t="n">
        <v>0</v>
      </c>
      <c r="I1217" s="32" t="n">
        <v>29394414.74</v>
      </c>
      <c r="J1217" s="32"/>
      <c r="K1217" s="60" t="n">
        <f aca="false">I1217-G1217</f>
        <v>8233804.47</v>
      </c>
      <c r="L1217" s="61"/>
      <c r="M1217" s="62"/>
    </row>
    <row r="1218" customFormat="false" ht="11.25" hidden="false" customHeight="false" outlineLevel="0" collapsed="false">
      <c r="A1218" s="33" t="n">
        <v>5</v>
      </c>
      <c r="B1218" s="33" t="n">
        <v>2.4</v>
      </c>
      <c r="C1218" s="33"/>
      <c r="D1218" s="33" t="n">
        <v>0</v>
      </c>
      <c r="E1218" s="33" t="n">
        <v>-0.2</v>
      </c>
      <c r="F1218" s="33" t="n">
        <f aca="false">F1217+1</f>
        <v>27</v>
      </c>
      <c r="G1218" s="32" t="n">
        <v>19745967.69</v>
      </c>
      <c r="H1218" s="32" t="n">
        <v>0</v>
      </c>
      <c r="I1218" s="32" t="n">
        <v>27786038.88</v>
      </c>
      <c r="J1218" s="32"/>
      <c r="K1218" s="60" t="n">
        <f aca="false">I1218-G1218</f>
        <v>8040071.19</v>
      </c>
      <c r="L1218" s="61"/>
      <c r="M1218" s="62"/>
    </row>
    <row r="1219" customFormat="false" ht="11.25" hidden="false" customHeight="false" outlineLevel="0" collapsed="false">
      <c r="A1219" s="33" t="n">
        <v>0</v>
      </c>
      <c r="B1219" s="33" t="n">
        <v>-2.4</v>
      </c>
      <c r="C1219" s="33"/>
      <c r="D1219" s="33" t="n">
        <v>-0.2</v>
      </c>
      <c r="E1219" s="33" t="n">
        <v>0</v>
      </c>
      <c r="F1219" s="33" t="n">
        <f aca="false">F1218+1</f>
        <v>28</v>
      </c>
      <c r="G1219" s="32" t="n">
        <v>14869598.82</v>
      </c>
      <c r="H1219" s="32" t="n">
        <v>0</v>
      </c>
      <c r="I1219" s="32" t="n">
        <v>22546034.83</v>
      </c>
      <c r="J1219" s="32"/>
      <c r="K1219" s="60" t="n">
        <f aca="false">I1219-G1219</f>
        <v>7676436.01</v>
      </c>
      <c r="L1219" s="61"/>
      <c r="M1219" s="62"/>
    </row>
    <row r="1220" customFormat="false" ht="11.25" hidden="false" customHeight="false" outlineLevel="0" collapsed="false">
      <c r="A1220" s="33" t="n">
        <v>0</v>
      </c>
      <c r="B1220" s="33" t="n">
        <v>0</v>
      </c>
      <c r="C1220" s="33"/>
      <c r="D1220" s="33" t="n">
        <v>-0.2</v>
      </c>
      <c r="E1220" s="33" t="n">
        <v>0.2</v>
      </c>
      <c r="F1220" s="33" t="n">
        <f aca="false">F1219+1</f>
        <v>29</v>
      </c>
      <c r="G1220" s="32" t="n">
        <v>15160673.17</v>
      </c>
      <c r="H1220" s="32" t="n">
        <v>0</v>
      </c>
      <c r="I1220" s="32" t="n">
        <v>22546034.83</v>
      </c>
      <c r="J1220" s="32"/>
      <c r="K1220" s="60" t="n">
        <f aca="false">I1220-G1220</f>
        <v>7385361.66</v>
      </c>
      <c r="L1220" s="61"/>
      <c r="M1220" s="62"/>
    </row>
    <row r="1221" customFormat="false" ht="11.25" hidden="false" customHeight="false" outlineLevel="0" collapsed="false">
      <c r="A1221" s="33" t="n">
        <v>0</v>
      </c>
      <c r="B1221" s="33" t="n">
        <v>-2.4</v>
      </c>
      <c r="C1221" s="33"/>
      <c r="D1221" s="33" t="n">
        <v>0</v>
      </c>
      <c r="E1221" s="33" t="n">
        <v>0.2</v>
      </c>
      <c r="F1221" s="33" t="n">
        <f aca="false">F1220+1</f>
        <v>30</v>
      </c>
      <c r="G1221" s="32" t="n">
        <v>16658644.17</v>
      </c>
      <c r="H1221" s="32" t="n">
        <v>0</v>
      </c>
      <c r="I1221" s="32" t="n">
        <v>23662647.31</v>
      </c>
      <c r="J1221" s="32"/>
      <c r="K1221" s="60" t="n">
        <f aca="false">I1221-G1221</f>
        <v>7004003.14</v>
      </c>
      <c r="L1221" s="61"/>
      <c r="M1221" s="62"/>
    </row>
    <row r="1222" customFormat="false" ht="11.25" hidden="false" customHeight="false" outlineLevel="0" collapsed="false">
      <c r="A1222" s="33" t="n">
        <v>5</v>
      </c>
      <c r="B1222" s="33" t="n">
        <v>2.4</v>
      </c>
      <c r="C1222" s="33"/>
      <c r="D1222" s="33" t="n">
        <v>0.2</v>
      </c>
      <c r="E1222" s="33" t="n">
        <v>-0.2</v>
      </c>
      <c r="F1222" s="33" t="n">
        <f aca="false">F1221+1</f>
        <v>31</v>
      </c>
      <c r="G1222" s="32" t="n">
        <v>23182140.37</v>
      </c>
      <c r="H1222" s="32" t="n">
        <v>0</v>
      </c>
      <c r="I1222" s="32" t="n">
        <v>29394414.74</v>
      </c>
      <c r="J1222" s="32"/>
      <c r="K1222" s="60" t="n">
        <f aca="false">I1222-G1222</f>
        <v>6212274.37</v>
      </c>
      <c r="L1222" s="61"/>
      <c r="M1222" s="62"/>
    </row>
    <row r="1223" customFormat="false" ht="11.25" hidden="false" customHeight="false" outlineLevel="0" collapsed="false">
      <c r="A1223" s="33" t="n">
        <v>0</v>
      </c>
      <c r="B1223" s="33" t="n">
        <v>-2.4</v>
      </c>
      <c r="C1223" s="33"/>
      <c r="D1223" s="33" t="n">
        <v>-0.2</v>
      </c>
      <c r="E1223" s="33" t="n">
        <v>-0.2</v>
      </c>
      <c r="F1223" s="33" t="n">
        <f aca="false">F1222+1</f>
        <v>32</v>
      </c>
      <c r="G1223" s="32" t="n">
        <v>16899926.81</v>
      </c>
      <c r="H1223" s="32" t="n">
        <v>0</v>
      </c>
      <c r="I1223" s="32" t="n">
        <v>22546034.83</v>
      </c>
      <c r="J1223" s="32"/>
      <c r="K1223" s="60" t="n">
        <f aca="false">I1223-G1223</f>
        <v>5646108.02</v>
      </c>
      <c r="L1223" s="61"/>
      <c r="M1223" s="62"/>
    </row>
    <row r="1224" customFormat="false" ht="11.25" hidden="false" customHeight="false" outlineLevel="0" collapsed="false">
      <c r="A1224" s="33" t="n">
        <v>0</v>
      </c>
      <c r="B1224" s="33" t="n">
        <v>0</v>
      </c>
      <c r="C1224" s="33"/>
      <c r="D1224" s="33" t="n">
        <v>-0.2</v>
      </c>
      <c r="E1224" s="33" t="n">
        <v>0</v>
      </c>
      <c r="F1224" s="33" t="n">
        <f aca="false">F1223+1</f>
        <v>33</v>
      </c>
      <c r="G1224" s="32" t="n">
        <v>17427384.24</v>
      </c>
      <c r="H1224" s="32" t="n">
        <v>0</v>
      </c>
      <c r="I1224" s="32" t="n">
        <v>22546034.83</v>
      </c>
      <c r="J1224" s="32"/>
      <c r="K1224" s="60" t="n">
        <f aca="false">I1224-G1224</f>
        <v>5118650.59</v>
      </c>
      <c r="L1224" s="61"/>
      <c r="M1224" s="62"/>
    </row>
    <row r="1225" customFormat="false" ht="11.25" hidden="false" customHeight="false" outlineLevel="0" collapsed="false">
      <c r="A1225" s="33" t="n">
        <v>0</v>
      </c>
      <c r="B1225" s="33" t="n">
        <v>2.4</v>
      </c>
      <c r="C1225" s="33"/>
      <c r="D1225" s="33" t="n">
        <v>-0.2</v>
      </c>
      <c r="E1225" s="33" t="n">
        <v>0.2</v>
      </c>
      <c r="F1225" s="33" t="n">
        <f aca="false">F1224+1</f>
        <v>34</v>
      </c>
      <c r="G1225" s="32" t="n">
        <v>17523876.97</v>
      </c>
      <c r="H1225" s="32" t="n">
        <v>0</v>
      </c>
      <c r="I1225" s="32" t="n">
        <v>22546034.83</v>
      </c>
      <c r="J1225" s="32"/>
      <c r="K1225" s="60" t="n">
        <f aca="false">I1225-G1225</f>
        <v>5022157.86</v>
      </c>
      <c r="L1225" s="61"/>
      <c r="M1225" s="62"/>
    </row>
    <row r="1226" customFormat="false" ht="11.25" hidden="false" customHeight="false" outlineLevel="0" collapsed="false">
      <c r="A1226" s="33" t="n">
        <v>0</v>
      </c>
      <c r="B1226" s="33" t="n">
        <v>-2.4</v>
      </c>
      <c r="C1226" s="33"/>
      <c r="D1226" s="33" t="n">
        <v>0</v>
      </c>
      <c r="E1226" s="33" t="n">
        <v>0</v>
      </c>
      <c r="F1226" s="33" t="n">
        <f aca="false">F1225+1</f>
        <v>35</v>
      </c>
      <c r="G1226" s="32" t="n">
        <v>18849896.51</v>
      </c>
      <c r="H1226" s="32" t="n">
        <v>0</v>
      </c>
      <c r="I1226" s="32" t="n">
        <v>23662647.31</v>
      </c>
      <c r="J1226" s="32"/>
      <c r="K1226" s="60" t="n">
        <f aca="false">I1226-G1226</f>
        <v>4812750.8</v>
      </c>
      <c r="L1226" s="61"/>
      <c r="M1226" s="62"/>
    </row>
    <row r="1227" customFormat="false" ht="11.25" hidden="false" customHeight="false" outlineLevel="0" collapsed="false">
      <c r="A1227" s="33" t="n">
        <v>0</v>
      </c>
      <c r="B1227" s="33" t="n">
        <v>0</v>
      </c>
      <c r="C1227" s="33"/>
      <c r="D1227" s="33" t="n">
        <v>0</v>
      </c>
      <c r="E1227" s="33" t="n">
        <v>0.2</v>
      </c>
      <c r="F1227" s="33" t="n">
        <f aca="false">F1226+1</f>
        <v>36</v>
      </c>
      <c r="G1227" s="32" t="n">
        <v>18863867.93</v>
      </c>
      <c r="H1227" s="32" t="n">
        <v>0</v>
      </c>
      <c r="I1227" s="32" t="n">
        <v>23662647.31</v>
      </c>
      <c r="J1227" s="32"/>
      <c r="K1227" s="60" t="n">
        <f aca="false">I1227-G1227</f>
        <v>4798779.38</v>
      </c>
      <c r="L1227" s="61"/>
      <c r="M1227" s="62"/>
    </row>
    <row r="1228" customFormat="false" ht="11.25" hidden="false" customHeight="false" outlineLevel="0" collapsed="false">
      <c r="A1228" s="33" t="n">
        <v>0</v>
      </c>
      <c r="B1228" s="33" t="n">
        <v>-2.4</v>
      </c>
      <c r="C1228" s="33"/>
      <c r="D1228" s="33" t="n">
        <v>0.2</v>
      </c>
      <c r="E1228" s="33" t="n">
        <v>0.2</v>
      </c>
      <c r="F1228" s="33" t="n">
        <f aca="false">F1227+1</f>
        <v>37</v>
      </c>
      <c r="G1228" s="32" t="n">
        <v>20285873.5</v>
      </c>
      <c r="H1228" s="32" t="n">
        <v>0</v>
      </c>
      <c r="I1228" s="32" t="n">
        <v>25008729.4</v>
      </c>
      <c r="J1228" s="32"/>
      <c r="K1228" s="60" t="n">
        <f aca="false">I1228-G1228</f>
        <v>4722855.9</v>
      </c>
      <c r="L1228" s="61"/>
      <c r="M1228" s="62"/>
    </row>
    <row r="1229" customFormat="false" ht="11.25" hidden="false" customHeight="false" outlineLevel="0" collapsed="false">
      <c r="A1229" s="33" t="n">
        <v>0</v>
      </c>
      <c r="B1229" s="33" t="n">
        <v>0</v>
      </c>
      <c r="C1229" s="33"/>
      <c r="D1229" s="33" t="n">
        <v>-0.2</v>
      </c>
      <c r="E1229" s="33" t="n">
        <v>-0.2</v>
      </c>
      <c r="F1229" s="33" t="n">
        <f aca="false">F1228+1</f>
        <v>38</v>
      </c>
      <c r="G1229" s="32" t="n">
        <v>19765937.64</v>
      </c>
      <c r="H1229" s="32" t="n">
        <v>0</v>
      </c>
      <c r="I1229" s="32" t="n">
        <v>22546034.83</v>
      </c>
      <c r="J1229" s="32"/>
      <c r="K1229" s="60" t="n">
        <f aca="false">I1229-G1229</f>
        <v>2780097.19</v>
      </c>
      <c r="L1229" s="61"/>
      <c r="M1229" s="62"/>
    </row>
    <row r="1230" customFormat="false" ht="11.25" hidden="false" customHeight="false" outlineLevel="0" collapsed="false">
      <c r="A1230" s="33" t="n">
        <v>0</v>
      </c>
      <c r="B1230" s="33" t="n">
        <v>-2.4</v>
      </c>
      <c r="C1230" s="33"/>
      <c r="D1230" s="33" t="n">
        <v>0</v>
      </c>
      <c r="E1230" s="33" t="n">
        <v>-0.2</v>
      </c>
      <c r="F1230" s="33" t="n">
        <f aca="false">F1229+1</f>
        <v>39</v>
      </c>
      <c r="G1230" s="32" t="n">
        <v>20925467.53</v>
      </c>
      <c r="H1230" s="32" t="n">
        <v>0</v>
      </c>
      <c r="I1230" s="32" t="n">
        <v>23662647.31</v>
      </c>
      <c r="J1230" s="32"/>
      <c r="K1230" s="60" t="n">
        <f aca="false">I1230-G1230</f>
        <v>2737179.78</v>
      </c>
      <c r="L1230" s="61"/>
      <c r="M1230" s="62"/>
    </row>
    <row r="1231" customFormat="false" ht="11.25" hidden="false" customHeight="false" outlineLevel="0" collapsed="false">
      <c r="A1231" s="33" t="n">
        <v>0</v>
      </c>
      <c r="B1231" s="33" t="n">
        <v>0</v>
      </c>
      <c r="C1231" s="33"/>
      <c r="D1231" s="33" t="n">
        <v>0.2</v>
      </c>
      <c r="E1231" s="33" t="n">
        <v>0.2</v>
      </c>
      <c r="F1231" s="33" t="n">
        <f aca="false">F1230+1</f>
        <v>40</v>
      </c>
      <c r="G1231" s="32" t="n">
        <v>22370995.82</v>
      </c>
      <c r="H1231" s="32" t="n">
        <v>0</v>
      </c>
      <c r="I1231" s="32" t="n">
        <v>25008729.4</v>
      </c>
      <c r="J1231" s="32"/>
      <c r="K1231" s="60" t="n">
        <f aca="false">I1231-G1231</f>
        <v>2637733.58</v>
      </c>
      <c r="L1231" s="61"/>
      <c r="M1231" s="62"/>
    </row>
    <row r="1232" customFormat="false" ht="11.25" hidden="false" customHeight="false" outlineLevel="0" collapsed="false">
      <c r="A1232" s="33" t="n">
        <v>0</v>
      </c>
      <c r="B1232" s="33" t="n">
        <v>-2.4</v>
      </c>
      <c r="C1232" s="33"/>
      <c r="D1232" s="33" t="n">
        <v>0.2</v>
      </c>
      <c r="E1232" s="33" t="n">
        <v>0</v>
      </c>
      <c r="F1232" s="33" t="n">
        <f aca="false">F1231+1</f>
        <v>41</v>
      </c>
      <c r="G1232" s="32" t="n">
        <v>22441274.96</v>
      </c>
      <c r="H1232" s="32" t="n">
        <v>0</v>
      </c>
      <c r="I1232" s="32" t="n">
        <v>25008729.4</v>
      </c>
      <c r="J1232" s="32"/>
      <c r="K1232" s="60" t="n">
        <f aca="false">I1232-G1232</f>
        <v>2567454.44</v>
      </c>
      <c r="L1232" s="61"/>
      <c r="M1232" s="62"/>
    </row>
    <row r="1233" customFormat="false" ht="11.25" hidden="false" customHeight="false" outlineLevel="0" collapsed="false">
      <c r="A1233" s="33" t="n">
        <v>0</v>
      </c>
      <c r="B1233" s="33" t="n">
        <v>2.4</v>
      </c>
      <c r="C1233" s="33"/>
      <c r="D1233" s="33" t="n">
        <v>0</v>
      </c>
      <c r="E1233" s="33" t="n">
        <v>0.2</v>
      </c>
      <c r="F1233" s="33" t="n">
        <f aca="false">F1232+1</f>
        <v>42</v>
      </c>
      <c r="G1233" s="32" t="n">
        <v>21146016.07</v>
      </c>
      <c r="H1233" s="32" t="n">
        <v>0</v>
      </c>
      <c r="I1233" s="32" t="n">
        <v>23662647.31</v>
      </c>
      <c r="J1233" s="32"/>
      <c r="K1233" s="60" t="n">
        <f aca="false">I1233-G1233</f>
        <v>2516631.24</v>
      </c>
      <c r="L1233" s="61"/>
      <c r="M1233" s="62"/>
    </row>
    <row r="1234" customFormat="false" ht="11.25" hidden="false" customHeight="false" outlineLevel="0" collapsed="false">
      <c r="A1234" s="33" t="n">
        <v>0</v>
      </c>
      <c r="B1234" s="33" t="n">
        <v>0</v>
      </c>
      <c r="C1234" s="33"/>
      <c r="D1234" s="33" t="n">
        <v>0</v>
      </c>
      <c r="E1234" s="33" t="n">
        <v>0</v>
      </c>
      <c r="F1234" s="33" t="n">
        <f aca="false">F1233+1</f>
        <v>43</v>
      </c>
      <c r="G1234" s="32" t="n">
        <v>21281608.74</v>
      </c>
      <c r="H1234" s="32" t="n">
        <v>1</v>
      </c>
      <c r="I1234" s="32" t="n">
        <v>23662647.31</v>
      </c>
      <c r="J1234" s="32"/>
      <c r="K1234" s="60" t="n">
        <f aca="false">I1234-G1234</f>
        <v>2381038.57</v>
      </c>
      <c r="L1234" s="61"/>
      <c r="M1234" s="62"/>
    </row>
    <row r="1235" customFormat="false" ht="11.25" hidden="false" customHeight="false" outlineLevel="0" collapsed="false">
      <c r="A1235" s="33" t="n">
        <v>0</v>
      </c>
      <c r="B1235" s="33" t="n">
        <v>2.4</v>
      </c>
      <c r="C1235" s="33"/>
      <c r="D1235" s="33" t="n">
        <v>-0.2</v>
      </c>
      <c r="E1235" s="33" t="n">
        <v>0</v>
      </c>
      <c r="F1235" s="33" t="n">
        <f aca="false">F1234+1</f>
        <v>44</v>
      </c>
      <c r="G1235" s="32" t="n">
        <v>20191360.42</v>
      </c>
      <c r="H1235" s="32" t="n">
        <v>0</v>
      </c>
      <c r="I1235" s="32" t="n">
        <v>22546034.83</v>
      </c>
      <c r="J1235" s="32"/>
      <c r="K1235" s="60" t="n">
        <f aca="false">I1235-G1235</f>
        <v>2354674.41</v>
      </c>
      <c r="L1235" s="61"/>
      <c r="M1235" s="62"/>
    </row>
    <row r="1236" customFormat="false" ht="11.25" hidden="false" customHeight="false" outlineLevel="0" collapsed="false">
      <c r="A1236" s="33" t="n">
        <v>0</v>
      </c>
      <c r="B1236" s="33" t="n">
        <v>-2.4</v>
      </c>
      <c r="C1236" s="33"/>
      <c r="D1236" s="33" t="n">
        <v>0.2</v>
      </c>
      <c r="E1236" s="33" t="n">
        <v>-0.2</v>
      </c>
      <c r="F1236" s="33" t="n">
        <f aca="false">F1235+1</f>
        <v>45</v>
      </c>
      <c r="G1236" s="32" t="n">
        <v>24298774.78</v>
      </c>
      <c r="H1236" s="32" t="n">
        <v>0</v>
      </c>
      <c r="I1236" s="32" t="n">
        <v>25008729.4</v>
      </c>
      <c r="J1236" s="32"/>
      <c r="K1236" s="60" t="n">
        <f aca="false">I1236-G1236</f>
        <v>709954.619999997</v>
      </c>
      <c r="L1236" s="61"/>
      <c r="M1236" s="62"/>
    </row>
    <row r="1237" customFormat="false" ht="11.25" hidden="false" customHeight="false" outlineLevel="0" collapsed="false">
      <c r="A1237" s="33" t="n">
        <v>0</v>
      </c>
      <c r="B1237" s="33" t="n">
        <v>2.4</v>
      </c>
      <c r="C1237" s="33"/>
      <c r="D1237" s="33" t="n">
        <v>0.2</v>
      </c>
      <c r="E1237" s="33" t="n">
        <v>0.2</v>
      </c>
      <c r="F1237" s="33" t="n">
        <f aca="false">F1236+1</f>
        <v>46</v>
      </c>
      <c r="G1237" s="32" t="n">
        <v>24502328.53</v>
      </c>
      <c r="H1237" s="32" t="n">
        <v>0</v>
      </c>
      <c r="I1237" s="32" t="n">
        <v>25008729.4</v>
      </c>
      <c r="J1237" s="32"/>
      <c r="K1237" s="60" t="n">
        <f aca="false">I1237-G1237</f>
        <v>506400.869999997</v>
      </c>
      <c r="L1237" s="61"/>
      <c r="M1237" s="62"/>
    </row>
    <row r="1238" customFormat="false" ht="11.25" hidden="false" customHeight="false" outlineLevel="0" collapsed="false">
      <c r="A1238" s="33" t="n">
        <v>0</v>
      </c>
      <c r="B1238" s="33" t="n">
        <v>0</v>
      </c>
      <c r="C1238" s="33"/>
      <c r="D1238" s="33" t="n">
        <v>0.2</v>
      </c>
      <c r="E1238" s="33" t="n">
        <v>0</v>
      </c>
      <c r="F1238" s="33" t="n">
        <f aca="false">F1237+1</f>
        <v>47</v>
      </c>
      <c r="G1238" s="32" t="n">
        <v>24656282.38</v>
      </c>
      <c r="H1238" s="32" t="n">
        <v>0</v>
      </c>
      <c r="I1238" s="32" t="n">
        <v>25008729.4</v>
      </c>
      <c r="J1238" s="32"/>
      <c r="K1238" s="60" t="n">
        <f aca="false">I1238-G1238</f>
        <v>352447.02</v>
      </c>
      <c r="L1238" s="61"/>
      <c r="M1238" s="62"/>
    </row>
    <row r="1239" customFormat="false" ht="11.25" hidden="false" customHeight="false" outlineLevel="0" collapsed="false">
      <c r="A1239" s="33" t="n">
        <v>0</v>
      </c>
      <c r="B1239" s="33" t="n">
        <v>0</v>
      </c>
      <c r="C1239" s="33"/>
      <c r="D1239" s="33" t="n">
        <v>0</v>
      </c>
      <c r="E1239" s="33" t="n">
        <v>-0.2</v>
      </c>
      <c r="F1239" s="33" t="n">
        <f aca="false">F1238+1</f>
        <v>48</v>
      </c>
      <c r="G1239" s="32" t="n">
        <v>23502595.41</v>
      </c>
      <c r="H1239" s="32" t="n">
        <v>0</v>
      </c>
      <c r="I1239" s="32" t="n">
        <v>23662647.31</v>
      </c>
      <c r="J1239" s="32"/>
      <c r="K1239" s="60" t="n">
        <f aca="false">I1239-G1239</f>
        <v>160051.899999999</v>
      </c>
      <c r="L1239" s="61"/>
      <c r="M1239" s="62"/>
    </row>
    <row r="1240" customFormat="false" ht="11.25" hidden="false" customHeight="false" outlineLevel="0" collapsed="false">
      <c r="A1240" s="33" t="n">
        <v>0</v>
      </c>
      <c r="B1240" s="33" t="n">
        <v>2.4</v>
      </c>
      <c r="C1240" s="33"/>
      <c r="D1240" s="33" t="n">
        <v>0</v>
      </c>
      <c r="E1240" s="33" t="n">
        <v>0</v>
      </c>
      <c r="F1240" s="33" t="n">
        <f aca="false">F1239+1</f>
        <v>49</v>
      </c>
      <c r="G1240" s="32" t="n">
        <v>23799821.21</v>
      </c>
      <c r="H1240" s="32" t="n">
        <v>0</v>
      </c>
      <c r="I1240" s="32" t="n">
        <v>23662647.31</v>
      </c>
      <c r="J1240" s="32"/>
      <c r="K1240" s="60" t="n">
        <f aca="false">I1240-G1240</f>
        <v>-137173.900000002</v>
      </c>
      <c r="L1240" s="61"/>
      <c r="M1240" s="62"/>
    </row>
    <row r="1241" customFormat="false" ht="11.25" hidden="false" customHeight="false" outlineLevel="0" collapsed="false">
      <c r="A1241" s="33" t="n">
        <v>0</v>
      </c>
      <c r="B1241" s="33" t="n">
        <v>2.4</v>
      </c>
      <c r="C1241" s="33"/>
      <c r="D1241" s="33" t="n">
        <v>-0.2</v>
      </c>
      <c r="E1241" s="33" t="n">
        <v>-0.2</v>
      </c>
      <c r="F1241" s="33" t="n">
        <f aca="false">F1240+1</f>
        <v>50</v>
      </c>
      <c r="G1241" s="32" t="n">
        <v>22798294.71</v>
      </c>
      <c r="H1241" s="32" t="n">
        <v>0</v>
      </c>
      <c r="I1241" s="32" t="n">
        <v>22546034.83</v>
      </c>
      <c r="J1241" s="32"/>
      <c r="K1241" s="60" t="n">
        <f aca="false">I1241-G1241</f>
        <v>-252259.880000003</v>
      </c>
      <c r="L1241" s="61"/>
      <c r="M1241" s="62"/>
    </row>
    <row r="1242" customFormat="false" ht="11.25" hidden="false" customHeight="false" outlineLevel="0" collapsed="false">
      <c r="A1242" s="33" t="n">
        <v>-5</v>
      </c>
      <c r="B1242" s="33" t="n">
        <v>-2.4</v>
      </c>
      <c r="C1242" s="33"/>
      <c r="D1242" s="33" t="n">
        <v>-0.2</v>
      </c>
      <c r="E1242" s="33" t="n">
        <v>0.2</v>
      </c>
      <c r="F1242" s="33" t="n">
        <f aca="false">F1241+1</f>
        <v>51</v>
      </c>
      <c r="G1242" s="32" t="n">
        <v>19718923.64</v>
      </c>
      <c r="H1242" s="32" t="n">
        <v>0</v>
      </c>
      <c r="I1242" s="32" t="n">
        <v>19401858.11</v>
      </c>
      <c r="J1242" s="32"/>
      <c r="K1242" s="60" t="n">
        <f aca="false">I1242-G1242</f>
        <v>-317065.530000001</v>
      </c>
      <c r="L1242" s="61"/>
      <c r="M1242" s="62"/>
    </row>
    <row r="1243" customFormat="false" ht="11.25" hidden="false" customHeight="false" outlineLevel="0" collapsed="false">
      <c r="A1243" s="33" t="n">
        <v>0</v>
      </c>
      <c r="B1243" s="33" t="n">
        <v>0</v>
      </c>
      <c r="C1243" s="33"/>
      <c r="D1243" s="33" t="n">
        <v>0.2</v>
      </c>
      <c r="E1243" s="33" t="n">
        <v>-0.2</v>
      </c>
      <c r="F1243" s="33" t="n">
        <f aca="false">F1242+1</f>
        <v>52</v>
      </c>
      <c r="G1243" s="32" t="n">
        <v>26581785.35</v>
      </c>
      <c r="H1243" s="32" t="n">
        <v>0</v>
      </c>
      <c r="I1243" s="32" t="n">
        <v>25008729.4</v>
      </c>
      <c r="J1243" s="32"/>
      <c r="K1243" s="60" t="n">
        <f aca="false">I1243-G1243</f>
        <v>-1573055.95</v>
      </c>
      <c r="L1243" s="61"/>
      <c r="M1243" s="62"/>
    </row>
    <row r="1244" customFormat="false" ht="11.25" hidden="false" customHeight="false" outlineLevel="0" collapsed="false">
      <c r="A1244" s="33" t="n">
        <v>0</v>
      </c>
      <c r="B1244" s="33" t="n">
        <v>2.4</v>
      </c>
      <c r="C1244" s="33"/>
      <c r="D1244" s="33" t="n">
        <v>0.2</v>
      </c>
      <c r="E1244" s="33" t="n">
        <v>0</v>
      </c>
      <c r="F1244" s="33" t="n">
        <f aca="false">F1243+1</f>
        <v>53</v>
      </c>
      <c r="G1244" s="32" t="n">
        <v>26900288.9</v>
      </c>
      <c r="H1244" s="32" t="n">
        <v>0</v>
      </c>
      <c r="I1244" s="32" t="n">
        <v>25008729.4</v>
      </c>
      <c r="J1244" s="32"/>
      <c r="K1244" s="60" t="n">
        <f aca="false">I1244-G1244</f>
        <v>-1891559.5</v>
      </c>
      <c r="L1244" s="61"/>
      <c r="M1244" s="62"/>
    </row>
    <row r="1245" customFormat="false" ht="11.25" hidden="false" customHeight="false" outlineLevel="0" collapsed="false">
      <c r="A1245" s="33" t="n">
        <v>0</v>
      </c>
      <c r="B1245" s="33" t="n">
        <v>2.4</v>
      </c>
      <c r="C1245" s="33"/>
      <c r="D1245" s="33" t="n">
        <v>0</v>
      </c>
      <c r="E1245" s="33" t="n">
        <v>-0.2</v>
      </c>
      <c r="F1245" s="33" t="n">
        <f aca="false">F1244+1</f>
        <v>54</v>
      </c>
      <c r="G1245" s="32" t="n">
        <v>26131345.07</v>
      </c>
      <c r="H1245" s="32" t="n">
        <v>0</v>
      </c>
      <c r="I1245" s="32" t="n">
        <v>23662647.31</v>
      </c>
      <c r="J1245" s="32"/>
      <c r="K1245" s="60" t="n">
        <f aca="false">I1245-G1245</f>
        <v>-2468697.76</v>
      </c>
      <c r="L1245" s="61"/>
      <c r="M1245" s="62"/>
    </row>
    <row r="1246" customFormat="false" ht="11.25" hidden="false" customHeight="false" outlineLevel="0" collapsed="false">
      <c r="A1246" s="33" t="n">
        <v>-5</v>
      </c>
      <c r="B1246" s="33" t="n">
        <v>-2.4</v>
      </c>
      <c r="C1246" s="33"/>
      <c r="D1246" s="33" t="n">
        <v>-0.2</v>
      </c>
      <c r="E1246" s="33" t="n">
        <v>0</v>
      </c>
      <c r="F1246" s="33" t="n">
        <f aca="false">F1245+1</f>
        <v>55</v>
      </c>
      <c r="G1246" s="32" t="n">
        <v>22392224.71</v>
      </c>
      <c r="H1246" s="32" t="n">
        <v>0</v>
      </c>
      <c r="I1246" s="32" t="n">
        <v>19401858.11</v>
      </c>
      <c r="J1246" s="32"/>
      <c r="K1246" s="60" t="n">
        <f aca="false">I1246-G1246</f>
        <v>-2990366.6</v>
      </c>
      <c r="L1246" s="61"/>
      <c r="M1246" s="62"/>
    </row>
    <row r="1247" customFormat="false" ht="11.25" hidden="false" customHeight="false" outlineLevel="0" collapsed="false">
      <c r="A1247" s="33" t="n">
        <v>-5</v>
      </c>
      <c r="B1247" s="33" t="n">
        <v>-2.4</v>
      </c>
      <c r="C1247" s="33"/>
      <c r="D1247" s="33" t="n">
        <v>0</v>
      </c>
      <c r="E1247" s="33" t="n">
        <v>0.2</v>
      </c>
      <c r="F1247" s="33" t="n">
        <f aca="false">F1246+1</f>
        <v>56</v>
      </c>
      <c r="G1247" s="32" t="n">
        <v>23330523.38</v>
      </c>
      <c r="H1247" s="32" t="n">
        <v>0</v>
      </c>
      <c r="I1247" s="32" t="n">
        <v>20292826.04</v>
      </c>
      <c r="J1247" s="32"/>
      <c r="K1247" s="60" t="n">
        <f aca="false">I1247-G1247</f>
        <v>-3037697.34</v>
      </c>
      <c r="L1247" s="61"/>
      <c r="M1247" s="62"/>
    </row>
    <row r="1248" customFormat="false" ht="11.25" hidden="false" customHeight="false" outlineLevel="0" collapsed="false">
      <c r="A1248" s="33" t="n">
        <v>-5</v>
      </c>
      <c r="B1248" s="33" t="n">
        <v>0</v>
      </c>
      <c r="C1248" s="33"/>
      <c r="D1248" s="33" t="n">
        <v>-0.2</v>
      </c>
      <c r="E1248" s="33" t="n">
        <v>0.2</v>
      </c>
      <c r="F1248" s="33" t="n">
        <f aca="false">F1247+1</f>
        <v>57</v>
      </c>
      <c r="G1248" s="32" t="n">
        <v>22662359.6</v>
      </c>
      <c r="H1248" s="32" t="n">
        <v>0</v>
      </c>
      <c r="I1248" s="32" t="n">
        <v>19401858.11</v>
      </c>
      <c r="J1248" s="32"/>
      <c r="K1248" s="60" t="n">
        <f aca="false">I1248-G1248</f>
        <v>-3260501.49</v>
      </c>
      <c r="L1248" s="61"/>
      <c r="M1248" s="62"/>
    </row>
    <row r="1249" customFormat="false" ht="11.25" hidden="false" customHeight="false" outlineLevel="0" collapsed="false">
      <c r="A1249" s="33" t="n">
        <v>0</v>
      </c>
      <c r="B1249" s="33" t="n">
        <v>2.4</v>
      </c>
      <c r="C1249" s="33"/>
      <c r="D1249" s="33" t="n">
        <v>0.2</v>
      </c>
      <c r="E1249" s="33" t="n">
        <v>-0.2</v>
      </c>
      <c r="F1249" s="33" t="n">
        <f aca="false">F1248+1</f>
        <v>58</v>
      </c>
      <c r="G1249" s="32" t="n">
        <v>28875422.38</v>
      </c>
      <c r="H1249" s="32" t="n">
        <v>0</v>
      </c>
      <c r="I1249" s="32" t="n">
        <v>25008729.4</v>
      </c>
      <c r="J1249" s="32"/>
      <c r="K1249" s="60" t="n">
        <f aca="false">I1249-G1249</f>
        <v>-3866692.98</v>
      </c>
      <c r="L1249" s="61"/>
      <c r="M1249" s="62"/>
    </row>
    <row r="1250" customFormat="false" ht="11.25" hidden="false" customHeight="false" outlineLevel="0" collapsed="false">
      <c r="A1250" s="33" t="n">
        <v>-5</v>
      </c>
      <c r="B1250" s="33" t="n">
        <v>-2.4</v>
      </c>
      <c r="C1250" s="33"/>
      <c r="D1250" s="33" t="n">
        <v>0.2</v>
      </c>
      <c r="E1250" s="33" t="n">
        <v>0.2</v>
      </c>
      <c r="F1250" s="33" t="n">
        <f aca="false">F1249+1</f>
        <v>59</v>
      </c>
      <c r="G1250" s="32" t="n">
        <v>26563263.77</v>
      </c>
      <c r="H1250" s="32" t="n">
        <v>0</v>
      </c>
      <c r="I1250" s="32" t="n">
        <v>21388754.03</v>
      </c>
      <c r="J1250" s="32"/>
      <c r="K1250" s="60" t="n">
        <f aca="false">I1250-G1250</f>
        <v>-5174509.74</v>
      </c>
      <c r="L1250" s="61"/>
      <c r="M1250" s="62"/>
    </row>
    <row r="1251" customFormat="false" ht="11.25" hidden="false" customHeight="false" outlineLevel="0" collapsed="false">
      <c r="A1251" s="33" t="n">
        <v>-5</v>
      </c>
      <c r="B1251" s="33" t="n">
        <v>-2.4</v>
      </c>
      <c r="C1251" s="33"/>
      <c r="D1251" s="64" t="n">
        <v>-0.2</v>
      </c>
      <c r="E1251" s="64" t="n">
        <v>-0.2</v>
      </c>
      <c r="F1251" s="33" t="n">
        <v>1</v>
      </c>
      <c r="G1251" s="66" t="n">
        <v>24843896.27</v>
      </c>
      <c r="H1251" s="32" t="n">
        <v>0</v>
      </c>
      <c r="I1251" s="32" t="n">
        <v>19401858.11</v>
      </c>
      <c r="J1251" s="32"/>
      <c r="K1251" s="60" t="n">
        <f aca="false">I1251-G1251</f>
        <v>-5442038.16</v>
      </c>
      <c r="L1251" s="61"/>
      <c r="M1251" s="62"/>
    </row>
    <row r="1252" customFormat="false" ht="11.25" hidden="false" customHeight="false" outlineLevel="0" collapsed="false">
      <c r="A1252" s="33" t="n">
        <v>-5</v>
      </c>
      <c r="B1252" s="33" t="n">
        <v>-2.4</v>
      </c>
      <c r="C1252" s="33"/>
      <c r="D1252" s="33" t="n">
        <v>0</v>
      </c>
      <c r="E1252" s="33" t="n">
        <v>0</v>
      </c>
      <c r="F1252" s="33" t="n">
        <f aca="false">F1251+1</f>
        <v>2</v>
      </c>
      <c r="G1252" s="32" t="n">
        <v>25803949.41</v>
      </c>
      <c r="H1252" s="32" t="n">
        <v>0</v>
      </c>
      <c r="I1252" s="32" t="n">
        <v>20292826.04</v>
      </c>
      <c r="J1252" s="32"/>
      <c r="K1252" s="60" t="n">
        <f aca="false">I1252-G1252</f>
        <v>-5511123.37</v>
      </c>
      <c r="L1252" s="61"/>
      <c r="M1252" s="62"/>
    </row>
    <row r="1253" customFormat="false" ht="11.25" hidden="false" customHeight="false" outlineLevel="0" collapsed="false">
      <c r="A1253" s="33" t="n">
        <v>-5</v>
      </c>
      <c r="B1253" s="33" t="n">
        <v>0</v>
      </c>
      <c r="C1253" s="33"/>
      <c r="D1253" s="33" t="n">
        <v>0</v>
      </c>
      <c r="E1253" s="33" t="n">
        <v>0.2</v>
      </c>
      <c r="F1253" s="33" t="n">
        <f aca="false">F1252+1</f>
        <v>3</v>
      </c>
      <c r="G1253" s="32" t="n">
        <v>25952915.43</v>
      </c>
      <c r="H1253" s="32" t="n">
        <v>0</v>
      </c>
      <c r="I1253" s="32" t="n">
        <v>20292826.04</v>
      </c>
      <c r="J1253" s="32"/>
      <c r="K1253" s="60" t="n">
        <f aca="false">I1253-G1253</f>
        <v>-5660089.39</v>
      </c>
      <c r="L1253" s="61"/>
      <c r="M1253" s="62"/>
    </row>
    <row r="1254" customFormat="false" ht="11.25" hidden="false" customHeight="false" outlineLevel="0" collapsed="false">
      <c r="A1254" s="33" t="n">
        <v>-5</v>
      </c>
      <c r="B1254" s="33" t="n">
        <v>0</v>
      </c>
      <c r="C1254" s="33"/>
      <c r="D1254" s="33" t="n">
        <v>-0.2</v>
      </c>
      <c r="E1254" s="33" t="n">
        <v>0</v>
      </c>
      <c r="F1254" s="33" t="n">
        <f aca="false">F1253+1</f>
        <v>4</v>
      </c>
      <c r="G1254" s="32" t="n">
        <v>25625519.73</v>
      </c>
      <c r="H1254" s="32" t="n">
        <v>0</v>
      </c>
      <c r="I1254" s="32" t="n">
        <v>19401858.11</v>
      </c>
      <c r="J1254" s="32"/>
      <c r="K1254" s="60" t="n">
        <f aca="false">I1254-G1254</f>
        <v>-6223661.62</v>
      </c>
      <c r="L1254" s="61"/>
      <c r="M1254" s="62"/>
    </row>
    <row r="1255" customFormat="false" ht="11.25" hidden="false" customHeight="false" outlineLevel="0" collapsed="false">
      <c r="A1255" s="33" t="n">
        <v>-5</v>
      </c>
      <c r="B1255" s="33" t="n">
        <v>2.4</v>
      </c>
      <c r="C1255" s="33"/>
      <c r="D1255" s="33" t="n">
        <v>-0.2</v>
      </c>
      <c r="E1255" s="33" t="n">
        <v>0.2</v>
      </c>
      <c r="F1255" s="33" t="n">
        <f aca="false">F1254+1</f>
        <v>5</v>
      </c>
      <c r="G1255" s="32" t="n">
        <v>25678581</v>
      </c>
      <c r="H1255" s="32" t="n">
        <v>0</v>
      </c>
      <c r="I1255" s="32" t="n">
        <v>19401858.11</v>
      </c>
      <c r="J1255" s="32"/>
      <c r="K1255" s="60" t="n">
        <f aca="false">I1255-G1255</f>
        <v>-6276722.89</v>
      </c>
      <c r="L1255" s="61"/>
      <c r="M1255" s="62"/>
    </row>
    <row r="1256" customFormat="false" ht="11.25" hidden="false" customHeight="false" outlineLevel="0" collapsed="false">
      <c r="A1256" s="33" t="n">
        <v>-5</v>
      </c>
      <c r="B1256" s="33" t="n">
        <v>-2.4</v>
      </c>
      <c r="C1256" s="33"/>
      <c r="D1256" s="33" t="n">
        <v>0.2</v>
      </c>
      <c r="E1256" s="33" t="n">
        <v>0</v>
      </c>
      <c r="F1256" s="33" t="n">
        <f aca="false">F1255+1</f>
        <v>6</v>
      </c>
      <c r="G1256" s="32" t="n">
        <v>28718839.59</v>
      </c>
      <c r="H1256" s="32" t="n">
        <v>0</v>
      </c>
      <c r="I1256" s="32" t="n">
        <v>21388754.03</v>
      </c>
      <c r="J1256" s="32"/>
      <c r="K1256" s="60" t="n">
        <f aca="false">I1256-G1256</f>
        <v>-7330085.56</v>
      </c>
      <c r="L1256" s="61"/>
      <c r="M1256" s="62"/>
    </row>
    <row r="1257" customFormat="false" ht="11.25" hidden="false" customHeight="false" outlineLevel="0" collapsed="false">
      <c r="A1257" s="33" t="n">
        <v>-5</v>
      </c>
      <c r="B1257" s="33" t="n">
        <v>0</v>
      </c>
      <c r="C1257" s="33"/>
      <c r="D1257" s="33" t="n">
        <v>0.2</v>
      </c>
      <c r="E1257" s="33" t="n">
        <v>0.2</v>
      </c>
      <c r="F1257" s="33" t="n">
        <f aca="false">F1256+1</f>
        <v>7</v>
      </c>
      <c r="G1257" s="32" t="n">
        <v>28886850.73</v>
      </c>
      <c r="H1257" s="32" t="n">
        <v>0</v>
      </c>
      <c r="I1257" s="32" t="n">
        <v>21388754.03</v>
      </c>
      <c r="J1257" s="32"/>
      <c r="K1257" s="60" t="n">
        <f aca="false">I1257-G1257</f>
        <v>-7498096.7</v>
      </c>
      <c r="L1257" s="61"/>
      <c r="M1257" s="62"/>
    </row>
    <row r="1258" customFormat="false" ht="11.25" hidden="false" customHeight="false" outlineLevel="0" collapsed="false">
      <c r="A1258" s="33" t="n">
        <v>-5</v>
      </c>
      <c r="B1258" s="33" t="n">
        <v>-2.4</v>
      </c>
      <c r="C1258" s="33"/>
      <c r="D1258" s="33" t="n">
        <v>0</v>
      </c>
      <c r="E1258" s="33" t="n">
        <v>-0.2</v>
      </c>
      <c r="F1258" s="33" t="n">
        <f aca="false">F1257+1</f>
        <v>8</v>
      </c>
      <c r="G1258" s="32" t="n">
        <v>27887017.11</v>
      </c>
      <c r="H1258" s="32" t="n">
        <v>0</v>
      </c>
      <c r="I1258" s="32" t="n">
        <v>20292826.04</v>
      </c>
      <c r="J1258" s="32"/>
      <c r="K1258" s="60" t="n">
        <f aca="false">I1258-G1258</f>
        <v>-7594191.07</v>
      </c>
      <c r="L1258" s="61"/>
      <c r="M1258" s="62"/>
    </row>
    <row r="1259" customFormat="false" ht="11.25" hidden="false" customHeight="false" outlineLevel="0" collapsed="false">
      <c r="A1259" s="33" t="n">
        <v>-5</v>
      </c>
      <c r="B1259" s="33" t="n">
        <v>0</v>
      </c>
      <c r="C1259" s="33"/>
      <c r="D1259" s="33" t="n">
        <v>0</v>
      </c>
      <c r="E1259" s="33" t="n">
        <v>0</v>
      </c>
      <c r="F1259" s="33" t="n">
        <f aca="false">F1258+1</f>
        <v>9</v>
      </c>
      <c r="G1259" s="32" t="n">
        <v>28591643.09</v>
      </c>
      <c r="H1259" s="32" t="n">
        <v>0</v>
      </c>
      <c r="I1259" s="32" t="n">
        <v>20292826.04</v>
      </c>
      <c r="J1259" s="32"/>
      <c r="K1259" s="60" t="n">
        <f aca="false">I1259-G1259</f>
        <v>-8298817.05</v>
      </c>
      <c r="L1259" s="61"/>
      <c r="M1259" s="62"/>
    </row>
    <row r="1260" customFormat="false" ht="11.25" hidden="false" customHeight="false" outlineLevel="0" collapsed="false">
      <c r="A1260" s="33" t="n">
        <v>-5</v>
      </c>
      <c r="B1260" s="33" t="n">
        <v>2.4</v>
      </c>
      <c r="C1260" s="33"/>
      <c r="D1260" s="33" t="n">
        <v>0</v>
      </c>
      <c r="E1260" s="33" t="n">
        <v>0.2</v>
      </c>
      <c r="F1260" s="33" t="n">
        <f aca="false">F1259+1</f>
        <v>10</v>
      </c>
      <c r="G1260" s="32" t="n">
        <v>28633252.46</v>
      </c>
      <c r="H1260" s="32" t="n">
        <v>0</v>
      </c>
      <c r="I1260" s="32" t="n">
        <v>20292826.04</v>
      </c>
      <c r="J1260" s="32"/>
      <c r="K1260" s="60" t="n">
        <f aca="false">I1260-G1260</f>
        <v>-8340426.42</v>
      </c>
      <c r="L1260" s="61"/>
      <c r="M1260" s="62"/>
    </row>
    <row r="1261" customFormat="false" ht="11.25" hidden="false" customHeight="false" outlineLevel="0" collapsed="false">
      <c r="A1261" s="33" t="n">
        <v>-5</v>
      </c>
      <c r="B1261" s="33" t="n">
        <v>0</v>
      </c>
      <c r="C1261" s="33"/>
      <c r="D1261" s="33" t="n">
        <v>-0.2</v>
      </c>
      <c r="E1261" s="33" t="n">
        <v>-0.2</v>
      </c>
      <c r="F1261" s="33" t="n">
        <f aca="false">F1260+1</f>
        <v>11</v>
      </c>
      <c r="G1261" s="32" t="n">
        <v>28252038.55</v>
      </c>
      <c r="H1261" s="32" t="n">
        <v>0</v>
      </c>
      <c r="I1261" s="32" t="n">
        <v>19401858.11</v>
      </c>
      <c r="J1261" s="32"/>
      <c r="K1261" s="60" t="n">
        <f aca="false">I1261-G1261</f>
        <v>-8850180.44</v>
      </c>
      <c r="L1261" s="61"/>
      <c r="M1261" s="62"/>
    </row>
    <row r="1262" customFormat="false" ht="11.25" hidden="false" customHeight="false" outlineLevel="0" collapsed="false">
      <c r="A1262" s="33" t="n">
        <v>-5</v>
      </c>
      <c r="B1262" s="33" t="n">
        <v>-2.4</v>
      </c>
      <c r="C1262" s="33"/>
      <c r="D1262" s="33" t="n">
        <v>0.2</v>
      </c>
      <c r="E1262" s="33" t="n">
        <v>-0.2</v>
      </c>
      <c r="F1262" s="33" t="n">
        <f aca="false">F1261+1</f>
        <v>12</v>
      </c>
      <c r="G1262" s="32" t="n">
        <v>30412670.77</v>
      </c>
      <c r="H1262" s="32" t="n">
        <v>0</v>
      </c>
      <c r="I1262" s="32" t="n">
        <v>21388754.03</v>
      </c>
      <c r="J1262" s="32"/>
      <c r="K1262" s="60" t="n">
        <f aca="false">I1262-G1262</f>
        <v>-9023916.74</v>
      </c>
      <c r="L1262" s="61"/>
      <c r="M1262" s="62"/>
    </row>
    <row r="1263" customFormat="false" ht="11.25" hidden="false" customHeight="false" outlineLevel="0" collapsed="false">
      <c r="A1263" s="33" t="n">
        <v>-5</v>
      </c>
      <c r="B1263" s="33" t="n">
        <v>2.4</v>
      </c>
      <c r="C1263" s="33"/>
      <c r="D1263" s="33" t="n">
        <v>-0.2</v>
      </c>
      <c r="E1263" s="33" t="n">
        <v>0</v>
      </c>
      <c r="F1263" s="33" t="n">
        <f aca="false">F1262+1</f>
        <v>13</v>
      </c>
      <c r="G1263" s="32" t="n">
        <v>28968515.88</v>
      </c>
      <c r="H1263" s="32" t="n">
        <v>0</v>
      </c>
      <c r="I1263" s="32" t="n">
        <v>19401858.11</v>
      </c>
      <c r="J1263" s="32"/>
      <c r="K1263" s="60" t="n">
        <f aca="false">I1263-G1263</f>
        <v>-9566657.77</v>
      </c>
      <c r="L1263" s="61"/>
      <c r="M1263" s="62"/>
    </row>
    <row r="1264" customFormat="false" ht="11.25" hidden="false" customHeight="false" outlineLevel="0" collapsed="false">
      <c r="A1264" s="33" t="n">
        <v>-5</v>
      </c>
      <c r="B1264" s="33" t="n">
        <v>0</v>
      </c>
      <c r="C1264" s="33"/>
      <c r="D1264" s="33" t="n">
        <v>0.2</v>
      </c>
      <c r="E1264" s="33" t="n">
        <v>0</v>
      </c>
      <c r="F1264" s="33" t="n">
        <f aca="false">F1263+1</f>
        <v>14</v>
      </c>
      <c r="G1264" s="32" t="n">
        <v>31121548.82</v>
      </c>
      <c r="H1264" s="32" t="n">
        <v>0</v>
      </c>
      <c r="I1264" s="32" t="n">
        <v>21388754.03</v>
      </c>
      <c r="J1264" s="32"/>
      <c r="K1264" s="60" t="n">
        <f aca="false">I1264-G1264</f>
        <v>-9732794.79</v>
      </c>
      <c r="L1264" s="61"/>
      <c r="M1264" s="62"/>
    </row>
    <row r="1265" customFormat="false" ht="11.25" hidden="false" customHeight="false" outlineLevel="0" collapsed="false">
      <c r="A1265" s="33" t="n">
        <v>-5</v>
      </c>
      <c r="B1265" s="33" t="n">
        <v>2.4</v>
      </c>
      <c r="C1265" s="33"/>
      <c r="D1265" s="33" t="n">
        <v>0.2</v>
      </c>
      <c r="E1265" s="33" t="n">
        <v>0.2</v>
      </c>
      <c r="F1265" s="33" t="n">
        <f aca="false">F1264+1</f>
        <v>15</v>
      </c>
      <c r="G1265" s="32" t="n">
        <v>31228222.14</v>
      </c>
      <c r="H1265" s="32" t="n">
        <v>0</v>
      </c>
      <c r="I1265" s="32" t="n">
        <v>21388754.03</v>
      </c>
      <c r="J1265" s="32"/>
      <c r="K1265" s="60" t="n">
        <f aca="false">I1265-G1265</f>
        <v>-9839468.11</v>
      </c>
      <c r="L1265" s="61"/>
      <c r="M1265" s="62"/>
    </row>
    <row r="1266" customFormat="false" ht="11.25" hidden="false" customHeight="false" outlineLevel="0" collapsed="false">
      <c r="A1266" s="33" t="n">
        <v>-5</v>
      </c>
      <c r="B1266" s="33" t="n">
        <v>0</v>
      </c>
      <c r="C1266" s="33"/>
      <c r="D1266" s="33" t="n">
        <v>0</v>
      </c>
      <c r="E1266" s="33" t="n">
        <v>-0.2</v>
      </c>
      <c r="F1266" s="33" t="n">
        <f aca="false">F1265+1</f>
        <v>16</v>
      </c>
      <c r="G1266" s="32" t="n">
        <v>30736805.37</v>
      </c>
      <c r="H1266" s="32" t="n">
        <v>0</v>
      </c>
      <c r="I1266" s="32" t="n">
        <v>20292826.04</v>
      </c>
      <c r="J1266" s="32"/>
      <c r="K1266" s="60" t="n">
        <f aca="false">I1266-G1266</f>
        <v>-10443979.33</v>
      </c>
      <c r="L1266" s="61"/>
      <c r="M1266" s="62"/>
    </row>
    <row r="1267" customFormat="false" ht="11.25" hidden="false" customHeight="false" outlineLevel="0" collapsed="false">
      <c r="A1267" s="33" t="n">
        <v>-5</v>
      </c>
      <c r="B1267" s="33" t="n">
        <v>2.4</v>
      </c>
      <c r="C1267" s="33"/>
      <c r="D1267" s="33" t="n">
        <v>0</v>
      </c>
      <c r="E1267" s="33" t="n">
        <v>0</v>
      </c>
      <c r="F1267" s="33" t="n">
        <f aca="false">F1266+1</f>
        <v>17</v>
      </c>
      <c r="G1267" s="32" t="n">
        <v>31424794.34</v>
      </c>
      <c r="H1267" s="32" t="n">
        <v>0</v>
      </c>
      <c r="I1267" s="32" t="n">
        <v>20292826.04</v>
      </c>
      <c r="J1267" s="32"/>
      <c r="K1267" s="60" t="n">
        <f aca="false">I1267-G1267</f>
        <v>-11131968.3</v>
      </c>
      <c r="L1267" s="61"/>
      <c r="M1267" s="62"/>
    </row>
    <row r="1268" customFormat="false" ht="11.25" hidden="false" customHeight="false" outlineLevel="0" collapsed="false">
      <c r="A1268" s="33" t="n">
        <v>-5</v>
      </c>
      <c r="B1268" s="33" t="n">
        <v>0</v>
      </c>
      <c r="C1268" s="33"/>
      <c r="D1268" s="33" t="n">
        <v>0.2</v>
      </c>
      <c r="E1268" s="33" t="n">
        <v>-0.2</v>
      </c>
      <c r="F1268" s="33" t="n">
        <f aca="false">F1267+1</f>
        <v>18</v>
      </c>
      <c r="G1268" s="32" t="n">
        <v>32824547.76</v>
      </c>
      <c r="H1268" s="32" t="n">
        <v>0</v>
      </c>
      <c r="I1268" s="32" t="n">
        <v>21388754.03</v>
      </c>
      <c r="J1268" s="32"/>
      <c r="K1268" s="60" t="n">
        <f aca="false">I1268-G1268</f>
        <v>-11435793.73</v>
      </c>
      <c r="L1268" s="61"/>
      <c r="M1268" s="62"/>
    </row>
    <row r="1269" customFormat="false" ht="11.25" hidden="false" customHeight="false" outlineLevel="0" collapsed="false">
      <c r="A1269" s="33" t="n">
        <v>-5</v>
      </c>
      <c r="B1269" s="33" t="n">
        <v>2.4</v>
      </c>
      <c r="C1269" s="33"/>
      <c r="D1269" s="33" t="n">
        <v>0.2</v>
      </c>
      <c r="E1269" s="33" t="n">
        <v>0</v>
      </c>
      <c r="F1269" s="33" t="n">
        <f aca="false">F1268+1</f>
        <v>19</v>
      </c>
      <c r="G1269" s="32" t="n">
        <v>33518783.63</v>
      </c>
      <c r="H1269" s="32" t="n">
        <v>0</v>
      </c>
      <c r="I1269" s="32" t="n">
        <v>21388754.03</v>
      </c>
      <c r="J1269" s="32"/>
      <c r="K1269" s="60" t="n">
        <f aca="false">I1269-G1269</f>
        <v>-12130029.6</v>
      </c>
      <c r="L1269" s="61"/>
      <c r="M1269" s="62"/>
    </row>
    <row r="1270" customFormat="false" ht="11.25" hidden="false" customHeight="false" outlineLevel="0" collapsed="false">
      <c r="A1270" s="33" t="n">
        <v>-5</v>
      </c>
      <c r="B1270" s="33" t="n">
        <v>2.4</v>
      </c>
      <c r="C1270" s="33"/>
      <c r="D1270" s="33" t="n">
        <v>-0.2</v>
      </c>
      <c r="E1270" s="33" t="n">
        <v>-0.2</v>
      </c>
      <c r="F1270" s="33" t="n">
        <f aca="false">F1269+1</f>
        <v>20</v>
      </c>
      <c r="G1270" s="32" t="n">
        <v>31773773.89</v>
      </c>
      <c r="H1270" s="32" t="n">
        <v>0</v>
      </c>
      <c r="I1270" s="32" t="n">
        <v>19401858.11</v>
      </c>
      <c r="J1270" s="32"/>
      <c r="K1270" s="60" t="n">
        <f aca="false">I1270-G1270</f>
        <v>-12371915.78</v>
      </c>
      <c r="L1270" s="61"/>
      <c r="M1270" s="62"/>
    </row>
    <row r="1271" customFormat="false" ht="11.25" hidden="false" customHeight="false" outlineLevel="0" collapsed="false">
      <c r="A1271" s="33" t="n">
        <v>-5</v>
      </c>
      <c r="B1271" s="33" t="n">
        <v>2.4</v>
      </c>
      <c r="C1271" s="33"/>
      <c r="D1271" s="33" t="n">
        <v>0</v>
      </c>
      <c r="E1271" s="33" t="n">
        <v>-0.2</v>
      </c>
      <c r="F1271" s="33" t="n">
        <f aca="false">F1270+1</f>
        <v>21</v>
      </c>
      <c r="G1271" s="32" t="n">
        <v>33613293.64</v>
      </c>
      <c r="H1271" s="32" t="n">
        <v>0</v>
      </c>
      <c r="I1271" s="32" t="n">
        <v>20292826.04</v>
      </c>
      <c r="J1271" s="32"/>
      <c r="K1271" s="60" t="n">
        <f aca="false">I1271-G1271</f>
        <v>-13320467.6</v>
      </c>
      <c r="L1271" s="61"/>
      <c r="M1271" s="62"/>
    </row>
    <row r="1272" customFormat="false" ht="11.25" hidden="false" customHeight="false" outlineLevel="0" collapsed="false">
      <c r="A1272" s="33" t="n">
        <v>-5</v>
      </c>
      <c r="B1272" s="33" t="n">
        <v>2.4</v>
      </c>
      <c r="C1272" s="33"/>
      <c r="D1272" s="33" t="n">
        <v>0.2</v>
      </c>
      <c r="E1272" s="33" t="n">
        <v>-0.2</v>
      </c>
      <c r="F1272" s="33" t="n">
        <f aca="false">F1271+1</f>
        <v>22</v>
      </c>
      <c r="G1272" s="32" t="n">
        <v>35219792.46</v>
      </c>
      <c r="H1272" s="32" t="n">
        <v>0</v>
      </c>
      <c r="I1272" s="32" t="n">
        <v>21388754.03</v>
      </c>
      <c r="J1272" s="32"/>
      <c r="K1272" s="60" t="n">
        <f aca="false">I1272-G1272</f>
        <v>-13831038.43</v>
      </c>
      <c r="L1272" s="61"/>
      <c r="M1272" s="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Alex.SimpleScenario">
                <anchor moveWithCells="true" sizeWithCells="false">
                  <from>
                    <xdr:col>7</xdr:col>
                    <xdr:colOff>684000</xdr:colOff>
                    <xdr:row>7</xdr:row>
                    <xdr:rowOff>0</xdr:rowOff>
                  </from>
                  <to>
                    <xdr:col>8</xdr:col>
                    <xdr:colOff>433440</xdr:colOff>
                    <xdr:row>10</xdr:row>
                    <xdr:rowOff>47520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0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7" activeCellId="0" sqref="N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7" width="5.85"/>
    <col collapsed="false" customWidth="false" hidden="false" outlineLevel="0" max="2" min="2" style="1" width="9.14"/>
    <col collapsed="false" customWidth="true" hidden="false" outlineLevel="0" max="3" min="3" style="1" width="8.56"/>
    <col collapsed="false" customWidth="true" hidden="false" outlineLevel="0" max="4" min="4" style="1" width="10.71"/>
    <col collapsed="false" customWidth="true" hidden="false" outlineLevel="0" max="5" min="5" style="1" width="9.85"/>
    <col collapsed="false" customWidth="true" hidden="false" outlineLevel="0" max="6" min="6" style="1" width="12.42"/>
    <col collapsed="false" customWidth="false" hidden="false" outlineLevel="0" max="7" min="7" style="68" width="9.14"/>
    <col collapsed="false" customWidth="true" hidden="false" outlineLevel="0" max="8" min="8" style="1" width="6.99"/>
    <col collapsed="false" customWidth="true" hidden="false" outlineLevel="0" max="9" min="9" style="1" width="3.14"/>
    <col collapsed="false" customWidth="false" hidden="false" outlineLevel="0" max="11" min="10" style="1" width="9.14"/>
    <col collapsed="false" customWidth="true" hidden="false" outlineLevel="0" max="12" min="12" style="1" width="2.7"/>
    <col collapsed="false" customWidth="false" hidden="false" outlineLevel="0" max="14" min="13" style="1" width="9.14"/>
    <col collapsed="false" customWidth="true" hidden="false" outlineLevel="0" max="15" min="15" style="1" width="3.28"/>
    <col collapsed="false" customWidth="false" hidden="false" outlineLevel="0" max="16" min="16" style="1" width="9.14"/>
    <col collapsed="false" customWidth="true" hidden="false" outlineLevel="0" max="17" min="17" style="1" width="2.84"/>
    <col collapsed="false" customWidth="false" hidden="false" outlineLevel="0" max="18" min="18" style="1" width="9.14"/>
    <col collapsed="false" customWidth="true" hidden="false" outlineLevel="0" max="19" min="19" style="1" width="3.85"/>
    <col collapsed="false" customWidth="true" hidden="false" outlineLevel="0" max="20" min="20" style="1" width="2.7"/>
    <col collapsed="false" customWidth="true" hidden="false" outlineLevel="0" max="21" min="21" style="1" width="5.13"/>
    <col collapsed="false" customWidth="false" hidden="false" outlineLevel="0" max="24" min="22" style="1" width="9.14"/>
    <col collapsed="false" customWidth="true" hidden="false" outlineLevel="0" max="25" min="25" style="1" width="6.56"/>
    <col collapsed="false" customWidth="true" hidden="false" outlineLevel="0" max="27" min="26" style="1" width="9.28"/>
    <col collapsed="false" customWidth="true" hidden="false" outlineLevel="0" max="29" min="28" style="1" width="10.28"/>
    <col collapsed="false" customWidth="true" hidden="false" outlineLevel="0" max="30" min="30" style="1" width="4.14"/>
    <col collapsed="false" customWidth="true" hidden="false" outlineLevel="0" max="31" min="31" style="69" width="12.42"/>
    <col collapsed="false" customWidth="true" hidden="false" outlineLevel="0" max="32" min="32" style="1" width="11.99"/>
    <col collapsed="false" customWidth="true" hidden="false" outlineLevel="0" max="33" min="33" style="1" width="15.56"/>
    <col collapsed="false" customWidth="true" hidden="false" outlineLevel="0" max="34" min="34" style="70" width="17.99"/>
    <col collapsed="false" customWidth="true" hidden="false" outlineLevel="0" max="35" min="35" style="1" width="9.56"/>
    <col collapsed="false" customWidth="true" hidden="false" outlineLevel="0" max="36" min="36" style="1" width="11.42"/>
    <col collapsed="false" customWidth="false" hidden="false" outlineLevel="0" max="37" min="37" style="1" width="9.14"/>
    <col collapsed="false" customWidth="false" hidden="false" outlineLevel="0" max="38" min="38" style="71" width="9.14"/>
    <col collapsed="false" customWidth="false" hidden="false" outlineLevel="0" max="40" min="39" style="33" width="9.14"/>
    <col collapsed="false" customWidth="false" hidden="false" outlineLevel="0" max="43" min="41" style="1" width="9.14"/>
    <col collapsed="false" customWidth="true" hidden="false" outlineLevel="0" max="44" min="44" style="1" width="11.13"/>
    <col collapsed="false" customWidth="false" hidden="false" outlineLevel="0" max="257" min="45" style="1" width="9.14"/>
  </cols>
  <sheetData>
    <row r="1" customFormat="false" ht="11.25" hidden="false" customHeight="false" outlineLevel="0" collapsed="false">
      <c r="AF1" s="72" t="s">
        <v>83</v>
      </c>
      <c r="AG1" s="73"/>
      <c r="AH1" s="74"/>
      <c r="AL1" s="1"/>
      <c r="AM1" s="1"/>
      <c r="AN1" s="1"/>
    </row>
    <row r="2" customFormat="false" ht="11.25" hidden="false" customHeight="false" outlineLevel="0" collapsed="false">
      <c r="AG2" s="75"/>
      <c r="AH2" s="76"/>
      <c r="AJ2" s="77" t="s">
        <v>84</v>
      </c>
      <c r="AK2" s="77" t="s">
        <v>85</v>
      </c>
      <c r="AL2" s="27"/>
      <c r="AM2" s="78"/>
      <c r="AN2" s="78"/>
      <c r="AO2" s="78"/>
      <c r="AP2" s="79"/>
      <c r="AQ2" s="79"/>
      <c r="AR2" s="79"/>
      <c r="AS2" s="79"/>
    </row>
    <row r="3" customFormat="false" ht="11.25" hidden="false" customHeight="false" outlineLevel="0" collapsed="false">
      <c r="B3" s="80" t="s">
        <v>86</v>
      </c>
      <c r="AG3" s="81"/>
      <c r="AH3" s="81"/>
      <c r="AL3" s="1"/>
      <c r="AM3" s="1"/>
      <c r="AN3" s="1"/>
    </row>
    <row r="4" customFormat="false" ht="11.25" hidden="false" customHeight="false" outlineLevel="0" collapsed="false">
      <c r="B4" s="80" t="s">
        <v>87</v>
      </c>
      <c r="AE4" s="69" t="s">
        <v>88</v>
      </c>
      <c r="AF4" s="17"/>
      <c r="AG4" s="82"/>
      <c r="AH4" s="76"/>
      <c r="AI4" s="17"/>
      <c r="AJ4" s="17"/>
      <c r="AK4" s="17"/>
      <c r="AL4" s="17"/>
      <c r="AM4" s="1"/>
      <c r="AN4" s="1"/>
    </row>
    <row r="5" customFormat="false" ht="12" hidden="false" customHeight="false" outlineLevel="0" collapsed="false">
      <c r="B5" s="1" t="n">
        <f aca="false">TreeDepth</f>
        <v>-275</v>
      </c>
      <c r="P5" s="80" t="s">
        <v>89</v>
      </c>
      <c r="R5" s="80" t="s">
        <v>90</v>
      </c>
      <c r="V5" s="1" t="s">
        <v>91</v>
      </c>
      <c r="W5" s="80"/>
      <c r="X5" s="80"/>
      <c r="Y5" s="83" t="s">
        <v>92</v>
      </c>
      <c r="Z5" s="83"/>
      <c r="AA5" s="83"/>
      <c r="AB5" s="83"/>
      <c r="AC5" s="80"/>
      <c r="AF5" s="84"/>
      <c r="AG5" s="17"/>
      <c r="AI5" s="17"/>
      <c r="AJ5" s="17"/>
      <c r="AK5" s="17"/>
      <c r="AL5" s="17"/>
      <c r="AM5" s="1"/>
      <c r="AN5" s="1"/>
    </row>
    <row r="6" customFormat="false" ht="11.25" hidden="false" customHeight="false" outlineLevel="0" collapsed="false">
      <c r="B6" s="80" t="s">
        <v>87</v>
      </c>
      <c r="C6" s="1" t="s">
        <v>93</v>
      </c>
      <c r="E6" s="80" t="s">
        <v>94</v>
      </c>
      <c r="G6" s="85" t="s">
        <v>95</v>
      </c>
      <c r="H6" s="80" t="s">
        <v>96</v>
      </c>
      <c r="J6" s="80" t="s">
        <v>97</v>
      </c>
      <c r="K6" s="80" t="s">
        <v>98</v>
      </c>
      <c r="L6" s="80"/>
      <c r="M6" s="80"/>
      <c r="N6" s="80" t="s">
        <v>18</v>
      </c>
      <c r="P6" s="1" t="n">
        <f aca="false">E11</f>
        <v>-275</v>
      </c>
      <c r="R6" s="1" t="e">
        <f aca="false" t="array" ref="R6:R18">Dispatchmonths(Calculation!AB9:AB20)</f>
        <v>#VALUE!</v>
      </c>
      <c r="S6" s="1" t="e">
        <f aca="false">R6</f>
        <v>#VALUE!</v>
      </c>
      <c r="T6" s="80"/>
      <c r="Y6" s="86"/>
      <c r="Z6" s="87" t="s">
        <v>99</v>
      </c>
      <c r="AA6" s="87" t="s">
        <v>100</v>
      </c>
      <c r="AB6" s="88" t="s">
        <v>101</v>
      </c>
      <c r="AD6" s="1" t="n">
        <v>1</v>
      </c>
      <c r="AE6" s="89" t="e">
        <f aca="true" t="array" ref="AE6:AE617">XCMPDaily(OFFSET($E$7,0,0,20,1),OFFSET($B$7,0,0,TreeDepth,1),OFFSET($K$7,0,0,TreeDepth,1),OFFSET($G$7,0,0,TreeDepth,1),OFFSET($J$7,0,0,TreeDepth,1),OFFSET($P$7,0,0,nu_strike,1),OFFSET($N$8,0,0,no_strike,1),OFFSET($S$6,0,0,E23+1,1),OFFSET($W$7,0,0,E12*E13,1),OFFSET($Z$7,0,0,TreeDepth,1),OFFSET($AA$7,0,0,TreeDepth,1),OFFSET($AB$7,0,0,TreeDepth,1),OFFSET($H$7,0,0,TreeDepth,1),OFFSET($C$7,0,0,TreeDepth,1))</f>
        <v>#VALUE!</v>
      </c>
      <c r="AF6" s="76" t="s">
        <v>102</v>
      </c>
      <c r="AG6" s="90"/>
      <c r="AH6" s="84"/>
      <c r="AI6" s="17"/>
      <c r="AJ6" s="17"/>
      <c r="AK6" s="17"/>
      <c r="AL6" s="17"/>
      <c r="AM6" s="1"/>
      <c r="AN6" s="1"/>
    </row>
    <row r="7" customFormat="false" ht="11.25" hidden="false" customHeight="false" outlineLevel="0" collapsed="false">
      <c r="A7" s="67" t="n">
        <v>1</v>
      </c>
      <c r="B7" s="1" t="str">
        <f aca="false">IF(A7&lt;=$B$5,Data!L8,"")</f>
        <v/>
      </c>
      <c r="C7" s="1" t="str">
        <f aca="false">IF(A7&lt;=$B$5,IF(Calculation!$Y$12=2,DayInfo!C5,DayInfo!F5),"")</f>
        <v/>
      </c>
      <c r="D7" s="1" t="s">
        <v>103</v>
      </c>
      <c r="E7" s="1" t="n">
        <f aca="false">(Calculation!C10-Calculation!C8)/365.25</f>
        <v>-22.9158110882957</v>
      </c>
      <c r="F7" s="1" t="n">
        <v>1.99863107460643</v>
      </c>
      <c r="G7" s="68" t="str">
        <f aca="false">IF(A7&lt;=$B$5,Data!O8,"")</f>
        <v/>
      </c>
      <c r="H7" s="91" t="str">
        <f aca="false">IF(A7&lt;=$B$5,Data!P8,"")</f>
        <v/>
      </c>
      <c r="J7" s="1" t="str">
        <f aca="false">IF(A7&lt;=$B$5,Data!E8,"")</f>
        <v/>
      </c>
      <c r="K7" s="1" t="str">
        <f aca="false">IF(A7&lt;=$B$5,Data!B8,"")</f>
        <v/>
      </c>
      <c r="M7" s="80" t="s">
        <v>104</v>
      </c>
      <c r="N7" s="1" t="e">
        <f aca="false">Calcndebt(E16,E17,E9,E10,E15)</f>
        <v>#VALUE!</v>
      </c>
      <c r="P7" s="1" t="str">
        <f aca="false">IF(A7&lt;=$P$6,Data!D8,"")</f>
        <v/>
      </c>
      <c r="R7" s="1" t="e">
        <v>#VALUE!</v>
      </c>
      <c r="S7" s="1" t="e">
        <f aca="false">R7</f>
        <v>#VALUE!</v>
      </c>
      <c r="T7" s="80"/>
      <c r="U7" s="1" t="n">
        <v>1</v>
      </c>
      <c r="V7" s="92" t="e">
        <f aca="true" t="array" ref="V7:V726">Scalars($E$11,$E$17,$E$13,$E$12,OFFSET(Scalars!$C$8,0,0,24,12))</f>
        <v>#VALUE!</v>
      </c>
      <c r="W7" s="93" t="e">
        <f aca="false">V7</f>
        <v>#VALUE!</v>
      </c>
      <c r="X7" s="93"/>
      <c r="Y7" s="94" t="n">
        <v>1</v>
      </c>
      <c r="Z7" s="95" t="str">
        <f aca="false">IF(A7&lt;=$B$5,OldData!O8,"")</f>
        <v/>
      </c>
      <c r="AA7" s="95" t="str">
        <f aca="false">IF(A7&lt;=$B$5,OldData!E8,"")</f>
        <v/>
      </c>
      <c r="AB7" s="96" t="str">
        <f aca="false">IF(A7&lt;=$B$5,OldData!B8,"")</f>
        <v/>
      </c>
      <c r="AC7" s="97"/>
      <c r="AD7" s="1" t="n">
        <f aca="false">AD6+1</f>
        <v>2</v>
      </c>
      <c r="AE7" s="89" t="e">
        <v>#VALUE!</v>
      </c>
      <c r="AF7" s="76" t="s">
        <v>105</v>
      </c>
      <c r="AG7" s="90"/>
      <c r="AH7" s="84"/>
      <c r="AI7" s="17"/>
      <c r="AJ7" s="17"/>
      <c r="AK7" s="17"/>
      <c r="AL7" s="17"/>
      <c r="AM7" s="1"/>
      <c r="AN7" s="1"/>
    </row>
    <row r="8" customFormat="false" ht="11.25" hidden="false" customHeight="false" outlineLevel="0" collapsed="false">
      <c r="A8" s="67" t="n">
        <f aca="false">1+A7</f>
        <v>2</v>
      </c>
      <c r="B8" s="1" t="str">
        <f aca="false">IF(A8&lt;=$B$5,Data!L9,"")</f>
        <v/>
      </c>
      <c r="C8" s="1" t="str">
        <f aca="false">IF(A8&lt;=$B$5,IF(Calculation!$Y$12=2,DayInfo!C6,DayInfo!F6),"")</f>
        <v/>
      </c>
      <c r="D8" s="1" t="s">
        <v>106</v>
      </c>
      <c r="E8" s="97" t="n">
        <f aca="false">Calculation!X8</f>
        <v>-285</v>
      </c>
      <c r="F8" s="97" t="n">
        <v>14</v>
      </c>
      <c r="G8" s="68" t="str">
        <f aca="false">IF(A8&lt;=$B$5,Data!O9,"")</f>
        <v/>
      </c>
      <c r="H8" s="91" t="str">
        <f aca="false">IF(A8&lt;=$B$5,Data!P9,"")</f>
        <v/>
      </c>
      <c r="J8" s="1" t="str">
        <f aca="false">IF(A8&lt;=$B$5,Data!E9,"")</f>
        <v/>
      </c>
      <c r="K8" s="69" t="str">
        <f aca="false">IF(A8&lt;=$B$5,Data!B9,"")</f>
        <v/>
      </c>
      <c r="M8" s="80"/>
      <c r="N8" s="97" t="e">
        <f aca="false">IF(A7&lt;=$N$7,Data!G8,"")</f>
        <v>#VALUE!</v>
      </c>
      <c r="P8" s="1" t="str">
        <f aca="false">IF(A8&lt;=$P$6,Data!D9,"")</f>
        <v/>
      </c>
      <c r="R8" s="1" t="e">
        <v>#VALUE!</v>
      </c>
      <c r="S8" s="1" t="e">
        <f aca="false">R8</f>
        <v>#VALUE!</v>
      </c>
      <c r="T8" s="80"/>
      <c r="U8" s="1" t="n">
        <f aca="false">1+U7</f>
        <v>2</v>
      </c>
      <c r="V8" s="92" t="e">
        <v>#VALUE!</v>
      </c>
      <c r="W8" s="93" t="e">
        <f aca="false">V8</f>
        <v>#VALUE!</v>
      </c>
      <c r="X8" s="93"/>
      <c r="Y8" s="94" t="n">
        <f aca="false">1+Y7</f>
        <v>2</v>
      </c>
      <c r="Z8" s="95" t="str">
        <f aca="false">IF(A8&lt;=$B$5,OldData!O9,"")</f>
        <v/>
      </c>
      <c r="AA8" s="95" t="str">
        <f aca="false">IF(A8&lt;=$B$5,OldData!E9,"")</f>
        <v/>
      </c>
      <c r="AB8" s="96" t="str">
        <f aca="false">IF(A8&lt;=$B$5,OldData!B9,"")</f>
        <v/>
      </c>
      <c r="AC8" s="97"/>
      <c r="AD8" s="1" t="n">
        <f aca="false">AD7+1</f>
        <v>3</v>
      </c>
      <c r="AE8" s="89" t="e">
        <v>#VALUE!</v>
      </c>
      <c r="AF8" s="76" t="s">
        <v>107</v>
      </c>
      <c r="AG8" s="93"/>
      <c r="AH8" s="84"/>
      <c r="AI8" s="17"/>
      <c r="AJ8" s="17"/>
      <c r="AK8" s="17"/>
      <c r="AL8" s="17"/>
      <c r="AM8" s="1"/>
      <c r="AN8" s="1"/>
    </row>
    <row r="9" customFormat="false" ht="11.25" hidden="false" customHeight="false" outlineLevel="0" collapsed="false">
      <c r="A9" s="67" t="n">
        <f aca="false">1+A8</f>
        <v>3</v>
      </c>
      <c r="B9" s="1" t="str">
        <f aca="false">IF(A9&lt;=$B$5,Data!L10,"")</f>
        <v/>
      </c>
      <c r="C9" s="1" t="str">
        <f aca="false">IF(A9&lt;=$B$5,IF(Calculation!$Y$12=2,DayInfo!C7,DayInfo!F7),"")</f>
        <v/>
      </c>
      <c r="D9" s="1" t="s">
        <v>108</v>
      </c>
      <c r="E9" s="97" t="n">
        <f aca="false">Calculation!Z8</f>
        <v>-288</v>
      </c>
      <c r="F9" s="97" t="n">
        <v>11</v>
      </c>
      <c r="G9" s="68" t="str">
        <f aca="false">IF(A9&lt;=$B$5,Data!O10,"")</f>
        <v/>
      </c>
      <c r="H9" s="91" t="str">
        <f aca="false">IF(A9&lt;=$B$5,Data!P10,"")</f>
        <v/>
      </c>
      <c r="J9" s="1" t="str">
        <f aca="false">IF(A9&lt;=$B$5,Data!E10,"")</f>
        <v/>
      </c>
      <c r="K9" s="69" t="str">
        <f aca="false">IF(A9&lt;=$B$5,Data!B10,"")</f>
        <v/>
      </c>
      <c r="M9" s="80"/>
      <c r="N9" s="97" t="e">
        <f aca="false">IF(A8&lt;=$N$7,Data!G9,"")</f>
        <v>#VALUE!</v>
      </c>
      <c r="P9" s="1" t="str">
        <f aca="false">IF(A9&lt;=$P$6,Data!D10,"")</f>
        <v/>
      </c>
      <c r="R9" s="1" t="e">
        <v>#VALUE!</v>
      </c>
      <c r="S9" s="1" t="e">
        <f aca="false">R9</f>
        <v>#VALUE!</v>
      </c>
      <c r="T9" s="80"/>
      <c r="U9" s="1" t="n">
        <f aca="false">1+U8</f>
        <v>3</v>
      </c>
      <c r="V9" s="92" t="e">
        <v>#VALUE!</v>
      </c>
      <c r="W9" s="93" t="e">
        <f aca="false">V9</f>
        <v>#VALUE!</v>
      </c>
      <c r="X9" s="93"/>
      <c r="Y9" s="94" t="n">
        <f aca="false">1+Y8</f>
        <v>3</v>
      </c>
      <c r="Z9" s="95" t="str">
        <f aca="false">IF(A9&lt;=$B$5,OldData!O10,"")</f>
        <v/>
      </c>
      <c r="AA9" s="95" t="str">
        <f aca="false">IF(A9&lt;=$B$5,OldData!E10,"")</f>
        <v/>
      </c>
      <c r="AB9" s="96" t="str">
        <f aca="false">IF(A9&lt;=$B$5,OldData!B10,"")</f>
        <v/>
      </c>
      <c r="AD9" s="1" t="n">
        <f aca="false">AD8+1</f>
        <v>4</v>
      </c>
      <c r="AE9" s="89" t="e">
        <v>#VALUE!</v>
      </c>
      <c r="AF9" s="76" t="s">
        <v>109</v>
      </c>
      <c r="AG9" s="98"/>
      <c r="AH9" s="84"/>
      <c r="AI9" s="17"/>
      <c r="AJ9" s="84"/>
      <c r="AK9" s="17"/>
      <c r="AL9" s="17"/>
      <c r="AM9" s="1"/>
      <c r="AN9" s="1"/>
    </row>
    <row r="10" customFormat="false" ht="12" hidden="false" customHeight="false" outlineLevel="0" collapsed="false">
      <c r="A10" s="67" t="n">
        <f aca="false">1+A9</f>
        <v>4</v>
      </c>
      <c r="B10" s="1" t="str">
        <f aca="false">IF(A10&lt;=$B$5,Data!L11,"")</f>
        <v/>
      </c>
      <c r="C10" s="1" t="str">
        <f aca="false">IF(A10&lt;=$B$5,IF(Calculation!$Y$12=2,DayInfo!C8,DayInfo!F8),"")</f>
        <v/>
      </c>
      <c r="D10" s="1" t="s">
        <v>110</v>
      </c>
      <c r="E10" s="97" t="n">
        <f aca="false">Calculation!Z7</f>
        <v>-287</v>
      </c>
      <c r="F10" s="97" t="n">
        <v>12</v>
      </c>
      <c r="G10" s="68" t="str">
        <f aca="false">IF(A10&lt;=$B$5,Data!O11,"")</f>
        <v/>
      </c>
      <c r="H10" s="91" t="str">
        <f aca="false">IF(A10&lt;=$B$5,Data!P11,"")</f>
        <v/>
      </c>
      <c r="J10" s="1" t="str">
        <f aca="false">IF(A10&lt;=$B$5,Data!E11,"")</f>
        <v/>
      </c>
      <c r="K10" s="69" t="str">
        <f aca="false">IF(A10&lt;=$B$5,Data!B11,"")</f>
        <v/>
      </c>
      <c r="M10" s="80"/>
      <c r="N10" s="97" t="e">
        <f aca="false">IF(A9&lt;=$N$7,Data!G10,"")</f>
        <v>#VALUE!</v>
      </c>
      <c r="P10" s="1" t="str">
        <f aca="false">IF(A10&lt;=$P$6,Data!D11,"")</f>
        <v/>
      </c>
      <c r="R10" s="1" t="e">
        <v>#VALUE!</v>
      </c>
      <c r="S10" s="1" t="e">
        <f aca="false">R10</f>
        <v>#VALUE!</v>
      </c>
      <c r="T10" s="80"/>
      <c r="U10" s="1" t="n">
        <f aca="false">1+U9</f>
        <v>4</v>
      </c>
      <c r="V10" s="92" t="e">
        <v>#VALUE!</v>
      </c>
      <c r="W10" s="93" t="e">
        <f aca="false">V10</f>
        <v>#VALUE!</v>
      </c>
      <c r="X10" s="93"/>
      <c r="Y10" s="94" t="n">
        <f aca="false">1+Y9</f>
        <v>4</v>
      </c>
      <c r="Z10" s="95" t="str">
        <f aca="false">IF(A10&lt;=$B$5,OldData!O11,"")</f>
        <v/>
      </c>
      <c r="AA10" s="95" t="str">
        <f aca="false">IF(A10&lt;=$B$5,OldData!E11,"")</f>
        <v/>
      </c>
      <c r="AB10" s="96" t="str">
        <f aca="false">IF(A10&lt;=$B$5,OldData!B11,"")</f>
        <v/>
      </c>
      <c r="AD10" s="1" t="n">
        <f aca="false">AD9+1</f>
        <v>5</v>
      </c>
      <c r="AE10" s="89" t="e">
        <v>#VALUE!</v>
      </c>
      <c r="AF10" s="80" t="s">
        <v>111</v>
      </c>
      <c r="AG10" s="90"/>
      <c r="AH10" s="84"/>
      <c r="AI10" s="17"/>
      <c r="AJ10" s="84"/>
      <c r="AK10" s="17"/>
      <c r="AL10" s="17"/>
      <c r="AM10" s="1"/>
      <c r="AN10" s="1"/>
    </row>
    <row r="11" customFormat="false" ht="11.25" hidden="false" customHeight="false" outlineLevel="0" collapsed="false">
      <c r="A11" s="67" t="n">
        <f aca="false">1+A10</f>
        <v>5</v>
      </c>
      <c r="B11" s="1" t="str">
        <f aca="false">IF(A11&lt;=$B$5,Data!L12,"")</f>
        <v/>
      </c>
      <c r="C11" s="1" t="str">
        <f aca="false">IF(A11&lt;=$B$5,IF(Calculation!$Y$12=2,DayInfo!C9,DayInfo!F9),"")</f>
        <v/>
      </c>
      <c r="D11" s="1" t="s">
        <v>112</v>
      </c>
      <c r="E11" s="1" t="n">
        <f aca="false">B5</f>
        <v>-275</v>
      </c>
      <c r="F11" s="1" t="n">
        <v>24</v>
      </c>
      <c r="G11" s="68" t="str">
        <f aca="false">IF(A11&lt;=$B$5,Data!O12,"")</f>
        <v/>
      </c>
      <c r="H11" s="91" t="str">
        <f aca="false">IF(A11&lt;=$B$5,Data!P12,"")</f>
        <v/>
      </c>
      <c r="J11" s="1" t="str">
        <f aca="false">IF(A11&lt;=$B$5,Data!E12,"")</f>
        <v/>
      </c>
      <c r="K11" s="69" t="str">
        <f aca="false">IF(A11&lt;=$B$5,Data!B12,"")</f>
        <v/>
      </c>
      <c r="N11" s="97" t="e">
        <f aca="false">IF(A10&lt;=$N$7,Data!G11,"")</f>
        <v>#VALUE!</v>
      </c>
      <c r="P11" s="1" t="str">
        <f aca="false">IF(A11&lt;=$P$6,Data!D12,"")</f>
        <v/>
      </c>
      <c r="R11" s="1" t="e">
        <v>#VALUE!</v>
      </c>
      <c r="S11" s="1" t="e">
        <f aca="false">R11</f>
        <v>#VALUE!</v>
      </c>
      <c r="T11" s="80"/>
      <c r="U11" s="1" t="n">
        <f aca="false">1+U10</f>
        <v>5</v>
      </c>
      <c r="V11" s="92" t="e">
        <v>#VALUE!</v>
      </c>
      <c r="W11" s="93" t="e">
        <f aca="false">V11</f>
        <v>#VALUE!</v>
      </c>
      <c r="X11" s="93"/>
      <c r="Y11" s="94" t="n">
        <f aca="false">1+Y10</f>
        <v>5</v>
      </c>
      <c r="Z11" s="95" t="str">
        <f aca="false">IF(A11&lt;=$B$5,OldData!O12,"")</f>
        <v/>
      </c>
      <c r="AA11" s="95" t="str">
        <f aca="false">IF(A11&lt;=$B$5,OldData!E12,"")</f>
        <v/>
      </c>
      <c r="AB11" s="96" t="str">
        <f aca="false">IF(A11&lt;=$B$5,OldData!B12,"")</f>
        <v/>
      </c>
      <c r="AD11" s="1" t="n">
        <f aca="false">AD10+1</f>
        <v>6</v>
      </c>
      <c r="AE11" s="99" t="e">
        <v>#VALUE!</v>
      </c>
      <c r="AF11" s="76" t="s">
        <v>113</v>
      </c>
      <c r="AG11" s="90"/>
      <c r="AH11" s="84"/>
      <c r="AI11" s="17"/>
      <c r="AJ11" s="84"/>
      <c r="AK11" s="17"/>
      <c r="AL11" s="1"/>
      <c r="AM11" s="100" t="s">
        <v>113</v>
      </c>
      <c r="AN11" s="101" t="s">
        <v>114</v>
      </c>
      <c r="AO11" s="101" t="s">
        <v>115</v>
      </c>
      <c r="AP11" s="102" t="s">
        <v>116</v>
      </c>
      <c r="AQ11" s="103" t="s">
        <v>117</v>
      </c>
      <c r="AR11" s="84" t="s">
        <v>118</v>
      </c>
    </row>
    <row r="12" customFormat="false" ht="11.25" hidden="false" customHeight="false" outlineLevel="0" collapsed="false">
      <c r="A12" s="67" t="n">
        <f aca="false">1+A11</f>
        <v>6</v>
      </c>
      <c r="B12" s="1" t="str">
        <f aca="false">IF(A12&lt;=$B$5,Data!L13,"")</f>
        <v/>
      </c>
      <c r="C12" s="1" t="str">
        <f aca="false">IF(A12&lt;=$B$5,IF(Calculation!$Y$12=2,DayInfo!C10,DayInfo!F10),"")</f>
        <v/>
      </c>
      <c r="D12" s="1" t="s">
        <v>119</v>
      </c>
      <c r="E12" s="1" t="n">
        <f aca="false">IF(Calculation!Y12=1,24,16)</f>
        <v>16</v>
      </c>
      <c r="F12" s="1" t="n">
        <v>16</v>
      </c>
      <c r="G12" s="68" t="str">
        <f aca="false">IF(A12&lt;=$B$5,Data!O13,"")</f>
        <v/>
      </c>
      <c r="H12" s="91" t="str">
        <f aca="false">IF(A12&lt;=$B$5,Data!P13,"")</f>
        <v/>
      </c>
      <c r="J12" s="1" t="str">
        <f aca="false">IF(A12&lt;=$B$5,Data!E13,"")</f>
        <v/>
      </c>
      <c r="K12" s="69" t="str">
        <f aca="false">IF(A12&lt;=$B$5,Data!B13,"")</f>
        <v/>
      </c>
      <c r="M12" s="80"/>
      <c r="N12" s="97" t="e">
        <f aca="false">IF(A11&lt;=$N$7,Data!G12,"")</f>
        <v>#VALUE!</v>
      </c>
      <c r="P12" s="1" t="str">
        <f aca="false">IF(A12&lt;=$P$6,Data!D13,"")</f>
        <v/>
      </c>
      <c r="R12" s="1" t="e">
        <v>#VALUE!</v>
      </c>
      <c r="S12" s="1" t="e">
        <f aca="false">R12</f>
        <v>#VALUE!</v>
      </c>
      <c r="T12" s="80"/>
      <c r="U12" s="1" t="n">
        <f aca="false">1+U11</f>
        <v>6</v>
      </c>
      <c r="V12" s="92" t="e">
        <v>#VALUE!</v>
      </c>
      <c r="W12" s="93" t="e">
        <f aca="false">V12</f>
        <v>#VALUE!</v>
      </c>
      <c r="X12" s="93"/>
      <c r="Y12" s="94" t="n">
        <f aca="false">1+Y11</f>
        <v>6</v>
      </c>
      <c r="Z12" s="95" t="str">
        <f aca="false">IF(A12&lt;=$B$5,OldData!O13,"")</f>
        <v/>
      </c>
      <c r="AA12" s="95" t="str">
        <f aca="false">IF(A12&lt;=$B$5,OldData!E13,"")</f>
        <v/>
      </c>
      <c r="AB12" s="96" t="str">
        <f aca="false">IF(A12&lt;=$B$5,OldData!B13,"")</f>
        <v/>
      </c>
      <c r="AC12" s="104"/>
      <c r="AD12" s="1" t="n">
        <f aca="false">AD11+1</f>
        <v>7</v>
      </c>
      <c r="AE12" s="99" t="e">
        <v>#VALUE!</v>
      </c>
      <c r="AF12" s="76" t="s">
        <v>114</v>
      </c>
      <c r="AG12" s="90"/>
      <c r="AH12" s="84"/>
      <c r="AI12" s="17"/>
      <c r="AJ12" s="84"/>
      <c r="AK12" s="17"/>
      <c r="AL12" s="1"/>
      <c r="AM12" s="105"/>
      <c r="AN12" s="17"/>
      <c r="AO12" s="17"/>
      <c r="AP12" s="106"/>
      <c r="AQ12" s="107"/>
      <c r="AR12" s="106"/>
    </row>
    <row r="13" customFormat="false" ht="11.25" hidden="false" customHeight="false" outlineLevel="0" collapsed="false">
      <c r="A13" s="67" t="n">
        <f aca="false">1+A12</f>
        <v>7</v>
      </c>
      <c r="B13" s="1" t="str">
        <f aca="false">IF(A13&lt;=$B$5,Data!L14,"")</f>
        <v/>
      </c>
      <c r="C13" s="1" t="str">
        <f aca="false">IF(A13&lt;=$B$5,IF(Calculation!$Y$12=2,DayInfo!C11,DayInfo!F11),"")</f>
        <v/>
      </c>
      <c r="D13" s="1" t="s">
        <v>120</v>
      </c>
      <c r="E13" s="1" t="n">
        <f aca="false">IF(Calculation!Y12=1,30,22)</f>
        <v>22</v>
      </c>
      <c r="F13" s="1" t="n">
        <v>22</v>
      </c>
      <c r="G13" s="68" t="str">
        <f aca="false">IF(A13&lt;=$B$5,Data!O14,"")</f>
        <v/>
      </c>
      <c r="H13" s="91" t="str">
        <f aca="false">IF(A13&lt;=$B$5,Data!P14,"")</f>
        <v/>
      </c>
      <c r="J13" s="1" t="str">
        <f aca="false">IF(A13&lt;=$B$5,Data!E14,"")</f>
        <v/>
      </c>
      <c r="K13" s="69" t="str">
        <f aca="false">IF(A13&lt;=$B$5,Data!B14,"")</f>
        <v/>
      </c>
      <c r="N13" s="97" t="e">
        <f aca="false">IF(A12&lt;=$N$7,Data!G13,"")</f>
        <v>#VALUE!</v>
      </c>
      <c r="P13" s="1" t="str">
        <f aca="false">IF(A13&lt;=$P$6,Data!D14,"")</f>
        <v/>
      </c>
      <c r="R13" s="1" t="e">
        <v>#VALUE!</v>
      </c>
      <c r="S13" s="1" t="e">
        <f aca="false">R13</f>
        <v>#VALUE!</v>
      </c>
      <c r="T13" s="80"/>
      <c r="U13" s="1" t="n">
        <f aca="false">1+U12</f>
        <v>7</v>
      </c>
      <c r="V13" s="92" t="e">
        <v>#VALUE!</v>
      </c>
      <c r="W13" s="93" t="e">
        <f aca="false">V13</f>
        <v>#VALUE!</v>
      </c>
      <c r="X13" s="93"/>
      <c r="Y13" s="94" t="n">
        <f aca="false">1+Y12</f>
        <v>7</v>
      </c>
      <c r="Z13" s="95" t="str">
        <f aca="false">IF(A13&lt;=$B$5,OldData!O14,"")</f>
        <v/>
      </c>
      <c r="AA13" s="95" t="str">
        <f aca="false">IF(A13&lt;=$B$5,OldData!E14,"")</f>
        <v/>
      </c>
      <c r="AB13" s="96" t="str">
        <f aca="false">IF(A13&lt;=$B$5,OldData!B14,"")</f>
        <v/>
      </c>
      <c r="AC13" s="92"/>
      <c r="AD13" s="1" t="n">
        <f aca="false">AD12+1</f>
        <v>8</v>
      </c>
      <c r="AE13" s="99" t="e">
        <v>#VALUE!</v>
      </c>
      <c r="AF13" s="76" t="s">
        <v>115</v>
      </c>
      <c r="AG13" s="90"/>
      <c r="AH13" s="84"/>
      <c r="AI13" s="17"/>
      <c r="AJ13" s="84"/>
      <c r="AK13" s="17" t="n">
        <v>1</v>
      </c>
      <c r="AL13" s="71" t="n">
        <f aca="false">UnderStart</f>
        <v>37257</v>
      </c>
      <c r="AM13" s="108" t="e">
        <f aca="false">AE17</f>
        <v>#VALUE!</v>
      </c>
      <c r="AN13" s="109" t="e">
        <f aca="false">AE117</f>
        <v>#VALUE!</v>
      </c>
      <c r="AO13" s="109" t="e">
        <f aca="false">AE217</f>
        <v>#VALUE!</v>
      </c>
      <c r="AP13" s="109" t="e">
        <f aca="false">AE317</f>
        <v>#VALUE!</v>
      </c>
      <c r="AQ13" s="110" t="e">
        <f aca="false">AE417</f>
        <v>#VALUE!</v>
      </c>
      <c r="AR13" s="111" t="e">
        <f aca="false">AE517</f>
        <v>#VALUE!</v>
      </c>
    </row>
    <row r="14" customFormat="false" ht="11.25" hidden="false" customHeight="false" outlineLevel="0" collapsed="false">
      <c r="A14" s="67" t="n">
        <f aca="false">1+A13</f>
        <v>8</v>
      </c>
      <c r="B14" s="1" t="str">
        <f aca="false">IF(A14&lt;=$B$5,Data!L15,"")</f>
        <v/>
      </c>
      <c r="C14" s="1" t="str">
        <f aca="false">IF(A14&lt;=$B$5,IF(Calculation!$Y$12=2,DayInfo!C12,DayInfo!F12),"")</f>
        <v/>
      </c>
      <c r="D14" s="1" t="s">
        <v>121</v>
      </c>
      <c r="E14" s="93" t="n">
        <f aca="false">Calculation!C14</f>
        <v>50</v>
      </c>
      <c r="F14" s="93" t="n">
        <v>50</v>
      </c>
      <c r="G14" s="68" t="str">
        <f aca="false">IF(A14&lt;=$B$5,Data!O15,"")</f>
        <v/>
      </c>
      <c r="H14" s="91" t="str">
        <f aca="false">IF(A14&lt;=$B$5,Data!P15,"")</f>
        <v/>
      </c>
      <c r="J14" s="1" t="str">
        <f aca="false">IF(A14&lt;=$B$5,Data!E15,"")</f>
        <v/>
      </c>
      <c r="K14" s="69" t="str">
        <f aca="false">IF(A14&lt;=$B$5,Data!B15,"")</f>
        <v/>
      </c>
      <c r="N14" s="97" t="e">
        <f aca="false">IF(A13&lt;=$N$7,Data!G14,"")</f>
        <v>#VALUE!</v>
      </c>
      <c r="P14" s="1" t="str">
        <f aca="false">IF(A14&lt;=$P$6,Data!D15,"")</f>
        <v/>
      </c>
      <c r="R14" s="1" t="e">
        <v>#VALUE!</v>
      </c>
      <c r="S14" s="1" t="e">
        <f aca="false">R14</f>
        <v>#VALUE!</v>
      </c>
      <c r="T14" s="80"/>
      <c r="U14" s="1" t="n">
        <f aca="false">1+U13</f>
        <v>8</v>
      </c>
      <c r="V14" s="92" t="e">
        <v>#VALUE!</v>
      </c>
      <c r="W14" s="93" t="e">
        <f aca="false">V14</f>
        <v>#VALUE!</v>
      </c>
      <c r="X14" s="93"/>
      <c r="Y14" s="94" t="n">
        <f aca="false">1+Y13</f>
        <v>8</v>
      </c>
      <c r="Z14" s="95" t="str">
        <f aca="false">IF(A14&lt;=$B$5,OldData!O15,"")</f>
        <v/>
      </c>
      <c r="AA14" s="95" t="str">
        <f aca="false">IF(A14&lt;=$B$5,OldData!E15,"")</f>
        <v/>
      </c>
      <c r="AB14" s="96" t="str">
        <f aca="false">IF(A14&lt;=$B$5,OldData!B15,"")</f>
        <v/>
      </c>
      <c r="AD14" s="1" t="n">
        <f aca="false">AD13+1</f>
        <v>9</v>
      </c>
      <c r="AE14" s="99" t="e">
        <v>#VALUE!</v>
      </c>
      <c r="AF14" s="76" t="s">
        <v>116</v>
      </c>
      <c r="AG14" s="90"/>
      <c r="AH14" s="84"/>
      <c r="AI14" s="17"/>
      <c r="AJ14" s="84"/>
      <c r="AK14" s="17" t="n">
        <v>2</v>
      </c>
      <c r="AL14" s="71" t="n">
        <f aca="false">IF(AL13&lt;&gt;"",IF(EOMONTH(AL13,0)+1&lt;UnderEnd,EOMONTH(AL13,0)+1,""),"")</f>
        <v>37288</v>
      </c>
      <c r="AM14" s="108" t="e">
        <f aca="false">AE18</f>
        <v>#VALUE!</v>
      </c>
      <c r="AN14" s="109" t="e">
        <f aca="false">AE118</f>
        <v>#VALUE!</v>
      </c>
      <c r="AO14" s="109" t="e">
        <f aca="false">AE218</f>
        <v>#VALUE!</v>
      </c>
      <c r="AP14" s="109" t="e">
        <f aca="false">AE318</f>
        <v>#VALUE!</v>
      </c>
      <c r="AQ14" s="110" t="e">
        <f aca="false">AE418</f>
        <v>#VALUE!</v>
      </c>
      <c r="AR14" s="111" t="e">
        <f aca="false">AE518</f>
        <v>#VALUE!</v>
      </c>
      <c r="AS14" s="71" t="n">
        <f aca="false">AL13</f>
        <v>37257</v>
      </c>
      <c r="AT14" s="69" t="e">
        <f aca="false">AQ14</f>
        <v>#VALUE!</v>
      </c>
    </row>
    <row r="15" customFormat="false" ht="11.25" hidden="false" customHeight="false" outlineLevel="0" collapsed="false">
      <c r="A15" s="67" t="n">
        <f aca="false">1+A14</f>
        <v>9</v>
      </c>
      <c r="B15" s="1" t="str">
        <f aca="false">IF(A15&lt;=$B$5,Data!L16,"")</f>
        <v/>
      </c>
      <c r="C15" s="1" t="str">
        <f aca="false">IF(A15&lt;=$B$5,IF(Calculation!$Y$12=2,DayInfo!C13,DayInfo!F13),"")</f>
        <v/>
      </c>
      <c r="D15" s="1" t="s">
        <v>122</v>
      </c>
      <c r="E15" s="1" t="n">
        <f aca="false">IF(Calculation!Y38=1,12,IF(Calculation!Y38=2,6,IF(Calculation!Y38=3,4,IF(Calculation!Y38=4,3,IF(Calculation!Y38=5,2,1)))))</f>
        <v>12</v>
      </c>
      <c r="F15" s="1" t="n">
        <v>6</v>
      </c>
      <c r="G15" s="68" t="str">
        <f aca="false">IF(A15&lt;=$B$5,Data!O16,"")</f>
        <v/>
      </c>
      <c r="H15" s="91" t="str">
        <f aca="false">IF(A15&lt;=$B$5,Data!P16,"")</f>
        <v/>
      </c>
      <c r="J15" s="1" t="str">
        <f aca="false">IF(A15&lt;=$B$5,Data!E16,"")</f>
        <v/>
      </c>
      <c r="K15" s="69" t="str">
        <f aca="false">IF(A15&lt;=$B$5,Data!B16,"")</f>
        <v/>
      </c>
      <c r="N15" s="97" t="e">
        <f aca="false">IF(A14&lt;=$N$7,Data!G15,"")</f>
        <v>#VALUE!</v>
      </c>
      <c r="P15" s="1" t="str">
        <f aca="false">IF(A15&lt;=$P$6,Data!D16,"")</f>
        <v/>
      </c>
      <c r="R15" s="1" t="e">
        <v>#VALUE!</v>
      </c>
      <c r="S15" s="1" t="e">
        <f aca="false">R15</f>
        <v>#VALUE!</v>
      </c>
      <c r="T15" s="80"/>
      <c r="U15" s="1" t="n">
        <f aca="false">1+U14</f>
        <v>9</v>
      </c>
      <c r="V15" s="92" t="e">
        <v>#VALUE!</v>
      </c>
      <c r="W15" s="93" t="e">
        <f aca="false">V15</f>
        <v>#VALUE!</v>
      </c>
      <c r="X15" s="93"/>
      <c r="Y15" s="94" t="n">
        <f aca="false">1+Y14</f>
        <v>9</v>
      </c>
      <c r="Z15" s="95" t="str">
        <f aca="false">IF(A15&lt;=$B$5,OldData!O16,"")</f>
        <v/>
      </c>
      <c r="AA15" s="95" t="str">
        <f aca="false">IF(A15&lt;=$B$5,OldData!E16,"")</f>
        <v/>
      </c>
      <c r="AB15" s="96" t="str">
        <f aca="false">IF(A15&lt;=$B$5,OldData!B16,"")</f>
        <v/>
      </c>
      <c r="AD15" s="1" t="n">
        <f aca="false">AD14+1</f>
        <v>10</v>
      </c>
      <c r="AE15" s="99" t="e">
        <v>#VALUE!</v>
      </c>
      <c r="AF15" s="76" t="s">
        <v>123</v>
      </c>
      <c r="AG15" s="90"/>
      <c r="AH15" s="84"/>
      <c r="AI15" s="17"/>
      <c r="AJ15" s="84"/>
      <c r="AK15" s="17" t="n">
        <v>3</v>
      </c>
      <c r="AL15" s="71" t="n">
        <f aca="false">IF(AL14&lt;&gt;"",IF(EOMONTH(AL14,0)+1&lt;UnderEnd,EOMONTH(AL14,0)+1,""),"")</f>
        <v>37316</v>
      </c>
      <c r="AM15" s="108" t="e">
        <f aca="false">AE19</f>
        <v>#VALUE!</v>
      </c>
      <c r="AN15" s="109" t="e">
        <f aca="false">AE119</f>
        <v>#VALUE!</v>
      </c>
      <c r="AO15" s="109" t="e">
        <f aca="false">AE219</f>
        <v>#VALUE!</v>
      </c>
      <c r="AP15" s="109" t="e">
        <f aca="false">AE319</f>
        <v>#VALUE!</v>
      </c>
      <c r="AQ15" s="110" t="e">
        <f aca="false">AE419</f>
        <v>#VALUE!</v>
      </c>
      <c r="AR15" s="111" t="e">
        <f aca="false">AE519</f>
        <v>#VALUE!</v>
      </c>
      <c r="AS15" s="71" t="n">
        <f aca="false">AL14</f>
        <v>37288</v>
      </c>
      <c r="AT15" s="69" t="e">
        <f aca="false">AQ15</f>
        <v>#VALUE!</v>
      </c>
    </row>
    <row r="16" customFormat="false" ht="11.25" hidden="false" customHeight="false" outlineLevel="0" collapsed="false">
      <c r="A16" s="67" t="n">
        <f aca="false">1+A15</f>
        <v>10</v>
      </c>
      <c r="B16" s="1" t="str">
        <f aca="false">IF(A16&lt;=$B$5,Data!L17,"")</f>
        <v/>
      </c>
      <c r="C16" s="1" t="str">
        <f aca="false">IF(A16&lt;=$B$5,IF(Calculation!$Y$12=2,DayInfo!C14,DayInfo!F14),"")</f>
        <v/>
      </c>
      <c r="D16" s="1" t="s">
        <v>124</v>
      </c>
      <c r="E16" s="1" t="n">
        <f aca="false">Calculation!Y25</f>
        <v>10</v>
      </c>
      <c r="F16" s="1" t="n">
        <v>4</v>
      </c>
      <c r="G16" s="68" t="str">
        <f aca="false">IF(A16&lt;=$B$5,Data!O17,"")</f>
        <v/>
      </c>
      <c r="H16" s="91" t="str">
        <f aca="false">IF(A16&lt;=$B$5,Data!P17,"")</f>
        <v/>
      </c>
      <c r="J16" s="1" t="str">
        <f aca="false">IF(A16&lt;=$B$5,Data!E17,"")</f>
        <v/>
      </c>
      <c r="K16" s="69" t="str">
        <f aca="false">IF(A16&lt;=$B$5,Data!B17,"")</f>
        <v/>
      </c>
      <c r="N16" s="97" t="e">
        <f aca="false">IF(A15&lt;=$N$7,Data!G16,"")</f>
        <v>#VALUE!</v>
      </c>
      <c r="P16" s="1" t="str">
        <f aca="false">IF(A16&lt;=$P$6,Data!D17,"")</f>
        <v/>
      </c>
      <c r="R16" s="1" t="e">
        <v>#VALUE!</v>
      </c>
      <c r="S16" s="1" t="e">
        <f aca="false">R16</f>
        <v>#VALUE!</v>
      </c>
      <c r="T16" s="80"/>
      <c r="U16" s="1" t="n">
        <f aca="false">1+U15</f>
        <v>10</v>
      </c>
      <c r="V16" s="92" t="e">
        <v>#VALUE!</v>
      </c>
      <c r="W16" s="93" t="e">
        <f aca="false">V16</f>
        <v>#VALUE!</v>
      </c>
      <c r="X16" s="93"/>
      <c r="Y16" s="94" t="n">
        <f aca="false">1+Y15</f>
        <v>10</v>
      </c>
      <c r="Z16" s="95" t="str">
        <f aca="false">IF(A16&lt;=$B$5,OldData!O17,"")</f>
        <v/>
      </c>
      <c r="AA16" s="95" t="str">
        <f aca="false">IF(A16&lt;=$B$5,OldData!E17,"")</f>
        <v/>
      </c>
      <c r="AB16" s="96" t="str">
        <f aca="false">IF(A16&lt;=$B$5,OldData!B17,"")</f>
        <v/>
      </c>
      <c r="AD16" s="1" t="n">
        <f aca="false">AD15+1</f>
        <v>11</v>
      </c>
      <c r="AE16" s="99" t="e">
        <v>#VALUE!</v>
      </c>
      <c r="AF16" s="76"/>
      <c r="AG16" s="90"/>
      <c r="AH16" s="84"/>
      <c r="AI16" s="17"/>
      <c r="AJ16" s="84"/>
      <c r="AK16" s="17" t="n">
        <v>4</v>
      </c>
      <c r="AL16" s="71" t="n">
        <f aca="false">IF(AL15&lt;&gt;"",IF(EOMONTH(AL15,0)+1&lt;UnderEnd,EOMONTH(AL15,0)+1,""),"")</f>
        <v>37347</v>
      </c>
      <c r="AM16" s="108" t="e">
        <f aca="false">AE20</f>
        <v>#VALUE!</v>
      </c>
      <c r="AN16" s="109" t="e">
        <f aca="false">AE120</f>
        <v>#VALUE!</v>
      </c>
      <c r="AO16" s="109" t="e">
        <f aca="false">AE220</f>
        <v>#VALUE!</v>
      </c>
      <c r="AP16" s="109" t="e">
        <f aca="false">AE320</f>
        <v>#VALUE!</v>
      </c>
      <c r="AQ16" s="110" t="e">
        <f aca="false">AE420</f>
        <v>#VALUE!</v>
      </c>
      <c r="AR16" s="111" t="e">
        <f aca="false">AE520</f>
        <v>#VALUE!</v>
      </c>
      <c r="AS16" s="71" t="n">
        <f aca="false">AL15</f>
        <v>37316</v>
      </c>
      <c r="AT16" s="69" t="e">
        <f aca="false">AQ16</f>
        <v>#VALUE!</v>
      </c>
    </row>
    <row r="17" customFormat="false" ht="11.25" hidden="false" customHeight="false" outlineLevel="0" collapsed="false">
      <c r="A17" s="67" t="n">
        <f aca="false">1+A16</f>
        <v>11</v>
      </c>
      <c r="B17" s="1" t="str">
        <f aca="false">IF(A17&lt;=$B$5,Data!L18,"")</f>
        <v/>
      </c>
      <c r="C17" s="1" t="str">
        <f aca="false">IF(A17&lt;=$B$5,IF(Calculation!$Y$12=2,DayInfo!C15,DayInfo!F15),"")</f>
        <v/>
      </c>
      <c r="D17" s="1" t="s">
        <v>125</v>
      </c>
      <c r="E17" s="1" t="n">
        <f aca="false">Calculation!Y8</f>
        <v>10</v>
      </c>
      <c r="F17" s="1" t="n">
        <v>12</v>
      </c>
      <c r="G17" s="68" t="str">
        <f aca="false">IF(A17&lt;=$B$5,Data!O18,"")</f>
        <v/>
      </c>
      <c r="H17" s="91" t="str">
        <f aca="false">IF(A17&lt;=$B$5,Data!P18,"")</f>
        <v/>
      </c>
      <c r="J17" s="1" t="str">
        <f aca="false">IF(A17&lt;=$B$5,Data!E18,"")</f>
        <v/>
      </c>
      <c r="K17" s="1" t="str">
        <f aca="false">IF(A17&lt;=$B$5,Data!B18,"")</f>
        <v/>
      </c>
      <c r="N17" s="97" t="e">
        <f aca="false">IF(A16&lt;=$N$7,Data!G17,"")</f>
        <v>#VALUE!</v>
      </c>
      <c r="P17" s="1" t="str">
        <f aca="false">IF(A17&lt;=$P$6,Data!D18,"")</f>
        <v/>
      </c>
      <c r="R17" s="1" t="e">
        <v>#VALUE!</v>
      </c>
      <c r="S17" s="1" t="e">
        <f aca="false">R17</f>
        <v>#VALUE!</v>
      </c>
      <c r="T17" s="80"/>
      <c r="U17" s="1" t="n">
        <f aca="false">1+U16</f>
        <v>11</v>
      </c>
      <c r="V17" s="92" t="e">
        <v>#VALUE!</v>
      </c>
      <c r="W17" s="93" t="e">
        <f aca="false">V17</f>
        <v>#VALUE!</v>
      </c>
      <c r="X17" s="93"/>
      <c r="Y17" s="94" t="n">
        <f aca="false">1+Y16</f>
        <v>11</v>
      </c>
      <c r="Z17" s="95" t="str">
        <f aca="false">IF(A17&lt;=$B$5,OldData!O18,"")</f>
        <v/>
      </c>
      <c r="AA17" s="95" t="str">
        <f aca="false">IF(A17&lt;=$B$5,OldData!E18,"")</f>
        <v/>
      </c>
      <c r="AB17" s="96" t="str">
        <f aca="false">IF(A17&lt;=$B$5,OldData!B18,"")</f>
        <v/>
      </c>
      <c r="AD17" s="1" t="n">
        <f aca="false">AD16+1</f>
        <v>12</v>
      </c>
      <c r="AE17" s="99" t="e">
        <v>#VALUE!</v>
      </c>
      <c r="AF17" s="84"/>
      <c r="AG17" s="90"/>
      <c r="AH17" s="84"/>
      <c r="AI17" s="17"/>
      <c r="AJ17" s="84"/>
      <c r="AK17" s="17" t="n">
        <v>5</v>
      </c>
      <c r="AL17" s="71" t="n">
        <f aca="false">IF(AL16&lt;&gt;"",IF(EOMONTH(AL16,0)+1&lt;UnderEnd,EOMONTH(AL16,0)+1,""),"")</f>
        <v>37377</v>
      </c>
      <c r="AM17" s="108" t="e">
        <f aca="false">AE21</f>
        <v>#VALUE!</v>
      </c>
      <c r="AN17" s="109" t="e">
        <f aca="false">AE121</f>
        <v>#VALUE!</v>
      </c>
      <c r="AO17" s="109" t="e">
        <f aca="false">AE221</f>
        <v>#VALUE!</v>
      </c>
      <c r="AP17" s="109" t="e">
        <f aca="false">AE321</f>
        <v>#VALUE!</v>
      </c>
      <c r="AQ17" s="110" t="e">
        <f aca="false">AE421</f>
        <v>#VALUE!</v>
      </c>
      <c r="AR17" s="111" t="e">
        <f aca="false">AE521</f>
        <v>#VALUE!</v>
      </c>
      <c r="AS17" s="71" t="n">
        <f aca="false">AL16</f>
        <v>37347</v>
      </c>
      <c r="AT17" s="69" t="e">
        <f aca="false">AQ17</f>
        <v>#VALUE!</v>
      </c>
    </row>
    <row r="18" customFormat="false" ht="11.25" hidden="false" customHeight="false" outlineLevel="0" collapsed="false">
      <c r="A18" s="67" t="n">
        <f aca="false">1+A17</f>
        <v>12</v>
      </c>
      <c r="B18" s="1" t="str">
        <f aca="false">IF(A18&lt;=$B$5,Data!L19,"")</f>
        <v/>
      </c>
      <c r="C18" s="1" t="str">
        <f aca="false">IF(A18&lt;=$B$5,IF(Calculation!$Y$12=2,DayInfo!C16,DayInfo!F16),"")</f>
        <v/>
      </c>
      <c r="D18" s="1" t="s">
        <v>126</v>
      </c>
      <c r="E18" s="1" t="n">
        <f aca="false">IF(Calculation!Y16=1,1,IF(Calculation!Y16=2,2,3))</f>
        <v>1</v>
      </c>
      <c r="F18" s="1" t="n">
        <v>10</v>
      </c>
      <c r="G18" s="68" t="str">
        <f aca="false">IF(A18&lt;=$B$5,Data!O19,"")</f>
        <v/>
      </c>
      <c r="H18" s="91" t="str">
        <f aca="false">IF(A18&lt;=$B$5,Data!P19,"")</f>
        <v/>
      </c>
      <c r="J18" s="1" t="str">
        <f aca="false">IF(A18&lt;=$B$5,Data!E19,"")</f>
        <v/>
      </c>
      <c r="K18" s="1" t="str">
        <f aca="false">IF(A18&lt;=$B$5,Data!B19,"")</f>
        <v/>
      </c>
      <c r="N18" s="97" t="e">
        <f aca="false">IF(A17&lt;=$N$7,Data!G18,"")</f>
        <v>#VALUE!</v>
      </c>
      <c r="P18" s="1" t="str">
        <f aca="false">IF(A18&lt;=$P$6,Data!D19,"")</f>
        <v/>
      </c>
      <c r="R18" s="1" t="e">
        <v>#VALUE!</v>
      </c>
      <c r="S18" s="1" t="e">
        <f aca="false">R18</f>
        <v>#VALUE!</v>
      </c>
      <c r="T18" s="80"/>
      <c r="U18" s="1" t="n">
        <f aca="false">1+U17</f>
        <v>12</v>
      </c>
      <c r="V18" s="92" t="e">
        <v>#VALUE!</v>
      </c>
      <c r="W18" s="93" t="e">
        <f aca="false">V18</f>
        <v>#VALUE!</v>
      </c>
      <c r="X18" s="93"/>
      <c r="Y18" s="94" t="n">
        <f aca="false">1+Y17</f>
        <v>12</v>
      </c>
      <c r="Z18" s="95" t="str">
        <f aca="false">IF(A18&lt;=$B$5,OldData!O19,"")</f>
        <v/>
      </c>
      <c r="AA18" s="95" t="str">
        <f aca="false">IF(A18&lt;=$B$5,OldData!E19,"")</f>
        <v/>
      </c>
      <c r="AB18" s="96" t="str">
        <f aca="false">IF(A18&lt;=$B$5,OldData!B19,"")</f>
        <v/>
      </c>
      <c r="AD18" s="1" t="n">
        <f aca="false">AD17+1</f>
        <v>13</v>
      </c>
      <c r="AE18" s="99" t="e">
        <v>#VALUE!</v>
      </c>
      <c r="AH18" s="90"/>
      <c r="AI18" s="81"/>
      <c r="AJ18" s="80"/>
      <c r="AK18" s="17" t="n">
        <v>6</v>
      </c>
      <c r="AL18" s="71" t="n">
        <f aca="false">IF(AL17&lt;&gt;"",IF(EOMONTH(AL17,0)+1&lt;UnderEnd,EOMONTH(AL17,0)+1,""),"")</f>
        <v>37408</v>
      </c>
      <c r="AM18" s="108" t="e">
        <f aca="false">AE22</f>
        <v>#VALUE!</v>
      </c>
      <c r="AN18" s="109" t="e">
        <f aca="false">AE122</f>
        <v>#VALUE!</v>
      </c>
      <c r="AO18" s="109" t="e">
        <f aca="false">AE222</f>
        <v>#VALUE!</v>
      </c>
      <c r="AP18" s="109" t="e">
        <f aca="false">AE322</f>
        <v>#VALUE!</v>
      </c>
      <c r="AQ18" s="110" t="e">
        <f aca="false">AE422</f>
        <v>#VALUE!</v>
      </c>
      <c r="AR18" s="111" t="e">
        <f aca="false">AE522</f>
        <v>#VALUE!</v>
      </c>
      <c r="AS18" s="71" t="n">
        <f aca="false">AL17</f>
        <v>37377</v>
      </c>
      <c r="AT18" s="69" t="e">
        <f aca="false">AQ18</f>
        <v>#VALUE!</v>
      </c>
    </row>
    <row r="19" customFormat="false" ht="11.25" hidden="false" customHeight="false" outlineLevel="0" collapsed="false">
      <c r="A19" s="67" t="n">
        <f aca="false">1+A18</f>
        <v>13</v>
      </c>
      <c r="B19" s="1" t="str">
        <f aca="false">IF(A19&lt;=$B$5,Data!L20,"")</f>
        <v/>
      </c>
      <c r="C19" s="1" t="str">
        <f aca="false">IF(A19&lt;=$B$5,IF(Calculation!$Y$12=2,DayInfo!C17,DayInfo!F17),"")</f>
        <v/>
      </c>
      <c r="D19" s="1" t="s">
        <v>127</v>
      </c>
      <c r="E19" s="1" t="n">
        <f aca="false">IF(Calculation!Y19=1,1,2)</f>
        <v>1</v>
      </c>
      <c r="F19" s="1" t="n">
        <v>11</v>
      </c>
      <c r="G19" s="68" t="str">
        <f aca="false">IF(A19&lt;=$B$5,Data!O20,"")</f>
        <v/>
      </c>
      <c r="H19" s="91" t="str">
        <f aca="false">IF(A19&lt;=$B$5,Data!P20,"")</f>
        <v/>
      </c>
      <c r="J19" s="1" t="str">
        <f aca="false">IF(A19&lt;=$B$5,Data!E20,"")</f>
        <v/>
      </c>
      <c r="K19" s="1" t="str">
        <f aca="false">IF(A19&lt;=$B$5,Data!B20,"")</f>
        <v/>
      </c>
      <c r="N19" s="97" t="e">
        <f aca="false">IF(A18&lt;=$N$7,Data!G19,"")</f>
        <v>#VALUE!</v>
      </c>
      <c r="P19" s="1" t="str">
        <f aca="false">IF(A19&lt;=$P$6,Data!D20,"")</f>
        <v/>
      </c>
      <c r="S19" s="80"/>
      <c r="T19" s="80"/>
      <c r="U19" s="1" t="n">
        <f aca="false">1+U18</f>
        <v>13</v>
      </c>
      <c r="V19" s="92" t="e">
        <v>#VALUE!</v>
      </c>
      <c r="W19" s="93" t="e">
        <f aca="false">V19</f>
        <v>#VALUE!</v>
      </c>
      <c r="X19" s="93"/>
      <c r="Y19" s="94" t="n">
        <f aca="false">1+Y18</f>
        <v>13</v>
      </c>
      <c r="Z19" s="95" t="str">
        <f aca="false">IF(A19&lt;=$B$5,OldData!O20,"")</f>
        <v/>
      </c>
      <c r="AA19" s="95" t="str">
        <f aca="false">IF(A19&lt;=$B$5,OldData!E20,"")</f>
        <v/>
      </c>
      <c r="AB19" s="96" t="str">
        <f aca="false">IF(A19&lt;=$B$5,OldData!B20,"")</f>
        <v/>
      </c>
      <c r="AD19" s="1" t="n">
        <f aca="false">AD18+1</f>
        <v>14</v>
      </c>
      <c r="AE19" s="99" t="e">
        <v>#VALUE!</v>
      </c>
      <c r="AH19" s="90"/>
      <c r="AI19" s="112"/>
      <c r="AJ19" s="80"/>
      <c r="AK19" s="17" t="n">
        <v>7</v>
      </c>
      <c r="AL19" s="71" t="n">
        <f aca="false">IF(AL18&lt;&gt;"",IF(EOMONTH(AL18,0)+1&lt;UnderEnd,EOMONTH(AL18,0)+1,""),"")</f>
        <v>37438</v>
      </c>
      <c r="AM19" s="108" t="e">
        <f aca="false">AE23</f>
        <v>#VALUE!</v>
      </c>
      <c r="AN19" s="109" t="e">
        <f aca="false">AE123</f>
        <v>#VALUE!</v>
      </c>
      <c r="AO19" s="109" t="e">
        <f aca="false">AE223</f>
        <v>#VALUE!</v>
      </c>
      <c r="AP19" s="109" t="e">
        <f aca="false">AE323</f>
        <v>#VALUE!</v>
      </c>
      <c r="AQ19" s="110" t="e">
        <f aca="false">AE423</f>
        <v>#VALUE!</v>
      </c>
      <c r="AR19" s="111" t="e">
        <f aca="false">AE523</f>
        <v>#VALUE!</v>
      </c>
      <c r="AS19" s="71" t="n">
        <f aca="false">AL18</f>
        <v>37408</v>
      </c>
      <c r="AT19" s="69" t="e">
        <f aca="false">AQ19</f>
        <v>#VALUE!</v>
      </c>
    </row>
    <row r="20" customFormat="false" ht="11.25" hidden="false" customHeight="false" outlineLevel="0" collapsed="false">
      <c r="A20" s="67" t="n">
        <f aca="false">1+A19</f>
        <v>14</v>
      </c>
      <c r="B20" s="1" t="str">
        <f aca="false">IF(A20&lt;=$B$5,Data!L21,"")</f>
        <v/>
      </c>
      <c r="C20" s="1" t="str">
        <f aca="false">IF(A20&lt;=$B$5,IF(Calculation!$Y$12=2,DayInfo!C18,DayInfo!F18),"")</f>
        <v/>
      </c>
      <c r="D20" s="1" t="s">
        <v>128</v>
      </c>
      <c r="E20" s="1" t="n">
        <f aca="false">IF(Calculation!Y22=1,0,1)</f>
        <v>1</v>
      </c>
      <c r="F20" s="1" t="n">
        <v>1</v>
      </c>
      <c r="G20" s="68" t="str">
        <f aca="false">IF(A20&lt;=$B$5,Data!O21,"")</f>
        <v/>
      </c>
      <c r="H20" s="91" t="str">
        <f aca="false">IF(A20&lt;=$B$5,Data!P21,"")</f>
        <v/>
      </c>
      <c r="J20" s="1" t="str">
        <f aca="false">IF(A20&lt;=$B$5,Data!E21,"")</f>
        <v/>
      </c>
      <c r="K20" s="1" t="str">
        <f aca="false">IF(A20&lt;=$B$5,Data!B21,"")</f>
        <v/>
      </c>
      <c r="N20" s="97" t="e">
        <f aca="false">IF(A19&lt;=$N$7,Data!G20,"")</f>
        <v>#VALUE!</v>
      </c>
      <c r="P20" s="1" t="str">
        <f aca="false">IF(A20&lt;=$P$6,Data!D21,"")</f>
        <v/>
      </c>
      <c r="S20" s="80"/>
      <c r="T20" s="80"/>
      <c r="U20" s="1" t="n">
        <f aca="false">1+U19</f>
        <v>14</v>
      </c>
      <c r="V20" s="92" t="e">
        <v>#VALUE!</v>
      </c>
      <c r="W20" s="93" t="e">
        <f aca="false">V20</f>
        <v>#VALUE!</v>
      </c>
      <c r="X20" s="93"/>
      <c r="Y20" s="94" t="n">
        <f aca="false">1+Y19</f>
        <v>14</v>
      </c>
      <c r="Z20" s="95" t="str">
        <f aca="false">IF(A20&lt;=$B$5,OldData!O21,"")</f>
        <v/>
      </c>
      <c r="AA20" s="95" t="str">
        <f aca="false">IF(A20&lt;=$B$5,OldData!E21,"")</f>
        <v/>
      </c>
      <c r="AB20" s="96" t="str">
        <f aca="false">IF(A20&lt;=$B$5,OldData!B21,"")</f>
        <v/>
      </c>
      <c r="AD20" s="1" t="n">
        <f aca="false">AD19+1</f>
        <v>15</v>
      </c>
      <c r="AE20" s="99" t="e">
        <v>#VALUE!</v>
      </c>
      <c r="AF20" s="81"/>
      <c r="AG20" s="81"/>
      <c r="AH20" s="90"/>
      <c r="AI20" s="81"/>
      <c r="AJ20" s="80"/>
      <c r="AK20" s="17" t="n">
        <v>8</v>
      </c>
      <c r="AL20" s="71" t="n">
        <f aca="false">IF(AL19&lt;&gt;"",IF(EOMONTH(AL19,0)+1&lt;UnderEnd,EOMONTH(AL19,0)+1,""),"")</f>
        <v>37469</v>
      </c>
      <c r="AM20" s="108" t="e">
        <f aca="false">AE24</f>
        <v>#VALUE!</v>
      </c>
      <c r="AN20" s="109" t="e">
        <f aca="false">AE124</f>
        <v>#VALUE!</v>
      </c>
      <c r="AO20" s="109" t="e">
        <f aca="false">AE224</f>
        <v>#VALUE!</v>
      </c>
      <c r="AP20" s="109" t="e">
        <f aca="false">AE324</f>
        <v>#VALUE!</v>
      </c>
      <c r="AQ20" s="110" t="e">
        <f aca="false">AE424</f>
        <v>#VALUE!</v>
      </c>
      <c r="AR20" s="111" t="e">
        <f aca="false">AE524</f>
        <v>#VALUE!</v>
      </c>
      <c r="AS20" s="71" t="n">
        <f aca="false">AL19</f>
        <v>37438</v>
      </c>
      <c r="AT20" s="69" t="e">
        <f aca="false">AQ20</f>
        <v>#VALUE!</v>
      </c>
    </row>
    <row r="21" customFormat="false" ht="11.25" hidden="false" customHeight="false" outlineLevel="0" collapsed="false">
      <c r="A21" s="67" t="n">
        <f aca="false">1+A20</f>
        <v>15</v>
      </c>
      <c r="B21" s="1" t="str">
        <f aca="false">IF(A21&lt;=$B$5,Data!L22,"")</f>
        <v/>
      </c>
      <c r="C21" s="1" t="str">
        <f aca="false">IF(A21&lt;=$B$5,IF(Calculation!$Y$12=2,DayInfo!C19,DayInfo!F19),"")</f>
        <v/>
      </c>
      <c r="D21" s="1" t="s">
        <v>129</v>
      </c>
      <c r="E21" s="1" t="e">
        <f aca="false">N7</f>
        <v>#VALUE!</v>
      </c>
      <c r="F21" s="1" t="n">
        <v>1</v>
      </c>
      <c r="G21" s="68" t="str">
        <f aca="false">IF(A21&lt;=$B$5,Data!O22,"")</f>
        <v/>
      </c>
      <c r="H21" s="91" t="str">
        <f aca="false">IF(A21&lt;=$B$5,Data!P22,"")</f>
        <v/>
      </c>
      <c r="J21" s="1" t="str">
        <f aca="false">IF(A21&lt;=$B$5,Data!E22,"")</f>
        <v/>
      </c>
      <c r="K21" s="1" t="str">
        <f aca="false">IF(A21&lt;=$B$5,Data!B22,"")</f>
        <v/>
      </c>
      <c r="N21" s="97" t="e">
        <f aca="false">IF(A20&lt;=$N$7,Data!G21,"")</f>
        <v>#VALUE!</v>
      </c>
      <c r="P21" s="1" t="str">
        <f aca="false">IF(A21&lt;=$P$6,Data!D22,"")</f>
        <v/>
      </c>
      <c r="S21" s="80"/>
      <c r="T21" s="80"/>
      <c r="U21" s="1" t="n">
        <f aca="false">1+U20</f>
        <v>15</v>
      </c>
      <c r="V21" s="92" t="e">
        <v>#VALUE!</v>
      </c>
      <c r="W21" s="93" t="e">
        <f aca="false">V21</f>
        <v>#VALUE!</v>
      </c>
      <c r="X21" s="93"/>
      <c r="Y21" s="94" t="n">
        <f aca="false">1+Y20</f>
        <v>15</v>
      </c>
      <c r="Z21" s="95" t="str">
        <f aca="false">IF(A21&lt;=$B$5,OldData!O22,"")</f>
        <v/>
      </c>
      <c r="AA21" s="95" t="str">
        <f aca="false">IF(A21&lt;=$B$5,OldData!E22,"")</f>
        <v/>
      </c>
      <c r="AB21" s="96" t="str">
        <f aca="false">IF(A21&lt;=$B$5,OldData!B22,"")</f>
        <v/>
      </c>
      <c r="AD21" s="1" t="n">
        <f aca="false">AD20+1</f>
        <v>16</v>
      </c>
      <c r="AE21" s="113" t="e">
        <v>#VALUE!</v>
      </c>
      <c r="AF21" s="81"/>
      <c r="AG21" s="81"/>
      <c r="AH21" s="90"/>
      <c r="AI21" s="81"/>
      <c r="AJ21" s="80"/>
      <c r="AK21" s="17" t="n">
        <v>9</v>
      </c>
      <c r="AL21" s="71" t="n">
        <f aca="false">IF(AL20&lt;&gt;"",IF(EOMONTH(AL20,0)+1&lt;UnderEnd,EOMONTH(AL20,0)+1,""),"")</f>
        <v>37500</v>
      </c>
      <c r="AM21" s="108" t="e">
        <f aca="false">AE25</f>
        <v>#VALUE!</v>
      </c>
      <c r="AN21" s="109" t="e">
        <f aca="false">AE125</f>
        <v>#VALUE!</v>
      </c>
      <c r="AO21" s="109" t="e">
        <f aca="false">AE225</f>
        <v>#VALUE!</v>
      </c>
      <c r="AP21" s="109" t="e">
        <f aca="false">AE325</f>
        <v>#VALUE!</v>
      </c>
      <c r="AQ21" s="110" t="e">
        <f aca="false">AE425</f>
        <v>#VALUE!</v>
      </c>
      <c r="AR21" s="111" t="e">
        <f aca="false">AE525</f>
        <v>#VALUE!</v>
      </c>
      <c r="AS21" s="71" t="n">
        <f aca="false">AL20</f>
        <v>37469</v>
      </c>
      <c r="AT21" s="69" t="e">
        <f aca="false">AQ21</f>
        <v>#VALUE!</v>
      </c>
    </row>
    <row r="22" customFormat="false" ht="11.25" hidden="false" customHeight="false" outlineLevel="0" collapsed="false">
      <c r="A22" s="67" t="n">
        <f aca="false">1+A21</f>
        <v>16</v>
      </c>
      <c r="B22" s="1" t="str">
        <f aca="false">IF(A22&lt;=$B$5,Data!L23,"")</f>
        <v/>
      </c>
      <c r="C22" s="1" t="str">
        <f aca="false">IF(A22&lt;=$B$5,IF(Calculation!$Y$12=2,DayInfo!C20,DayInfo!F20),"")</f>
        <v/>
      </c>
      <c r="D22" s="1" t="s">
        <v>130</v>
      </c>
      <c r="E22" s="1" t="n">
        <f aca="false">P6</f>
        <v>-275</v>
      </c>
      <c r="F22" s="1" t="n">
        <v>0</v>
      </c>
      <c r="G22" s="68" t="str">
        <f aca="false">IF(A22&lt;=$B$5,Data!O23,"")</f>
        <v/>
      </c>
      <c r="H22" s="91" t="str">
        <f aca="false">IF(A22&lt;=$B$5,Data!P23,"")</f>
        <v/>
      </c>
      <c r="J22" s="1" t="str">
        <f aca="false">IF(A22&lt;=$B$5,Data!E23,"")</f>
        <v/>
      </c>
      <c r="K22" s="1" t="str">
        <f aca="false">IF(A22&lt;=$B$5,Data!B23,"")</f>
        <v/>
      </c>
      <c r="N22" s="97" t="e">
        <f aca="false">IF(A21&lt;=$N$7,Data!G22,"")</f>
        <v>#VALUE!</v>
      </c>
      <c r="P22" s="1" t="str">
        <f aca="false">IF(A22&lt;=$P$6,Data!D23,"")</f>
        <v/>
      </c>
      <c r="U22" s="1" t="n">
        <f aca="false">1+U21</f>
        <v>16</v>
      </c>
      <c r="V22" s="92" t="e">
        <v>#VALUE!</v>
      </c>
      <c r="W22" s="93" t="e">
        <f aca="false">V22</f>
        <v>#VALUE!</v>
      </c>
      <c r="X22" s="93"/>
      <c r="Y22" s="94" t="n">
        <f aca="false">1+Y21</f>
        <v>16</v>
      </c>
      <c r="Z22" s="95" t="str">
        <f aca="false">IF(A22&lt;=$B$5,OldData!O23,"")</f>
        <v/>
      </c>
      <c r="AA22" s="95" t="str">
        <f aca="false">IF(A22&lt;=$B$5,OldData!E23,"")</f>
        <v/>
      </c>
      <c r="AB22" s="96" t="str">
        <f aca="false">IF(A22&lt;=$B$5,OldData!B23,"")</f>
        <v/>
      </c>
      <c r="AD22" s="1" t="n">
        <f aca="false">AD21+1</f>
        <v>17</v>
      </c>
      <c r="AE22" s="114" t="e">
        <v>#VALUE!</v>
      </c>
      <c r="AF22" s="81"/>
      <c r="AG22" s="81"/>
      <c r="AH22" s="90"/>
      <c r="AI22" s="33"/>
      <c r="AK22" s="17" t="n">
        <v>10</v>
      </c>
      <c r="AL22" s="71" t="n">
        <f aca="false">IF(AL21&lt;&gt;"",IF(EOMONTH(AL21,0)+1&lt;UnderEnd,EOMONTH(AL21,0)+1,""),"")</f>
        <v>37530</v>
      </c>
      <c r="AM22" s="108" t="e">
        <f aca="false">AE26</f>
        <v>#VALUE!</v>
      </c>
      <c r="AN22" s="109" t="e">
        <f aca="false">AE126</f>
        <v>#VALUE!</v>
      </c>
      <c r="AO22" s="109" t="e">
        <f aca="false">AE226</f>
        <v>#VALUE!</v>
      </c>
      <c r="AP22" s="109" t="e">
        <f aca="false">AE326</f>
        <v>#VALUE!</v>
      </c>
      <c r="AQ22" s="110" t="e">
        <f aca="false">AE426</f>
        <v>#VALUE!</v>
      </c>
      <c r="AR22" s="111" t="e">
        <f aca="false">AE526</f>
        <v>#VALUE!</v>
      </c>
      <c r="AS22" s="71" t="n">
        <f aca="false">AL21</f>
        <v>37500</v>
      </c>
      <c r="AT22" s="69" t="e">
        <f aca="false">AQ22</f>
        <v>#VALUE!</v>
      </c>
    </row>
    <row r="23" customFormat="false" ht="12" hidden="false" customHeight="false" outlineLevel="0" collapsed="false">
      <c r="A23" s="67" t="n">
        <f aca="false">1+A22</f>
        <v>17</v>
      </c>
      <c r="B23" s="1" t="str">
        <f aca="false">IF(A23&lt;=$B$5,Data!L24,"")</f>
        <v/>
      </c>
      <c r="C23" s="1" t="str">
        <f aca="false">IF(A23&lt;=$B$5,IF(Calculation!$Y$12=2,DayInfo!C21,DayInfo!F21),"")</f>
        <v/>
      </c>
      <c r="D23" s="1" t="s">
        <v>131</v>
      </c>
      <c r="E23" s="1" t="e">
        <f aca="false">S6</f>
        <v>#VALUE!</v>
      </c>
      <c r="G23" s="68" t="str">
        <f aca="false">IF(A23&lt;=$B$5,Data!O24,"")</f>
        <v/>
      </c>
      <c r="H23" s="91" t="str">
        <f aca="false">IF(A23&lt;=$B$5,Data!P24,"")</f>
        <v/>
      </c>
      <c r="J23" s="1" t="str">
        <f aca="false">IF(A23&lt;=$B$5,Data!E24,"")</f>
        <v/>
      </c>
      <c r="K23" s="1" t="str">
        <f aca="false">IF(A23&lt;=$B$5,Data!B24,"")</f>
        <v/>
      </c>
      <c r="N23" s="97" t="e">
        <f aca="false">IF(A22&lt;=$N$7,Data!G23,"")</f>
        <v>#VALUE!</v>
      </c>
      <c r="P23" s="1" t="str">
        <f aca="false">IF(A23&lt;=$P$6,Data!D24,"")</f>
        <v/>
      </c>
      <c r="U23" s="1" t="n">
        <f aca="false">1+U22</f>
        <v>17</v>
      </c>
      <c r="V23" s="92" t="e">
        <v>#VALUE!</v>
      </c>
      <c r="W23" s="93" t="e">
        <f aca="false">V23</f>
        <v>#VALUE!</v>
      </c>
      <c r="X23" s="93"/>
      <c r="Y23" s="94" t="n">
        <f aca="false">1+Y22</f>
        <v>17</v>
      </c>
      <c r="Z23" s="95" t="str">
        <f aca="false">IF(A23&lt;=$B$5,OldData!O24,"")</f>
        <v/>
      </c>
      <c r="AA23" s="95" t="str">
        <f aca="false">IF(A23&lt;=$B$5,OldData!E24,"")</f>
        <v/>
      </c>
      <c r="AB23" s="96" t="str">
        <f aca="false">IF(A23&lt;=$B$5,OldData!B24,"")</f>
        <v/>
      </c>
      <c r="AD23" s="1" t="n">
        <f aca="false">AD22+1</f>
        <v>18</v>
      </c>
      <c r="AE23" s="114" t="e">
        <v>#VALUE!</v>
      </c>
      <c r="AF23" s="81"/>
      <c r="AG23" s="81"/>
      <c r="AK23" s="17" t="n">
        <v>11</v>
      </c>
      <c r="AL23" s="71" t="str">
        <f aca="false">IF(AL22&lt;&gt;"",IF(EOMONTH(AL22,0)+1&lt;UnderEnd,EOMONTH(AL22,0)+1,""),"")</f>
        <v/>
      </c>
      <c r="AM23" s="108" t="e">
        <f aca="false">AE27</f>
        <v>#VALUE!</v>
      </c>
      <c r="AN23" s="109" t="e">
        <f aca="false">AE127</f>
        <v>#VALUE!</v>
      </c>
      <c r="AO23" s="109" t="e">
        <f aca="false">AE227</f>
        <v>#VALUE!</v>
      </c>
      <c r="AP23" s="109" t="e">
        <f aca="false">AE327</f>
        <v>#VALUE!</v>
      </c>
      <c r="AQ23" s="110" t="e">
        <f aca="false">AE427</f>
        <v>#VALUE!</v>
      </c>
      <c r="AR23" s="111" t="e">
        <f aca="false">AE527</f>
        <v>#VALUE!</v>
      </c>
      <c r="AS23" s="71" t="n">
        <f aca="false">AL22</f>
        <v>37530</v>
      </c>
      <c r="AT23" s="69" t="e">
        <f aca="false">AQ23</f>
        <v>#VALUE!</v>
      </c>
    </row>
    <row r="24" customFormat="false" ht="11.25" hidden="false" customHeight="false" outlineLevel="0" collapsed="false">
      <c r="A24" s="67" t="n">
        <f aca="false">1+A23</f>
        <v>18</v>
      </c>
      <c r="B24" s="1" t="str">
        <f aca="false">IF(A24&lt;=$B$5,Data!L25,"")</f>
        <v/>
      </c>
      <c r="C24" s="1" t="str">
        <f aca="false">IF(A24&lt;=$B$5,IF(Calculation!$Y$12=2,DayInfo!C22,DayInfo!F22),"")</f>
        <v/>
      </c>
      <c r="D24" s="1" t="s">
        <v>132</v>
      </c>
      <c r="E24" s="68" t="n">
        <f aca="false">(Curves!G3-OldCurves!G3)/365.25</f>
        <v>0</v>
      </c>
      <c r="G24" s="68" t="str">
        <f aca="false">IF(A24&lt;=$B$5,Data!O25,"")</f>
        <v/>
      </c>
      <c r="H24" s="91" t="str">
        <f aca="false">IF(A24&lt;=$B$5,Data!P25,"")</f>
        <v/>
      </c>
      <c r="J24" s="1" t="str">
        <f aca="false">IF(A24&lt;=$B$5,Data!E25,"")</f>
        <v/>
      </c>
      <c r="K24" s="1" t="str">
        <f aca="false">IF(A24&lt;=$B$5,Data!B25,"")</f>
        <v/>
      </c>
      <c r="N24" s="97" t="e">
        <f aca="false">IF(A23&lt;=$N$7,Data!G24,"")</f>
        <v>#VALUE!</v>
      </c>
      <c r="P24" s="1" t="str">
        <f aca="false">IF(A24&lt;=$P$6,Data!D25,"")</f>
        <v/>
      </c>
      <c r="U24" s="1" t="n">
        <f aca="false">1+U23</f>
        <v>18</v>
      </c>
      <c r="V24" s="92" t="e">
        <v>#VALUE!</v>
      </c>
      <c r="W24" s="93" t="e">
        <f aca="false">V24</f>
        <v>#VALUE!</v>
      </c>
      <c r="X24" s="93"/>
      <c r="Y24" s="94" t="n">
        <f aca="false">1+Y23</f>
        <v>18</v>
      </c>
      <c r="Z24" s="95" t="str">
        <f aca="false">IF(A24&lt;=$B$5,OldData!O25,"")</f>
        <v/>
      </c>
      <c r="AA24" s="95" t="str">
        <f aca="false">IF(A24&lt;=$B$5,OldData!E25,"")</f>
        <v/>
      </c>
      <c r="AB24" s="96" t="str">
        <f aca="false">IF(A24&lt;=$B$5,OldData!B25,"")</f>
        <v/>
      </c>
      <c r="AD24" s="1" t="n">
        <f aca="false">AD23+1</f>
        <v>19</v>
      </c>
      <c r="AE24" s="114" t="e">
        <v>#VALUE!</v>
      </c>
      <c r="AF24" s="81"/>
      <c r="AG24" s="81"/>
      <c r="AH24" s="115" t="s">
        <v>133</v>
      </c>
      <c r="AI24" s="101"/>
      <c r="AJ24" s="116" t="e">
        <f aca="false">AE6</f>
        <v>#VALUE!</v>
      </c>
      <c r="AK24" s="17" t="n">
        <v>12</v>
      </c>
      <c r="AL24" s="71" t="str">
        <f aca="false">IF(AL23&lt;&gt;"",IF(EOMONTH(AL23,0)+1&lt;UnderEnd,EOMONTH(AL23,0)+1,""),"")</f>
        <v/>
      </c>
      <c r="AM24" s="108" t="e">
        <f aca="false">AE28</f>
        <v>#VALUE!</v>
      </c>
      <c r="AN24" s="109" t="e">
        <f aca="false">AE128</f>
        <v>#VALUE!</v>
      </c>
      <c r="AO24" s="109" t="e">
        <f aca="false">AE228</f>
        <v>#VALUE!</v>
      </c>
      <c r="AP24" s="109" t="e">
        <f aca="false">AE328</f>
        <v>#VALUE!</v>
      </c>
      <c r="AQ24" s="110" t="e">
        <f aca="false">AE428</f>
        <v>#VALUE!</v>
      </c>
      <c r="AR24" s="111" t="e">
        <f aca="false">AE528</f>
        <v>#VALUE!</v>
      </c>
      <c r="AS24" s="71" t="str">
        <f aca="false">AL23</f>
        <v/>
      </c>
      <c r="AT24" s="69" t="e">
        <f aca="false">AQ24</f>
        <v>#VALUE!</v>
      </c>
    </row>
    <row r="25" customFormat="false" ht="11.25" hidden="false" customHeight="false" outlineLevel="0" collapsed="false">
      <c r="A25" s="67" t="n">
        <f aca="false">1+A24</f>
        <v>19</v>
      </c>
      <c r="B25" s="1" t="str">
        <f aca="false">IF(A25&lt;=$B$5,Data!L26,"")</f>
        <v/>
      </c>
      <c r="C25" s="1" t="str">
        <f aca="false">IF(A25&lt;=$B$5,IF(Calculation!$Y$12=2,DayInfo!C23,DayInfo!F23),"")</f>
        <v/>
      </c>
      <c r="D25" s="1" t="s">
        <v>134</v>
      </c>
      <c r="E25" s="1" t="n">
        <f aca="false">block</f>
        <v>2</v>
      </c>
      <c r="G25" s="68" t="str">
        <f aca="false">IF(A25&lt;=$B$5,Data!O26,"")</f>
        <v/>
      </c>
      <c r="H25" s="91" t="str">
        <f aca="false">IF(A25&lt;=$B$5,Data!P26,"")</f>
        <v/>
      </c>
      <c r="J25" s="1" t="str">
        <f aca="false">IF(A25&lt;=$B$5,Data!E26,"")</f>
        <v/>
      </c>
      <c r="K25" s="1" t="str">
        <f aca="false">IF(A25&lt;=$B$5,Data!B26,"")</f>
        <v/>
      </c>
      <c r="N25" s="97" t="e">
        <f aca="false">IF(A24&lt;=$N$7,Data!G25,"")</f>
        <v>#VALUE!</v>
      </c>
      <c r="P25" s="1" t="str">
        <f aca="false">IF(A25&lt;=$P$6,Data!D26,"")</f>
        <v/>
      </c>
      <c r="U25" s="1" t="n">
        <f aca="false">1+U24</f>
        <v>19</v>
      </c>
      <c r="V25" s="92" t="e">
        <v>#VALUE!</v>
      </c>
      <c r="W25" s="93" t="e">
        <f aca="false">V25</f>
        <v>#VALUE!</v>
      </c>
      <c r="X25" s="93"/>
      <c r="Y25" s="94" t="n">
        <f aca="false">1+Y24</f>
        <v>19</v>
      </c>
      <c r="Z25" s="95" t="str">
        <f aca="false">IF(A25&lt;=$B$5,OldData!O26,"")</f>
        <v/>
      </c>
      <c r="AA25" s="95" t="str">
        <f aca="false">IF(A25&lt;=$B$5,OldData!E26,"")</f>
        <v/>
      </c>
      <c r="AB25" s="96" t="str">
        <f aca="false">IF(A25&lt;=$B$5,OldData!B26,"")</f>
        <v/>
      </c>
      <c r="AD25" s="1" t="n">
        <f aca="false">AD24+1</f>
        <v>20</v>
      </c>
      <c r="AE25" s="114" t="e">
        <v>#VALUE!</v>
      </c>
      <c r="AF25" s="81"/>
      <c r="AG25" s="81"/>
      <c r="AH25" s="117" t="s">
        <v>135</v>
      </c>
      <c r="AI25" s="84"/>
      <c r="AJ25" s="118" t="e">
        <f aca="false">AE7</f>
        <v>#VALUE!</v>
      </c>
      <c r="AK25" s="17" t="n">
        <v>13</v>
      </c>
      <c r="AL25" s="71" t="str">
        <f aca="false">IF(AL24&lt;&gt;"",IF(EOMONTH(AL24,0)+1&lt;UnderEnd,EOMONTH(AL24,0)+1,""),"")</f>
        <v/>
      </c>
      <c r="AM25" s="108" t="e">
        <f aca="false">AE29</f>
        <v>#VALUE!</v>
      </c>
      <c r="AN25" s="109" t="e">
        <f aca="false">AE129</f>
        <v>#VALUE!</v>
      </c>
      <c r="AO25" s="109" t="e">
        <f aca="false">AE229</f>
        <v>#VALUE!</v>
      </c>
      <c r="AP25" s="109" t="e">
        <f aca="false">AE329</f>
        <v>#VALUE!</v>
      </c>
      <c r="AQ25" s="110" t="e">
        <f aca="false">AE429</f>
        <v>#VALUE!</v>
      </c>
      <c r="AR25" s="111" t="e">
        <f aca="false">AE529</f>
        <v>#VALUE!</v>
      </c>
      <c r="AS25" s="71" t="str">
        <f aca="false">AL24</f>
        <v/>
      </c>
      <c r="AT25" s="69" t="e">
        <f aca="false">AQ25</f>
        <v>#VALUE!</v>
      </c>
    </row>
    <row r="26" customFormat="false" ht="11.25" hidden="false" customHeight="false" outlineLevel="0" collapsed="false">
      <c r="A26" s="67" t="n">
        <f aca="false">1+A25</f>
        <v>20</v>
      </c>
      <c r="B26" s="1" t="str">
        <f aca="false">IF(A26&lt;=$B$5,Data!L27,"")</f>
        <v/>
      </c>
      <c r="C26" s="1" t="str">
        <f aca="false">IF(A26&lt;=$B$5,IF(Calculation!$Y$12=2,DayInfo!C24,DayInfo!F24),"")</f>
        <v/>
      </c>
      <c r="D26" s="1" t="s">
        <v>136</v>
      </c>
      <c r="E26" s="1" t="n">
        <f aca="false">fwdvol</f>
        <v>0</v>
      </c>
      <c r="G26" s="68" t="str">
        <f aca="false">IF(A26&lt;=$B$5,Data!O27,"")</f>
        <v/>
      </c>
      <c r="H26" s="91" t="str">
        <f aca="false">IF(A26&lt;=$B$5,Data!P27,"")</f>
        <v/>
      </c>
      <c r="J26" s="1" t="str">
        <f aca="false">IF(A26&lt;=$B$5,Data!E27,"")</f>
        <v/>
      </c>
      <c r="K26" s="1" t="str">
        <f aca="false">IF(A26&lt;=$B$5,Data!B27,"")</f>
        <v/>
      </c>
      <c r="N26" s="97" t="e">
        <f aca="false">IF(A25&lt;=$N$7,Data!G26,"")</f>
        <v>#VALUE!</v>
      </c>
      <c r="P26" s="1" t="str">
        <f aca="false">IF(A26&lt;=$P$6,Data!D27,"")</f>
        <v/>
      </c>
      <c r="U26" s="1" t="n">
        <f aca="false">1+U25</f>
        <v>20</v>
      </c>
      <c r="V26" s="92" t="e">
        <v>#VALUE!</v>
      </c>
      <c r="W26" s="93" t="e">
        <f aca="false">V26</f>
        <v>#VALUE!</v>
      </c>
      <c r="X26" s="93"/>
      <c r="Y26" s="94" t="n">
        <f aca="false">1+Y25</f>
        <v>20</v>
      </c>
      <c r="Z26" s="95" t="str">
        <f aca="false">IF(A26&lt;=$B$5,OldData!O27,"")</f>
        <v/>
      </c>
      <c r="AA26" s="95" t="str">
        <f aca="false">IF(A26&lt;=$B$5,OldData!E27,"")</f>
        <v/>
      </c>
      <c r="AB26" s="96" t="str">
        <f aca="false">IF(A26&lt;=$B$5,OldData!B27,"")</f>
        <v/>
      </c>
      <c r="AD26" s="1" t="n">
        <f aca="false">AD25+1</f>
        <v>21</v>
      </c>
      <c r="AE26" s="114" t="e">
        <v>#VALUE!</v>
      </c>
      <c r="AF26" s="81"/>
      <c r="AG26" s="81"/>
      <c r="AH26" s="117" t="s">
        <v>137</v>
      </c>
      <c r="AI26" s="84"/>
      <c r="AJ26" s="119" t="e">
        <f aca="false">AE8</f>
        <v>#VALUE!</v>
      </c>
      <c r="AK26" s="17" t="n">
        <v>14</v>
      </c>
      <c r="AL26" s="71" t="str">
        <f aca="false">IF(AL25&lt;&gt;"",IF(EOMONTH(AL25,0)+1&lt;UnderEnd,EOMONTH(AL25,0)+1,""),"")</f>
        <v/>
      </c>
      <c r="AM26" s="108" t="e">
        <f aca="false">AE30</f>
        <v>#VALUE!</v>
      </c>
      <c r="AN26" s="109" t="e">
        <f aca="false">AE130</f>
        <v>#VALUE!</v>
      </c>
      <c r="AO26" s="109" t="e">
        <f aca="false">AE230</f>
        <v>#VALUE!</v>
      </c>
      <c r="AP26" s="109" t="e">
        <f aca="false">AE330</f>
        <v>#VALUE!</v>
      </c>
      <c r="AQ26" s="110" t="e">
        <f aca="false">AE430</f>
        <v>#VALUE!</v>
      </c>
      <c r="AR26" s="111" t="e">
        <f aca="false">AE530</f>
        <v>#VALUE!</v>
      </c>
      <c r="AS26" s="71" t="str">
        <f aca="false">AL25</f>
        <v/>
      </c>
      <c r="AT26" s="69" t="e">
        <f aca="false">AQ26</f>
        <v>#VALUE!</v>
      </c>
    </row>
    <row r="27" customFormat="false" ht="11.25" hidden="false" customHeight="false" outlineLevel="0" collapsed="false">
      <c r="A27" s="67" t="n">
        <f aca="false">1+A26</f>
        <v>21</v>
      </c>
      <c r="B27" s="1" t="str">
        <f aca="false">IF(A27&lt;=$B$5,Data!L28,"")</f>
        <v/>
      </c>
      <c r="C27" s="1" t="str">
        <f aca="false">IF(A27&lt;=$B$5,IF(Calculation!$Y$12=2,DayInfo!C25,DayInfo!F25),"")</f>
        <v/>
      </c>
      <c r="G27" s="68" t="str">
        <f aca="false">IF(A27&lt;=$B$5,Data!O28,"")</f>
        <v/>
      </c>
      <c r="H27" s="91" t="str">
        <f aca="false">IF(A27&lt;=$B$5,Data!P28,"")</f>
        <v/>
      </c>
      <c r="J27" s="1" t="str">
        <f aca="false">IF(A27&lt;=$B$5,Data!E28,"")</f>
        <v/>
      </c>
      <c r="K27" s="1" t="str">
        <f aca="false">IF(A27&lt;=$B$5,Data!B28,"")</f>
        <v/>
      </c>
      <c r="N27" s="97" t="e">
        <f aca="false">IF(A26&lt;=$N$7,Data!G27,"")</f>
        <v>#VALUE!</v>
      </c>
      <c r="P27" s="1" t="str">
        <f aca="false">IF(A27&lt;=$P$6,Data!D28,"")</f>
        <v/>
      </c>
      <c r="U27" s="1" t="n">
        <f aca="false">1+U26</f>
        <v>21</v>
      </c>
      <c r="V27" s="92" t="e">
        <v>#VALUE!</v>
      </c>
      <c r="W27" s="93" t="e">
        <f aca="false">V27</f>
        <v>#VALUE!</v>
      </c>
      <c r="X27" s="93"/>
      <c r="Y27" s="94" t="n">
        <f aca="false">1+Y26</f>
        <v>21</v>
      </c>
      <c r="Z27" s="95" t="str">
        <f aca="false">IF(A27&lt;=$B$5,OldData!O28,"")</f>
        <v/>
      </c>
      <c r="AA27" s="95" t="str">
        <f aca="false">IF(A27&lt;=$B$5,OldData!E28,"")</f>
        <v/>
      </c>
      <c r="AB27" s="96" t="str">
        <f aca="false">IF(A27&lt;=$B$5,OldData!B28,"")</f>
        <v/>
      </c>
      <c r="AD27" s="1" t="n">
        <f aca="false">AD26+1</f>
        <v>22</v>
      </c>
      <c r="AE27" s="114" t="e">
        <v>#VALUE!</v>
      </c>
      <c r="AF27" s="81"/>
      <c r="AG27" s="81"/>
      <c r="AH27" s="117" t="s">
        <v>138</v>
      </c>
      <c r="AI27" s="84"/>
      <c r="AJ27" s="119" t="e">
        <f aca="false">AE9</f>
        <v>#VALUE!</v>
      </c>
      <c r="AK27" s="17" t="n">
        <v>15</v>
      </c>
      <c r="AL27" s="71" t="str">
        <f aca="false">IF(AL26&lt;&gt;"",IF(EOMONTH(AL26,0)+1&lt;UnderEnd,EOMONTH(AL26,0)+1,""),"")</f>
        <v/>
      </c>
      <c r="AM27" s="108" t="e">
        <f aca="false">AE31</f>
        <v>#VALUE!</v>
      </c>
      <c r="AN27" s="109" t="e">
        <f aca="false">AE131</f>
        <v>#VALUE!</v>
      </c>
      <c r="AO27" s="109" t="e">
        <f aca="false">AE231</f>
        <v>#VALUE!</v>
      </c>
      <c r="AP27" s="109" t="e">
        <f aca="false">AE331</f>
        <v>#VALUE!</v>
      </c>
      <c r="AQ27" s="110" t="e">
        <f aca="false">AE431</f>
        <v>#VALUE!</v>
      </c>
      <c r="AR27" s="111" t="e">
        <f aca="false">AE531</f>
        <v>#VALUE!</v>
      </c>
      <c r="AS27" s="71" t="str">
        <f aca="false">AL26</f>
        <v/>
      </c>
      <c r="AT27" s="69" t="e">
        <f aca="false">AQ27</f>
        <v>#VALUE!</v>
      </c>
    </row>
    <row r="28" customFormat="false" ht="11.25" hidden="false" customHeight="false" outlineLevel="0" collapsed="false">
      <c r="A28" s="67" t="n">
        <f aca="false">1+A27</f>
        <v>22</v>
      </c>
      <c r="B28" s="1" t="str">
        <f aca="false">IF(A28&lt;=$B$5,Data!L29,"")</f>
        <v/>
      </c>
      <c r="C28" s="1" t="str">
        <f aca="false">IF(A28&lt;=$B$5,IF(Calculation!$Y$12=2,DayInfo!C26,DayInfo!F26),"")</f>
        <v/>
      </c>
      <c r="G28" s="68" t="str">
        <f aca="false">IF(A28&lt;=$B$5,Data!O29,"")</f>
        <v/>
      </c>
      <c r="H28" s="91" t="str">
        <f aca="false">IF(A28&lt;=$B$5,Data!P29,"")</f>
        <v/>
      </c>
      <c r="J28" s="1" t="str">
        <f aca="false">IF(A28&lt;=$B$5,Data!E29,"")</f>
        <v/>
      </c>
      <c r="K28" s="1" t="str">
        <f aca="false">IF(A28&lt;=$B$5,Data!B29,"")</f>
        <v/>
      </c>
      <c r="N28" s="97" t="e">
        <f aca="false">IF(A27&lt;=$N$7,Data!G28,"")</f>
        <v>#VALUE!</v>
      </c>
      <c r="P28" s="1" t="str">
        <f aca="false">IF(A28&lt;=$P$6,Data!D29,"")</f>
        <v/>
      </c>
      <c r="U28" s="1" t="n">
        <f aca="false">1+U27</f>
        <v>22</v>
      </c>
      <c r="V28" s="92" t="e">
        <v>#VALUE!</v>
      </c>
      <c r="W28" s="93" t="e">
        <f aca="false">V28</f>
        <v>#VALUE!</v>
      </c>
      <c r="X28" s="93"/>
      <c r="Y28" s="94" t="n">
        <f aca="false">1+Y27</f>
        <v>22</v>
      </c>
      <c r="Z28" s="95" t="str">
        <f aca="false">IF(A28&lt;=$B$5,OldData!O29,"")</f>
        <v/>
      </c>
      <c r="AA28" s="95" t="str">
        <f aca="false">IF(A28&lt;=$B$5,OldData!E29,"")</f>
        <v/>
      </c>
      <c r="AB28" s="96" t="str">
        <f aca="false">IF(A28&lt;=$B$5,OldData!B29,"")</f>
        <v/>
      </c>
      <c r="AD28" s="1" t="n">
        <f aca="false">AD27+1</f>
        <v>23</v>
      </c>
      <c r="AE28" s="114" t="e">
        <v>#VALUE!</v>
      </c>
      <c r="AF28" s="81"/>
      <c r="AG28" s="81"/>
      <c r="AH28" s="117" t="s">
        <v>111</v>
      </c>
      <c r="AI28" s="17"/>
      <c r="AJ28" s="118" t="e">
        <f aca="false">AE10</f>
        <v>#VALUE!</v>
      </c>
      <c r="AK28" s="17" t="n">
        <v>16</v>
      </c>
      <c r="AL28" s="71" t="str">
        <f aca="false">IF(AL27&lt;&gt;"",IF(EOMONTH(AL27,0)+1&lt;UnderEnd,EOMONTH(AL27,0)+1,""),"")</f>
        <v/>
      </c>
      <c r="AM28" s="108" t="e">
        <f aca="false">AE32</f>
        <v>#VALUE!</v>
      </c>
      <c r="AN28" s="109" t="e">
        <f aca="false">AE132</f>
        <v>#VALUE!</v>
      </c>
      <c r="AO28" s="109" t="e">
        <f aca="false">AE232</f>
        <v>#VALUE!</v>
      </c>
      <c r="AP28" s="109" t="e">
        <f aca="false">AE332</f>
        <v>#VALUE!</v>
      </c>
      <c r="AQ28" s="110" t="e">
        <f aca="false">AE432</f>
        <v>#VALUE!</v>
      </c>
      <c r="AR28" s="111" t="e">
        <f aca="false">AE532</f>
        <v>#VALUE!</v>
      </c>
      <c r="AS28" s="71" t="str">
        <f aca="false">AL27</f>
        <v/>
      </c>
      <c r="AT28" s="69" t="e">
        <f aca="false">AQ28</f>
        <v>#VALUE!</v>
      </c>
    </row>
    <row r="29" customFormat="false" ht="11.25" hidden="false" customHeight="false" outlineLevel="0" collapsed="false">
      <c r="A29" s="67" t="n">
        <f aca="false">1+A28</f>
        <v>23</v>
      </c>
      <c r="B29" s="1" t="str">
        <f aca="false">IF(A29&lt;=$B$5,Data!L30,"")</f>
        <v/>
      </c>
      <c r="C29" s="1" t="str">
        <f aca="false">IF(A29&lt;=$B$5,IF(Calculation!$Y$12=2,DayInfo!C27,DayInfo!F27),"")</f>
        <v/>
      </c>
      <c r="G29" s="68" t="str">
        <f aca="false">IF(A29&lt;=$B$5,Data!O30,"")</f>
        <v/>
      </c>
      <c r="H29" s="91" t="str">
        <f aca="false">IF(A29&lt;=$B$5,Data!P30,"")</f>
        <v/>
      </c>
      <c r="J29" s="1" t="str">
        <f aca="false">IF(A29&lt;=$B$5,Data!E30,"")</f>
        <v/>
      </c>
      <c r="K29" s="1" t="str">
        <f aca="false">IF(A29&lt;=$B$5,Data!B30,"")</f>
        <v/>
      </c>
      <c r="N29" s="97" t="e">
        <f aca="false">IF(A28&lt;=$N$7,Data!G29,"")</f>
        <v>#VALUE!</v>
      </c>
      <c r="P29" s="1" t="str">
        <f aca="false">IF(A29&lt;=$P$6,Data!D30,"")</f>
        <v/>
      </c>
      <c r="U29" s="1" t="n">
        <f aca="false">1+U28</f>
        <v>23</v>
      </c>
      <c r="V29" s="92" t="e">
        <v>#VALUE!</v>
      </c>
      <c r="W29" s="93" t="e">
        <f aca="false">V29</f>
        <v>#VALUE!</v>
      </c>
      <c r="X29" s="93"/>
      <c r="Y29" s="94" t="n">
        <f aca="false">1+Y28</f>
        <v>23</v>
      </c>
      <c r="Z29" s="95" t="str">
        <f aca="false">IF(A29&lt;=$B$5,OldData!O30,"")</f>
        <v/>
      </c>
      <c r="AA29" s="95" t="str">
        <f aca="false">IF(A29&lt;=$B$5,OldData!E30,"")</f>
        <v/>
      </c>
      <c r="AB29" s="96" t="str">
        <f aca="false">IF(A29&lt;=$B$5,OldData!B30,"")</f>
        <v/>
      </c>
      <c r="AD29" s="1" t="n">
        <f aca="false">AD28+1</f>
        <v>24</v>
      </c>
      <c r="AE29" s="114" t="e">
        <v>#VALUE!</v>
      </c>
      <c r="AF29" s="81"/>
      <c r="AG29" s="81"/>
      <c r="AH29" s="117" t="s">
        <v>113</v>
      </c>
      <c r="AI29" s="17"/>
      <c r="AJ29" s="118" t="e">
        <f aca="false">AE11</f>
        <v>#VALUE!</v>
      </c>
      <c r="AK29" s="17" t="n">
        <v>17</v>
      </c>
      <c r="AL29" s="71" t="str">
        <f aca="false">IF(AL28&lt;&gt;"",IF(EOMONTH(AL28,0)+1&lt;UnderEnd,EOMONTH(AL28,0)+1,""),"")</f>
        <v/>
      </c>
      <c r="AM29" s="108" t="e">
        <f aca="false">AE33</f>
        <v>#VALUE!</v>
      </c>
      <c r="AN29" s="109" t="e">
        <f aca="false">AE133</f>
        <v>#VALUE!</v>
      </c>
      <c r="AO29" s="109" t="e">
        <f aca="false">AE233</f>
        <v>#VALUE!</v>
      </c>
      <c r="AP29" s="109" t="e">
        <f aca="false">AE333</f>
        <v>#VALUE!</v>
      </c>
      <c r="AQ29" s="110" t="e">
        <f aca="false">AE433</f>
        <v>#VALUE!</v>
      </c>
      <c r="AR29" s="111" t="e">
        <f aca="false">AE533</f>
        <v>#VALUE!</v>
      </c>
      <c r="AS29" s="71" t="str">
        <f aca="false">AL28</f>
        <v/>
      </c>
      <c r="AT29" s="69" t="e">
        <f aca="false">AQ29</f>
        <v>#VALUE!</v>
      </c>
    </row>
    <row r="30" customFormat="false" ht="11.25" hidden="false" customHeight="false" outlineLevel="0" collapsed="false">
      <c r="A30" s="67" t="n">
        <f aca="false">1+A29</f>
        <v>24</v>
      </c>
      <c r="B30" s="1" t="str">
        <f aca="false">IF(A30&lt;=$B$5,Data!L31,"")</f>
        <v/>
      </c>
      <c r="C30" s="1" t="str">
        <f aca="false">IF(A30&lt;=$B$5,IF(Calculation!$Y$12=2,DayInfo!C28,DayInfo!F28),"")</f>
        <v/>
      </c>
      <c r="G30" s="68" t="str">
        <f aca="false">IF(A30&lt;=$B$5,Data!O31,"")</f>
        <v/>
      </c>
      <c r="H30" s="91" t="str">
        <f aca="false">IF(A30&lt;=$B$5,Data!P31,"")</f>
        <v/>
      </c>
      <c r="J30" s="1" t="str">
        <f aca="false">IF(A30&lt;=$B$5,Data!E31,"")</f>
        <v/>
      </c>
      <c r="K30" s="1" t="str">
        <f aca="false">IF(A30&lt;=$B$5,Data!B31,"")</f>
        <v/>
      </c>
      <c r="N30" s="97" t="e">
        <f aca="false">IF(A29&lt;=$N$7,Data!G30,"")</f>
        <v>#VALUE!</v>
      </c>
      <c r="P30" s="1" t="str">
        <f aca="false">IF(A30&lt;=$P$6,Data!D31,"")</f>
        <v/>
      </c>
      <c r="U30" s="1" t="n">
        <f aca="false">1+U29</f>
        <v>24</v>
      </c>
      <c r="V30" s="92" t="e">
        <v>#VALUE!</v>
      </c>
      <c r="W30" s="93" t="e">
        <f aca="false">V30</f>
        <v>#VALUE!</v>
      </c>
      <c r="X30" s="93"/>
      <c r="Y30" s="94" t="n">
        <f aca="false">1+Y29</f>
        <v>24</v>
      </c>
      <c r="Z30" s="95" t="str">
        <f aca="false">IF(A30&lt;=$B$5,OldData!O31,"")</f>
        <v/>
      </c>
      <c r="AA30" s="95" t="str">
        <f aca="false">IF(A30&lt;=$B$5,OldData!E31,"")</f>
        <v/>
      </c>
      <c r="AB30" s="96" t="str">
        <f aca="false">IF(A30&lt;=$B$5,OldData!B31,"")</f>
        <v/>
      </c>
      <c r="AD30" s="1" t="n">
        <f aca="false">AD29+1</f>
        <v>25</v>
      </c>
      <c r="AE30" s="114" t="e">
        <v>#VALUE!</v>
      </c>
      <c r="AF30" s="81"/>
      <c r="AG30" s="81"/>
      <c r="AH30" s="117" t="s">
        <v>114</v>
      </c>
      <c r="AI30" s="17"/>
      <c r="AJ30" s="118" t="e">
        <f aca="false">AE12</f>
        <v>#VALUE!</v>
      </c>
      <c r="AK30" s="17" t="n">
        <v>18</v>
      </c>
      <c r="AL30" s="71" t="str">
        <f aca="false">IF(AL29&lt;&gt;"",IF(EOMONTH(AL29,0)+1&lt;UnderEnd,EOMONTH(AL29,0)+1,""),"")</f>
        <v/>
      </c>
      <c r="AM30" s="108" t="e">
        <f aca="false">AE34</f>
        <v>#VALUE!</v>
      </c>
      <c r="AN30" s="109" t="e">
        <f aca="false">AE134</f>
        <v>#VALUE!</v>
      </c>
      <c r="AO30" s="109" t="e">
        <f aca="false">AE234</f>
        <v>#VALUE!</v>
      </c>
      <c r="AP30" s="109" t="e">
        <f aca="false">AE334</f>
        <v>#VALUE!</v>
      </c>
      <c r="AQ30" s="110" t="e">
        <f aca="false">AE434</f>
        <v>#VALUE!</v>
      </c>
      <c r="AR30" s="111" t="e">
        <f aca="false">AE534</f>
        <v>#VALUE!</v>
      </c>
      <c r="AS30" s="71" t="str">
        <f aca="false">AL29</f>
        <v/>
      </c>
      <c r="AT30" s="69" t="e">
        <f aca="false">AQ30</f>
        <v>#VALUE!</v>
      </c>
    </row>
    <row r="31" customFormat="false" ht="11.25" hidden="false" customHeight="false" outlineLevel="0" collapsed="false">
      <c r="A31" s="67" t="n">
        <f aca="false">1+A30</f>
        <v>25</v>
      </c>
      <c r="B31" s="1" t="str">
        <f aca="false">IF(A31&lt;=$B$5,Data!L32,"")</f>
        <v/>
      </c>
      <c r="C31" s="1" t="str">
        <f aca="false">IF(A31&lt;=$B$5,IF(Calculation!$Y$12=2,DayInfo!C29,DayInfo!F29),"")</f>
        <v/>
      </c>
      <c r="G31" s="68" t="str">
        <f aca="false">IF(A31&lt;=$B$5,Data!O32,"")</f>
        <v/>
      </c>
      <c r="H31" s="91" t="str">
        <f aca="false">IF(A31&lt;=$B$5,Data!P32,"")</f>
        <v/>
      </c>
      <c r="J31" s="1" t="str">
        <f aca="false">IF(A31&lt;=$B$5,Data!E32,"")</f>
        <v/>
      </c>
      <c r="K31" s="1" t="str">
        <f aca="false">IF(A31&lt;=$B$5,Data!B32,"")</f>
        <v/>
      </c>
      <c r="L31" s="1" t="str">
        <f aca="false">IF(A31&lt;=$B$5,Data!C32,"")</f>
        <v/>
      </c>
      <c r="N31" s="97" t="e">
        <f aca="false">IF(A30&lt;=$N$7,Data!G31,"")</f>
        <v>#VALUE!</v>
      </c>
      <c r="P31" s="1" t="str">
        <f aca="false">IF(A31&lt;=$P$6,Data!D32,"")</f>
        <v/>
      </c>
      <c r="U31" s="1" t="n">
        <f aca="false">1+U30</f>
        <v>25</v>
      </c>
      <c r="V31" s="92" t="e">
        <v>#VALUE!</v>
      </c>
      <c r="W31" s="93" t="e">
        <f aca="false">V31</f>
        <v>#VALUE!</v>
      </c>
      <c r="X31" s="93"/>
      <c r="Y31" s="94" t="n">
        <f aca="false">1+Y30</f>
        <v>25</v>
      </c>
      <c r="Z31" s="95" t="str">
        <f aca="false">IF(A31&lt;=$B$5,OldData!O32,"")</f>
        <v/>
      </c>
      <c r="AA31" s="95" t="str">
        <f aca="false">IF(A31&lt;=$B$5,OldData!E32,"")</f>
        <v/>
      </c>
      <c r="AB31" s="96" t="str">
        <f aca="false">IF(A31&lt;=$B$5,OldData!B32,"")</f>
        <v/>
      </c>
      <c r="AD31" s="1" t="n">
        <f aca="false">AD30+1</f>
        <v>26</v>
      </c>
      <c r="AE31" s="114" t="e">
        <v>#VALUE!</v>
      </c>
      <c r="AF31" s="81"/>
      <c r="AG31" s="33"/>
      <c r="AH31" s="117" t="s">
        <v>115</v>
      </c>
      <c r="AI31" s="17"/>
      <c r="AJ31" s="118" t="e">
        <f aca="false">AE13</f>
        <v>#VALUE!</v>
      </c>
      <c r="AK31" s="17" t="n">
        <v>19</v>
      </c>
      <c r="AL31" s="71" t="str">
        <f aca="false">IF(AL30&lt;&gt;"",IF(EOMONTH(AL30,0)+1&lt;UnderEnd,EOMONTH(AL30,0)+1,""),"")</f>
        <v/>
      </c>
      <c r="AM31" s="108" t="e">
        <f aca="false">AE35</f>
        <v>#VALUE!</v>
      </c>
      <c r="AN31" s="109" t="e">
        <f aca="false">AE135</f>
        <v>#VALUE!</v>
      </c>
      <c r="AO31" s="109" t="e">
        <f aca="false">AE235</f>
        <v>#VALUE!</v>
      </c>
      <c r="AP31" s="109" t="e">
        <f aca="false">AE335</f>
        <v>#VALUE!</v>
      </c>
      <c r="AQ31" s="110" t="e">
        <f aca="false">AE435</f>
        <v>#VALUE!</v>
      </c>
      <c r="AR31" s="111" t="e">
        <f aca="false">AE535</f>
        <v>#VALUE!</v>
      </c>
      <c r="AS31" s="71" t="str">
        <f aca="false">AL30</f>
        <v/>
      </c>
      <c r="AT31" s="69" t="e">
        <f aca="false">AQ31</f>
        <v>#VALUE!</v>
      </c>
    </row>
    <row r="32" customFormat="false" ht="11.25" hidden="false" customHeight="false" outlineLevel="0" collapsed="false">
      <c r="A32" s="67" t="n">
        <f aca="false">1+A31</f>
        <v>26</v>
      </c>
      <c r="B32" s="1" t="str">
        <f aca="false">IF(A32&lt;=$B$5,Data!L33,"")</f>
        <v/>
      </c>
      <c r="C32" s="1" t="str">
        <f aca="false">IF(A32&lt;=$B$5,IF(Calculation!$Y$12=2,DayInfo!C30,DayInfo!F30),"")</f>
        <v/>
      </c>
      <c r="G32" s="68" t="str">
        <f aca="false">IF(A32&lt;=$B$5,Data!O33,"")</f>
        <v/>
      </c>
      <c r="H32" s="91" t="str">
        <f aca="false">IF(A32&lt;=$B$5,Data!P33,"")</f>
        <v/>
      </c>
      <c r="J32" s="1" t="str">
        <f aca="false">IF(A32&lt;=$B$5,Data!E33,"")</f>
        <v/>
      </c>
      <c r="K32" s="1" t="str">
        <f aca="false">IF(A32&lt;=$B$5,Data!B33,"")</f>
        <v/>
      </c>
      <c r="L32" s="1" t="str">
        <f aca="false">IF(A32&lt;=$B$5,Data!C33,"")</f>
        <v/>
      </c>
      <c r="N32" s="97" t="e">
        <f aca="false">IF(A31&lt;=$N$7,Data!G32,"")</f>
        <v>#VALUE!</v>
      </c>
      <c r="P32" s="1" t="str">
        <f aca="false">IF(A32&lt;=$P$6,Data!D33,"")</f>
        <v/>
      </c>
      <c r="U32" s="1" t="n">
        <f aca="false">1+U31</f>
        <v>26</v>
      </c>
      <c r="V32" s="92" t="e">
        <v>#VALUE!</v>
      </c>
      <c r="W32" s="93" t="e">
        <f aca="false">V32</f>
        <v>#VALUE!</v>
      </c>
      <c r="X32" s="93"/>
      <c r="Y32" s="94" t="n">
        <f aca="false">1+Y31</f>
        <v>26</v>
      </c>
      <c r="Z32" s="95" t="str">
        <f aca="false">IF(A32&lt;=$B$5,OldData!O33,"")</f>
        <v/>
      </c>
      <c r="AA32" s="95" t="str">
        <f aca="false">IF(A32&lt;=$B$5,OldData!E33,"")</f>
        <v/>
      </c>
      <c r="AB32" s="96" t="str">
        <f aca="false">IF(A32&lt;=$B$5,OldData!B33,"")</f>
        <v/>
      </c>
      <c r="AD32" s="1" t="n">
        <f aca="false">AD31+1</f>
        <v>27</v>
      </c>
      <c r="AE32" s="114" t="e">
        <v>#VALUE!</v>
      </c>
      <c r="AF32" s="81"/>
      <c r="AG32" s="81"/>
      <c r="AH32" s="117" t="s">
        <v>116</v>
      </c>
      <c r="AI32" s="17"/>
      <c r="AJ32" s="118" t="e">
        <f aca="false">AE14</f>
        <v>#VALUE!</v>
      </c>
      <c r="AK32" s="17" t="n">
        <v>20</v>
      </c>
      <c r="AL32" s="71" t="str">
        <f aca="false">IF(AL31&lt;&gt;"",IF(EOMONTH(AL31,0)+1&lt;UnderEnd,EOMONTH(AL31,0)+1,""),"")</f>
        <v/>
      </c>
      <c r="AM32" s="108" t="e">
        <f aca="false">AE36</f>
        <v>#VALUE!</v>
      </c>
      <c r="AN32" s="109" t="e">
        <f aca="false">AE136</f>
        <v>#VALUE!</v>
      </c>
      <c r="AO32" s="109" t="e">
        <f aca="false">AE236</f>
        <v>#VALUE!</v>
      </c>
      <c r="AP32" s="109" t="e">
        <f aca="false">AE336</f>
        <v>#VALUE!</v>
      </c>
      <c r="AQ32" s="110" t="e">
        <f aca="false">AE436</f>
        <v>#VALUE!</v>
      </c>
      <c r="AR32" s="111" t="e">
        <f aca="false">AE536</f>
        <v>#VALUE!</v>
      </c>
      <c r="AS32" s="71" t="str">
        <f aca="false">AL31</f>
        <v/>
      </c>
      <c r="AT32" s="69" t="e">
        <f aca="false">AQ32</f>
        <v>#VALUE!</v>
      </c>
    </row>
    <row r="33" customFormat="false" ht="12" hidden="false" customHeight="false" outlineLevel="0" collapsed="false">
      <c r="A33" s="67" t="n">
        <f aca="false">1+A32</f>
        <v>27</v>
      </c>
      <c r="B33" s="1" t="str">
        <f aca="false">IF(A33&lt;=$B$5,Data!L34,"")</f>
        <v/>
      </c>
      <c r="C33" s="1" t="str">
        <f aca="false">IF(A33&lt;=$B$5,IF(Calculation!$Y$12=2,DayInfo!C31,DayInfo!F31),"")</f>
        <v/>
      </c>
      <c r="G33" s="68" t="str">
        <f aca="false">IF(A33&lt;=$B$5,Data!O34,"")</f>
        <v/>
      </c>
      <c r="H33" s="91" t="str">
        <f aca="false">IF(A33&lt;=$B$5,Data!P34,"")</f>
        <v/>
      </c>
      <c r="J33" s="1" t="str">
        <f aca="false">IF(A33&lt;=$B$5,Data!E34,"")</f>
        <v/>
      </c>
      <c r="K33" s="1" t="str">
        <f aca="false">IF(A33&lt;=$B$5,Data!B34,"")</f>
        <v/>
      </c>
      <c r="L33" s="1" t="str">
        <f aca="false">IF(A33&lt;=$B$5,Data!C34,"")</f>
        <v/>
      </c>
      <c r="N33" s="97" t="e">
        <f aca="false">IF(A32&lt;=$N$7,Data!G33,"")</f>
        <v>#VALUE!</v>
      </c>
      <c r="P33" s="1" t="str">
        <f aca="false">IF(A33&lt;=$P$6,Data!D34,"")</f>
        <v/>
      </c>
      <c r="U33" s="1" t="n">
        <f aca="false">1+U32</f>
        <v>27</v>
      </c>
      <c r="V33" s="92" t="e">
        <v>#VALUE!</v>
      </c>
      <c r="W33" s="93" t="e">
        <f aca="false">V33</f>
        <v>#VALUE!</v>
      </c>
      <c r="X33" s="93"/>
      <c r="Y33" s="94" t="n">
        <f aca="false">1+Y32</f>
        <v>27</v>
      </c>
      <c r="Z33" s="95" t="str">
        <f aca="false">IF(A33&lt;=$B$5,OldData!O34,"")</f>
        <v/>
      </c>
      <c r="AA33" s="95" t="str">
        <f aca="false">IF(A33&lt;=$B$5,OldData!E34,"")</f>
        <v/>
      </c>
      <c r="AB33" s="96" t="str">
        <f aca="false">IF(A33&lt;=$B$5,OldData!B34,"")</f>
        <v/>
      </c>
      <c r="AD33" s="1" t="n">
        <f aca="false">AD32+1</f>
        <v>28</v>
      </c>
      <c r="AE33" s="114" t="e">
        <v>#VALUE!</v>
      </c>
      <c r="AF33" s="81"/>
      <c r="AG33" s="81"/>
      <c r="AH33" s="120" t="s">
        <v>139</v>
      </c>
      <c r="AI33" s="121"/>
      <c r="AJ33" s="122" t="e">
        <f aca="false">AJ25-AJ27-(AJ28+AJ29+AJ30+AJ31+AJ32)</f>
        <v>#VALUE!</v>
      </c>
      <c r="AK33" s="17" t="n">
        <v>21</v>
      </c>
      <c r="AL33" s="71" t="str">
        <f aca="false">IF(AL32&lt;&gt;"",IF(EOMONTH(AL32,0)+1&lt;UnderEnd,EOMONTH(AL32,0)+1,""),"")</f>
        <v/>
      </c>
      <c r="AM33" s="108" t="e">
        <f aca="false">AE37</f>
        <v>#VALUE!</v>
      </c>
      <c r="AN33" s="109" t="e">
        <f aca="false">AE137</f>
        <v>#VALUE!</v>
      </c>
      <c r="AO33" s="109" t="e">
        <f aca="false">AE237</f>
        <v>#VALUE!</v>
      </c>
      <c r="AP33" s="109" t="e">
        <f aca="false">AE337</f>
        <v>#VALUE!</v>
      </c>
      <c r="AQ33" s="110" t="e">
        <f aca="false">AE437</f>
        <v>#VALUE!</v>
      </c>
      <c r="AR33" s="111" t="e">
        <f aca="false">AE537</f>
        <v>#VALUE!</v>
      </c>
      <c r="AS33" s="71" t="str">
        <f aca="false">AL32</f>
        <v/>
      </c>
      <c r="AT33" s="69" t="e">
        <f aca="false">AQ33</f>
        <v>#VALUE!</v>
      </c>
    </row>
    <row r="34" customFormat="false" ht="11.25" hidden="false" customHeight="false" outlineLevel="0" collapsed="false">
      <c r="A34" s="67" t="n">
        <f aca="false">1+A33</f>
        <v>28</v>
      </c>
      <c r="B34" s="1" t="str">
        <f aca="false">IF(A34&lt;=$B$5,Data!L35,"")</f>
        <v/>
      </c>
      <c r="C34" s="1" t="str">
        <f aca="false">IF(A34&lt;=$B$5,IF(Calculation!$Y$12=2,DayInfo!C32,DayInfo!F32),"")</f>
        <v/>
      </c>
      <c r="G34" s="68" t="str">
        <f aca="false">IF(A34&lt;=$B$5,Data!O35,"")</f>
        <v/>
      </c>
      <c r="H34" s="91" t="str">
        <f aca="false">IF(A34&lt;=$B$5,Data!P35,"")</f>
        <v/>
      </c>
      <c r="J34" s="1" t="str">
        <f aca="false">IF(A34&lt;=$B$5,Data!E35,"")</f>
        <v/>
      </c>
      <c r="K34" s="1" t="str">
        <f aca="false">IF(A34&lt;=$B$5,Data!B35,"")</f>
        <v/>
      </c>
      <c r="L34" s="1" t="str">
        <f aca="false">IF(A34&lt;=$B$5,Data!C35,"")</f>
        <v/>
      </c>
      <c r="N34" s="97" t="e">
        <f aca="false">IF(A33&lt;=$N$7,Data!G34,"")</f>
        <v>#VALUE!</v>
      </c>
      <c r="P34" s="1" t="str">
        <f aca="false">IF(A34&lt;=$P$6,Data!D35,"")</f>
        <v/>
      </c>
      <c r="U34" s="1" t="n">
        <f aca="false">1+U33</f>
        <v>28</v>
      </c>
      <c r="V34" s="92" t="e">
        <v>#VALUE!</v>
      </c>
      <c r="W34" s="93" t="e">
        <f aca="false">V34</f>
        <v>#VALUE!</v>
      </c>
      <c r="X34" s="93"/>
      <c r="Y34" s="94" t="n">
        <f aca="false">1+Y33</f>
        <v>28</v>
      </c>
      <c r="Z34" s="95" t="str">
        <f aca="false">IF(A34&lt;=$B$5,OldData!O35,"")</f>
        <v/>
      </c>
      <c r="AA34" s="95" t="str">
        <f aca="false">IF(A34&lt;=$B$5,OldData!E35,"")</f>
        <v/>
      </c>
      <c r="AB34" s="96" t="str">
        <f aca="false">IF(A34&lt;=$B$5,OldData!B35,"")</f>
        <v/>
      </c>
      <c r="AD34" s="1" t="n">
        <f aca="false">AD33+1</f>
        <v>29</v>
      </c>
      <c r="AE34" s="114" t="e">
        <v>#VALUE!</v>
      </c>
      <c r="AF34" s="81"/>
      <c r="AG34" s="81"/>
      <c r="AH34" s="90" t="s">
        <v>123</v>
      </c>
      <c r="AI34" s="33"/>
      <c r="AJ34" s="69" t="e">
        <f aca="false">AE15</f>
        <v>#VALUE!</v>
      </c>
      <c r="AK34" s="17" t="n">
        <v>22</v>
      </c>
      <c r="AL34" s="71" t="str">
        <f aca="false">IF(AL33&lt;&gt;"",IF(EOMONTH(AL33,0)+1&lt;UnderEnd,EOMONTH(AL33,0)+1,""),"")</f>
        <v/>
      </c>
      <c r="AM34" s="108" t="e">
        <f aca="false">AE38</f>
        <v>#VALUE!</v>
      </c>
      <c r="AN34" s="109" t="e">
        <f aca="false">AE138</f>
        <v>#VALUE!</v>
      </c>
      <c r="AO34" s="109" t="e">
        <f aca="false">AE238</f>
        <v>#VALUE!</v>
      </c>
      <c r="AP34" s="109" t="e">
        <f aca="false">AE338</f>
        <v>#VALUE!</v>
      </c>
      <c r="AQ34" s="110" t="e">
        <f aca="false">AE438</f>
        <v>#VALUE!</v>
      </c>
      <c r="AR34" s="111" t="e">
        <f aca="false">AE538</f>
        <v>#VALUE!</v>
      </c>
      <c r="AS34" s="71" t="str">
        <f aca="false">AL33</f>
        <v/>
      </c>
      <c r="AT34" s="69" t="e">
        <f aca="false">AQ34</f>
        <v>#VALUE!</v>
      </c>
    </row>
    <row r="35" customFormat="false" ht="11.25" hidden="false" customHeight="false" outlineLevel="0" collapsed="false">
      <c r="A35" s="67" t="n">
        <f aca="false">1+A34</f>
        <v>29</v>
      </c>
      <c r="B35" s="1" t="str">
        <f aca="false">IF(A35&lt;=$B$5,Data!L36,"")</f>
        <v/>
      </c>
      <c r="C35" s="1" t="str">
        <f aca="false">IF(A35&lt;=$B$5,IF(Calculation!$Y$12=2,DayInfo!C33,DayInfo!F33),"")</f>
        <v/>
      </c>
      <c r="G35" s="68" t="str">
        <f aca="false">IF(A35&lt;=$B$5,Data!O36,"")</f>
        <v/>
      </c>
      <c r="H35" s="91" t="str">
        <f aca="false">IF(A35&lt;=$B$5,Data!P36,"")</f>
        <v/>
      </c>
      <c r="J35" s="1" t="str">
        <f aca="false">IF(A35&lt;=$B$5,Data!E36,"")</f>
        <v/>
      </c>
      <c r="K35" s="1" t="str">
        <f aca="false">IF(A35&lt;=$B$5,Data!B36,"")</f>
        <v/>
      </c>
      <c r="L35" s="1" t="str">
        <f aca="false">IF(A35&lt;=$B$5,Data!C36,"")</f>
        <v/>
      </c>
      <c r="N35" s="97" t="e">
        <f aca="false">IF(A34&lt;=$N$7,Data!G35,"")</f>
        <v>#VALUE!</v>
      </c>
      <c r="P35" s="1" t="str">
        <f aca="false">IF(A35&lt;=$P$6,Data!D36,"")</f>
        <v/>
      </c>
      <c r="U35" s="1" t="n">
        <f aca="false">1+U34</f>
        <v>29</v>
      </c>
      <c r="V35" s="92" t="e">
        <v>#VALUE!</v>
      </c>
      <c r="W35" s="93" t="e">
        <f aca="false">V35</f>
        <v>#VALUE!</v>
      </c>
      <c r="X35" s="93"/>
      <c r="Y35" s="94" t="n">
        <f aca="false">1+Y34</f>
        <v>29</v>
      </c>
      <c r="Z35" s="95" t="str">
        <f aca="false">IF(A35&lt;=$B$5,OldData!O36,"")</f>
        <v/>
      </c>
      <c r="AA35" s="95" t="str">
        <f aca="false">IF(A35&lt;=$B$5,OldData!E36,"")</f>
        <v/>
      </c>
      <c r="AB35" s="96" t="str">
        <f aca="false">IF(A35&lt;=$B$5,OldData!B36,"")</f>
        <v/>
      </c>
      <c r="AD35" s="1" t="n">
        <f aca="false">AD34+1</f>
        <v>30</v>
      </c>
      <c r="AE35" s="114" t="e">
        <v>#VALUE!</v>
      </c>
      <c r="AF35" s="81"/>
      <c r="AG35" s="81"/>
      <c r="AH35" s="90"/>
      <c r="AI35" s="33"/>
      <c r="AK35" s="17" t="n">
        <v>23</v>
      </c>
      <c r="AL35" s="71" t="str">
        <f aca="false">IF(AL34&lt;&gt;"",IF(EOMONTH(AL34,0)+1&lt;UnderEnd,EOMONTH(AL34,0)+1,""),"")</f>
        <v/>
      </c>
      <c r="AM35" s="108" t="e">
        <f aca="false">AE39</f>
        <v>#VALUE!</v>
      </c>
      <c r="AN35" s="109" t="e">
        <f aca="false">AE139</f>
        <v>#VALUE!</v>
      </c>
      <c r="AO35" s="109" t="e">
        <f aca="false">AE239</f>
        <v>#VALUE!</v>
      </c>
      <c r="AP35" s="109" t="e">
        <f aca="false">AE339</f>
        <v>#VALUE!</v>
      </c>
      <c r="AQ35" s="110" t="e">
        <f aca="false">AE439</f>
        <v>#VALUE!</v>
      </c>
      <c r="AR35" s="111" t="e">
        <f aca="false">AE539</f>
        <v>#VALUE!</v>
      </c>
      <c r="AS35" s="71" t="str">
        <f aca="false">AL34</f>
        <v/>
      </c>
      <c r="AT35" s="69" t="e">
        <f aca="false">AQ35</f>
        <v>#VALUE!</v>
      </c>
    </row>
    <row r="36" customFormat="false" ht="11.25" hidden="false" customHeight="false" outlineLevel="0" collapsed="false">
      <c r="A36" s="67" t="n">
        <f aca="false">1+A35</f>
        <v>30</v>
      </c>
      <c r="B36" s="1" t="str">
        <f aca="false">IF(A36&lt;=$B$5,Data!L37,"")</f>
        <v/>
      </c>
      <c r="C36" s="1" t="str">
        <f aca="false">IF(A36&lt;=$B$5,IF(Calculation!$Y$12=2,DayInfo!C34,DayInfo!F34),"")</f>
        <v/>
      </c>
      <c r="G36" s="68" t="str">
        <f aca="false">IF(A36&lt;=$B$5,Data!O37,"")</f>
        <v/>
      </c>
      <c r="H36" s="91" t="str">
        <f aca="false">IF(A36&lt;=$B$5,Data!P37,"")</f>
        <v/>
      </c>
      <c r="J36" s="1" t="str">
        <f aca="false">IF(A36&lt;=$B$5,Data!E37,"")</f>
        <v/>
      </c>
      <c r="K36" s="1" t="str">
        <f aca="false">IF(A36&lt;=$B$5,Data!B37,"")</f>
        <v/>
      </c>
      <c r="L36" s="1" t="str">
        <f aca="false">IF(A36&lt;=$B$5,Data!C37,"")</f>
        <v/>
      </c>
      <c r="N36" s="97" t="e">
        <f aca="false">IF(A35&lt;=$N$7,Data!G36,"")</f>
        <v>#VALUE!</v>
      </c>
      <c r="P36" s="1" t="str">
        <f aca="false">IF(A36&lt;=$P$6,Data!D37,"")</f>
        <v/>
      </c>
      <c r="U36" s="1" t="n">
        <f aca="false">1+U35</f>
        <v>30</v>
      </c>
      <c r="V36" s="92" t="e">
        <v>#VALUE!</v>
      </c>
      <c r="W36" s="93" t="e">
        <f aca="false">V36</f>
        <v>#VALUE!</v>
      </c>
      <c r="X36" s="93"/>
      <c r="Y36" s="94" t="n">
        <f aca="false">1+Y35</f>
        <v>30</v>
      </c>
      <c r="Z36" s="95" t="str">
        <f aca="false">IF(A36&lt;=$B$5,OldData!O37,"")</f>
        <v/>
      </c>
      <c r="AA36" s="95" t="str">
        <f aca="false">IF(A36&lt;=$B$5,OldData!E37,"")</f>
        <v/>
      </c>
      <c r="AB36" s="96" t="str">
        <f aca="false">IF(A36&lt;=$B$5,OldData!B37,"")</f>
        <v/>
      </c>
      <c r="AD36" s="1" t="n">
        <f aca="false">AD35+1</f>
        <v>31</v>
      </c>
      <c r="AE36" s="114" t="e">
        <v>#VALUE!</v>
      </c>
      <c r="AF36" s="81"/>
      <c r="AG36" s="81"/>
      <c r="AH36" s="90"/>
      <c r="AI36" s="33"/>
      <c r="AK36" s="17" t="n">
        <v>24</v>
      </c>
      <c r="AL36" s="71" t="str">
        <f aca="false">IF(AL35&lt;&gt;"",IF(EOMONTH(AL35,0)+1&lt;UnderEnd,EOMONTH(AL35,0)+1,""),"")</f>
        <v/>
      </c>
      <c r="AM36" s="108" t="e">
        <f aca="false">AE40</f>
        <v>#VALUE!</v>
      </c>
      <c r="AN36" s="109" t="e">
        <f aca="false">AE140</f>
        <v>#VALUE!</v>
      </c>
      <c r="AO36" s="109" t="e">
        <f aca="false">AE240</f>
        <v>#VALUE!</v>
      </c>
      <c r="AP36" s="109" t="e">
        <f aca="false">AE340</f>
        <v>#VALUE!</v>
      </c>
      <c r="AQ36" s="110" t="e">
        <f aca="false">AE440</f>
        <v>#VALUE!</v>
      </c>
      <c r="AR36" s="111" t="e">
        <f aca="false">AE540</f>
        <v>#VALUE!</v>
      </c>
      <c r="AS36" s="71" t="str">
        <f aca="false">AL35</f>
        <v/>
      </c>
      <c r="AT36" s="69" t="e">
        <f aca="false">AQ36</f>
        <v>#VALUE!</v>
      </c>
    </row>
    <row r="37" customFormat="false" ht="11.25" hidden="false" customHeight="false" outlineLevel="0" collapsed="false">
      <c r="A37" s="67" t="n">
        <f aca="false">1+A36</f>
        <v>31</v>
      </c>
      <c r="B37" s="1" t="str">
        <f aca="false">IF(A37&lt;=$B$5,Data!L38,"")</f>
        <v/>
      </c>
      <c r="C37" s="1" t="str">
        <f aca="false">IF(A37&lt;=$B$5,IF(Calculation!$Y$12=2,DayInfo!C35,DayInfo!F35),"")</f>
        <v/>
      </c>
      <c r="G37" s="68" t="str">
        <f aca="false">IF(A37&lt;=$B$5,Data!O38,"")</f>
        <v/>
      </c>
      <c r="H37" s="91" t="str">
        <f aca="false">IF(A37&lt;=$B$5,Data!P38,"")</f>
        <v/>
      </c>
      <c r="J37" s="1" t="str">
        <f aca="false">IF(A37&lt;=$B$5,Data!E38,"")</f>
        <v/>
      </c>
      <c r="K37" s="1" t="str">
        <f aca="false">IF(A37&lt;=$B$5,Data!B38,"")</f>
        <v/>
      </c>
      <c r="L37" s="1" t="str">
        <f aca="false">IF(A37&lt;=$B$5,Data!C38,"")</f>
        <v/>
      </c>
      <c r="N37" s="97" t="e">
        <f aca="false">IF(A36&lt;=$N$7,Data!G37,"")</f>
        <v>#VALUE!</v>
      </c>
      <c r="P37" s="1" t="str">
        <f aca="false">IF(A37&lt;=$P$6,Data!D38,"")</f>
        <v/>
      </c>
      <c r="U37" s="1" t="n">
        <f aca="false">1+U36</f>
        <v>31</v>
      </c>
      <c r="V37" s="92" t="e">
        <v>#VALUE!</v>
      </c>
      <c r="W37" s="93" t="e">
        <f aca="false">V37</f>
        <v>#VALUE!</v>
      </c>
      <c r="X37" s="93"/>
      <c r="Y37" s="94" t="n">
        <f aca="false">1+Y36</f>
        <v>31</v>
      </c>
      <c r="Z37" s="95" t="str">
        <f aca="false">IF(A37&lt;=$B$5,OldData!O38,"")</f>
        <v/>
      </c>
      <c r="AA37" s="95" t="str">
        <f aca="false">IF(A37&lt;=$B$5,OldData!E38,"")</f>
        <v/>
      </c>
      <c r="AB37" s="96" t="str">
        <f aca="false">IF(A37&lt;=$B$5,OldData!B38,"")</f>
        <v/>
      </c>
      <c r="AD37" s="1" t="n">
        <f aca="false">AD36+1</f>
        <v>32</v>
      </c>
      <c r="AE37" s="114" t="e">
        <v>#VALUE!</v>
      </c>
      <c r="AF37" s="81"/>
      <c r="AG37" s="81"/>
      <c r="AH37" s="90"/>
      <c r="AI37" s="33"/>
      <c r="AK37" s="17" t="n">
        <v>25</v>
      </c>
      <c r="AL37" s="71" t="str">
        <f aca="false">IF(AL36&lt;&gt;"",IF(EOMONTH(AL36,0)+1&lt;UnderEnd,EOMONTH(AL36,0)+1,""),"")</f>
        <v/>
      </c>
      <c r="AM37" s="108" t="e">
        <f aca="false">AE41</f>
        <v>#VALUE!</v>
      </c>
      <c r="AN37" s="109" t="e">
        <f aca="false">AE141</f>
        <v>#VALUE!</v>
      </c>
      <c r="AO37" s="109" t="e">
        <f aca="false">AE241</f>
        <v>#VALUE!</v>
      </c>
      <c r="AP37" s="109" t="e">
        <f aca="false">AE341</f>
        <v>#VALUE!</v>
      </c>
      <c r="AQ37" s="110" t="e">
        <f aca="false">AE441</f>
        <v>#VALUE!</v>
      </c>
      <c r="AR37" s="111" t="e">
        <f aca="false">AE541</f>
        <v>#VALUE!</v>
      </c>
      <c r="AS37" s="71" t="str">
        <f aca="false">AL36</f>
        <v/>
      </c>
      <c r="AT37" s="69" t="e">
        <f aca="false">AQ37</f>
        <v>#VALUE!</v>
      </c>
    </row>
    <row r="38" customFormat="false" ht="11.25" hidden="false" customHeight="false" outlineLevel="0" collapsed="false">
      <c r="A38" s="67" t="n">
        <f aca="false">1+A37</f>
        <v>32</v>
      </c>
      <c r="B38" s="1" t="str">
        <f aca="false">IF(A38&lt;=$B$5,Data!L39,"")</f>
        <v/>
      </c>
      <c r="C38" s="1" t="str">
        <f aca="false">IF(A38&lt;=$B$5,IF(Calculation!$Y$12=2,DayInfo!C36,DayInfo!F36),"")</f>
        <v/>
      </c>
      <c r="G38" s="68" t="str">
        <f aca="false">IF(A38&lt;=$B$5,Data!O39,"")</f>
        <v/>
      </c>
      <c r="H38" s="91" t="str">
        <f aca="false">IF(A38&lt;=$B$5,Data!P39,"")</f>
        <v/>
      </c>
      <c r="J38" s="1" t="str">
        <f aca="false">IF(A38&lt;=$B$5,Data!E39,"")</f>
        <v/>
      </c>
      <c r="K38" s="1" t="str">
        <f aca="false">IF(A38&lt;=$B$5,Data!B39,"")</f>
        <v/>
      </c>
      <c r="L38" s="1" t="str">
        <f aca="false">IF(A38&lt;=$B$5,Data!C39,"")</f>
        <v/>
      </c>
      <c r="N38" s="97" t="e">
        <f aca="false">IF(A37&lt;=$N$7,Data!G38,"")</f>
        <v>#VALUE!</v>
      </c>
      <c r="P38" s="1" t="str">
        <f aca="false">IF(A38&lt;=$P$6,Data!D39,"")</f>
        <v/>
      </c>
      <c r="U38" s="1" t="n">
        <f aca="false">1+U37</f>
        <v>32</v>
      </c>
      <c r="V38" s="92" t="e">
        <v>#VALUE!</v>
      </c>
      <c r="W38" s="93" t="e">
        <f aca="false">V38</f>
        <v>#VALUE!</v>
      </c>
      <c r="X38" s="93"/>
      <c r="Y38" s="94" t="n">
        <f aca="false">1+Y37</f>
        <v>32</v>
      </c>
      <c r="Z38" s="95" t="str">
        <f aca="false">IF(A38&lt;=$B$5,OldData!O39,"")</f>
        <v/>
      </c>
      <c r="AA38" s="95" t="str">
        <f aca="false">IF(A38&lt;=$B$5,OldData!E39,"")</f>
        <v/>
      </c>
      <c r="AB38" s="96" t="str">
        <f aca="false">IF(A38&lt;=$B$5,OldData!B39,"")</f>
        <v/>
      </c>
      <c r="AD38" s="1" t="n">
        <f aca="false">AD37+1</f>
        <v>33</v>
      </c>
      <c r="AE38" s="114" t="e">
        <v>#VALUE!</v>
      </c>
      <c r="AF38" s="81"/>
      <c r="AG38" s="81"/>
      <c r="AH38" s="90"/>
      <c r="AI38" s="33"/>
      <c r="AK38" s="17" t="n">
        <v>26</v>
      </c>
      <c r="AL38" s="71" t="str">
        <f aca="false">IF(AL37&lt;&gt;"",IF(EOMONTH(AL37,0)+1&lt;UnderEnd,EOMONTH(AL37,0)+1,""),"")</f>
        <v/>
      </c>
      <c r="AM38" s="108" t="e">
        <f aca="false">AE42</f>
        <v>#VALUE!</v>
      </c>
      <c r="AN38" s="109" t="e">
        <f aca="false">AE142</f>
        <v>#VALUE!</v>
      </c>
      <c r="AO38" s="109" t="e">
        <f aca="false">AE242</f>
        <v>#VALUE!</v>
      </c>
      <c r="AP38" s="109" t="e">
        <f aca="false">AE342</f>
        <v>#VALUE!</v>
      </c>
      <c r="AQ38" s="110" t="e">
        <f aca="false">AE442</f>
        <v>#VALUE!</v>
      </c>
      <c r="AR38" s="111" t="e">
        <f aca="false">AE542</f>
        <v>#VALUE!</v>
      </c>
      <c r="AS38" s="71" t="str">
        <f aca="false">AL37</f>
        <v/>
      </c>
      <c r="AT38" s="69" t="e">
        <f aca="false">AQ38</f>
        <v>#VALUE!</v>
      </c>
    </row>
    <row r="39" customFormat="false" ht="11.25" hidden="false" customHeight="false" outlineLevel="0" collapsed="false">
      <c r="A39" s="67" t="n">
        <f aca="false">1+A38</f>
        <v>33</v>
      </c>
      <c r="B39" s="1" t="str">
        <f aca="false">IF(A39&lt;=$B$5,Data!L40,"")</f>
        <v/>
      </c>
      <c r="C39" s="1" t="str">
        <f aca="false">IF(A39&lt;=$B$5,IF(Calculation!$Y$12=2,DayInfo!C37,DayInfo!F37),"")</f>
        <v/>
      </c>
      <c r="G39" s="68" t="str">
        <f aca="false">IF(A39&lt;=$B$5,Data!O40,"")</f>
        <v/>
      </c>
      <c r="H39" s="91" t="str">
        <f aca="false">IF(A39&lt;=$B$5,Data!P40,"")</f>
        <v/>
      </c>
      <c r="J39" s="1" t="str">
        <f aca="false">IF(A39&lt;=$B$5,Data!E40,"")</f>
        <v/>
      </c>
      <c r="K39" s="1" t="str">
        <f aca="false">IF(A39&lt;=$B$5,Data!B40,"")</f>
        <v/>
      </c>
      <c r="L39" s="1" t="str">
        <f aca="false">IF(A39&lt;=$B$5,Data!C40,"")</f>
        <v/>
      </c>
      <c r="N39" s="97" t="e">
        <f aca="false">IF(A38&lt;=$N$7,Data!G39,"")</f>
        <v>#VALUE!</v>
      </c>
      <c r="P39" s="1" t="str">
        <f aca="false">IF(A39&lt;=$P$6,Data!D40,"")</f>
        <v/>
      </c>
      <c r="U39" s="1" t="n">
        <f aca="false">1+U38</f>
        <v>33</v>
      </c>
      <c r="V39" s="92" t="e">
        <v>#VALUE!</v>
      </c>
      <c r="W39" s="93" t="e">
        <f aca="false">V39</f>
        <v>#VALUE!</v>
      </c>
      <c r="X39" s="93"/>
      <c r="Y39" s="94" t="n">
        <f aca="false">1+Y38</f>
        <v>33</v>
      </c>
      <c r="Z39" s="95" t="str">
        <f aca="false">IF(A39&lt;=$B$5,OldData!O40,"")</f>
        <v/>
      </c>
      <c r="AA39" s="95" t="str">
        <f aca="false">IF(A39&lt;=$B$5,OldData!E40,"")</f>
        <v/>
      </c>
      <c r="AB39" s="96" t="str">
        <f aca="false">IF(A39&lt;=$B$5,OldData!B40,"")</f>
        <v/>
      </c>
      <c r="AD39" s="1" t="n">
        <f aca="false">AD38+1</f>
        <v>34</v>
      </c>
      <c r="AE39" s="114" t="e">
        <v>#VALUE!</v>
      </c>
      <c r="AF39" s="81"/>
      <c r="AG39" s="81"/>
      <c r="AH39" s="90"/>
      <c r="AI39" s="33"/>
      <c r="AK39" s="17" t="n">
        <v>27</v>
      </c>
      <c r="AL39" s="71" t="str">
        <f aca="false">IF(AL38&lt;&gt;"",IF(EOMONTH(AL38,0)+1&lt;UnderEnd,EOMONTH(AL38,0)+1,""),"")</f>
        <v/>
      </c>
      <c r="AM39" s="108" t="e">
        <f aca="false">AE43</f>
        <v>#VALUE!</v>
      </c>
      <c r="AN39" s="109" t="e">
        <f aca="false">AE143</f>
        <v>#VALUE!</v>
      </c>
      <c r="AO39" s="109" t="e">
        <f aca="false">AE243</f>
        <v>#VALUE!</v>
      </c>
      <c r="AP39" s="109" t="e">
        <f aca="false">AE343</f>
        <v>#VALUE!</v>
      </c>
      <c r="AQ39" s="110" t="e">
        <f aca="false">AE443</f>
        <v>#VALUE!</v>
      </c>
      <c r="AR39" s="111" t="e">
        <f aca="false">AE543</f>
        <v>#VALUE!</v>
      </c>
      <c r="AS39" s="71" t="str">
        <f aca="false">AL38</f>
        <v/>
      </c>
      <c r="AT39" s="69" t="e">
        <f aca="false">AQ39</f>
        <v>#VALUE!</v>
      </c>
    </row>
    <row r="40" customFormat="false" ht="11.25" hidden="false" customHeight="false" outlineLevel="0" collapsed="false">
      <c r="A40" s="67" t="n">
        <f aca="false">1+A39</f>
        <v>34</v>
      </c>
      <c r="B40" s="1" t="str">
        <f aca="false">IF(A40&lt;=$B$5,Data!L41,"")</f>
        <v/>
      </c>
      <c r="C40" s="1" t="str">
        <f aca="false">IF(A40&lt;=$B$5,IF(Calculation!$Y$12=2,DayInfo!C38,DayInfo!F38),"")</f>
        <v/>
      </c>
      <c r="G40" s="68" t="str">
        <f aca="false">IF(A40&lt;=$B$5,Data!O41,"")</f>
        <v/>
      </c>
      <c r="H40" s="91" t="str">
        <f aca="false">IF(A40&lt;=$B$5,Data!P41,"")</f>
        <v/>
      </c>
      <c r="J40" s="1" t="str">
        <f aca="false">IF(A40&lt;=$B$5,Data!E41,"")</f>
        <v/>
      </c>
      <c r="K40" s="1" t="str">
        <f aca="false">IF(A40&lt;=$B$5,Data!B41,"")</f>
        <v/>
      </c>
      <c r="L40" s="1" t="str">
        <f aca="false">IF(A40&lt;=$B$5,Data!C41,"")</f>
        <v/>
      </c>
      <c r="N40" s="97" t="e">
        <f aca="false">IF(A39&lt;=$N$7,Data!G40,"")</f>
        <v>#VALUE!</v>
      </c>
      <c r="P40" s="1" t="str">
        <f aca="false">IF(A40&lt;=$P$6,Data!D41,"")</f>
        <v/>
      </c>
      <c r="U40" s="1" t="n">
        <f aca="false">1+U39</f>
        <v>34</v>
      </c>
      <c r="V40" s="92" t="e">
        <v>#VALUE!</v>
      </c>
      <c r="W40" s="93" t="e">
        <f aca="false">V40</f>
        <v>#VALUE!</v>
      </c>
      <c r="X40" s="93"/>
      <c r="Y40" s="94" t="n">
        <f aca="false">1+Y39</f>
        <v>34</v>
      </c>
      <c r="Z40" s="95" t="str">
        <f aca="false">IF(A40&lt;=$B$5,OldData!O41,"")</f>
        <v/>
      </c>
      <c r="AA40" s="95" t="str">
        <f aca="false">IF(A40&lt;=$B$5,OldData!E41,"")</f>
        <v/>
      </c>
      <c r="AB40" s="96" t="str">
        <f aca="false">IF(A40&lt;=$B$5,OldData!B41,"")</f>
        <v/>
      </c>
      <c r="AD40" s="1" t="n">
        <f aca="false">AD39+1</f>
        <v>35</v>
      </c>
      <c r="AE40" s="114" t="e">
        <v>#VALUE!</v>
      </c>
      <c r="AF40" s="81"/>
      <c r="AG40" s="81"/>
      <c r="AH40" s="90"/>
      <c r="AI40" s="33"/>
      <c r="AK40" s="17" t="n">
        <v>28</v>
      </c>
      <c r="AL40" s="71" t="str">
        <f aca="false">IF(AL39&lt;&gt;"",IF(EOMONTH(AL39,0)+1&lt;UnderEnd,EOMONTH(AL39,0)+1,""),"")</f>
        <v/>
      </c>
      <c r="AM40" s="108" t="e">
        <f aca="false">AE44</f>
        <v>#VALUE!</v>
      </c>
      <c r="AN40" s="109" t="e">
        <f aca="false">AE144</f>
        <v>#VALUE!</v>
      </c>
      <c r="AO40" s="109" t="e">
        <f aca="false">AE244</f>
        <v>#VALUE!</v>
      </c>
      <c r="AP40" s="109" t="e">
        <f aca="false">AE344</f>
        <v>#VALUE!</v>
      </c>
      <c r="AQ40" s="110" t="e">
        <f aca="false">AE444</f>
        <v>#VALUE!</v>
      </c>
      <c r="AR40" s="111" t="e">
        <f aca="false">AE544</f>
        <v>#VALUE!</v>
      </c>
      <c r="AS40" s="71" t="str">
        <f aca="false">AL39</f>
        <v/>
      </c>
      <c r="AT40" s="69" t="e">
        <f aca="false">AQ40</f>
        <v>#VALUE!</v>
      </c>
    </row>
    <row r="41" customFormat="false" ht="11.25" hidden="false" customHeight="false" outlineLevel="0" collapsed="false">
      <c r="A41" s="67" t="n">
        <f aca="false">1+A40</f>
        <v>35</v>
      </c>
      <c r="B41" s="1" t="str">
        <f aca="false">IF(A41&lt;=$B$5,Data!L42,"")</f>
        <v/>
      </c>
      <c r="C41" s="1" t="str">
        <f aca="false">IF(A41&lt;=$B$5,IF(Calculation!$Y$12=2,DayInfo!C39,DayInfo!F39),"")</f>
        <v/>
      </c>
      <c r="G41" s="68" t="str">
        <f aca="false">IF(A41&lt;=$B$5,Data!O42,"")</f>
        <v/>
      </c>
      <c r="H41" s="91" t="str">
        <f aca="false">IF(A41&lt;=$B$5,Data!P42,"")</f>
        <v/>
      </c>
      <c r="J41" s="1" t="str">
        <f aca="false">IF(A41&lt;=$B$5,Data!E42,"")</f>
        <v/>
      </c>
      <c r="K41" s="1" t="str">
        <f aca="false">IF(A41&lt;=$B$5,Data!B42,"")</f>
        <v/>
      </c>
      <c r="L41" s="1" t="str">
        <f aca="false">IF(A41&lt;=$B$5,Data!C42,"")</f>
        <v/>
      </c>
      <c r="N41" s="97" t="e">
        <f aca="false">IF(A40&lt;=$N$7,Data!G41,"")</f>
        <v>#VALUE!</v>
      </c>
      <c r="P41" s="1" t="str">
        <f aca="false">IF(A41&lt;=$P$6,Data!D42,"")</f>
        <v/>
      </c>
      <c r="U41" s="1" t="n">
        <f aca="false">1+U40</f>
        <v>35</v>
      </c>
      <c r="V41" s="92" t="e">
        <v>#VALUE!</v>
      </c>
      <c r="W41" s="93" t="e">
        <f aca="false">V41</f>
        <v>#VALUE!</v>
      </c>
      <c r="X41" s="93"/>
      <c r="Y41" s="94" t="n">
        <f aca="false">1+Y40</f>
        <v>35</v>
      </c>
      <c r="Z41" s="95" t="str">
        <f aca="false">IF(A41&lt;=$B$5,OldData!O42,"")</f>
        <v/>
      </c>
      <c r="AA41" s="95" t="str">
        <f aca="false">IF(A41&lt;=$B$5,OldData!E42,"")</f>
        <v/>
      </c>
      <c r="AB41" s="96" t="str">
        <f aca="false">IF(A41&lt;=$B$5,OldData!B42,"")</f>
        <v/>
      </c>
      <c r="AD41" s="1" t="n">
        <f aca="false">AD40+1</f>
        <v>36</v>
      </c>
      <c r="AE41" s="114" t="e">
        <v>#VALUE!</v>
      </c>
      <c r="AF41" s="81"/>
      <c r="AG41" s="81"/>
      <c r="AH41" s="90"/>
      <c r="AI41" s="33"/>
      <c r="AK41" s="17" t="n">
        <v>29</v>
      </c>
      <c r="AL41" s="71" t="str">
        <f aca="false">IF(AL40&lt;&gt;"",IF(EOMONTH(AL40,0)+1&lt;UnderEnd,EOMONTH(AL40,0)+1,""),"")</f>
        <v/>
      </c>
      <c r="AM41" s="108" t="e">
        <f aca="false">AE45</f>
        <v>#VALUE!</v>
      </c>
      <c r="AN41" s="109" t="e">
        <f aca="false">AE145</f>
        <v>#VALUE!</v>
      </c>
      <c r="AO41" s="109" t="e">
        <f aca="false">AE245</f>
        <v>#VALUE!</v>
      </c>
      <c r="AP41" s="109" t="e">
        <f aca="false">AE345</f>
        <v>#VALUE!</v>
      </c>
      <c r="AQ41" s="110" t="e">
        <f aca="false">AE445</f>
        <v>#VALUE!</v>
      </c>
      <c r="AR41" s="111" t="e">
        <f aca="false">AE545</f>
        <v>#VALUE!</v>
      </c>
      <c r="AS41" s="71" t="str">
        <f aca="false">AL40</f>
        <v/>
      </c>
      <c r="AT41" s="69" t="e">
        <f aca="false">AQ41</f>
        <v>#VALUE!</v>
      </c>
    </row>
    <row r="42" customFormat="false" ht="11.25" hidden="false" customHeight="false" outlineLevel="0" collapsed="false">
      <c r="A42" s="67" t="n">
        <f aca="false">1+A41</f>
        <v>36</v>
      </c>
      <c r="B42" s="1" t="str">
        <f aca="false">IF(A42&lt;=$B$5,Data!L43,"")</f>
        <v/>
      </c>
      <c r="C42" s="1" t="str">
        <f aca="false">IF(A42&lt;=$B$5,IF(Calculation!$Y$12=2,DayInfo!C40,DayInfo!F40),"")</f>
        <v/>
      </c>
      <c r="G42" s="68" t="str">
        <f aca="false">IF(A42&lt;=$B$5,Data!O43,"")</f>
        <v/>
      </c>
      <c r="H42" s="91" t="str">
        <f aca="false">IF(A42&lt;=$B$5,Data!P43,"")</f>
        <v/>
      </c>
      <c r="J42" s="1" t="str">
        <f aca="false">IF(A42&lt;=$B$5,Data!E43,"")</f>
        <v/>
      </c>
      <c r="K42" s="1" t="str">
        <f aca="false">IF(A42&lt;=$B$5,Data!B43,"")</f>
        <v/>
      </c>
      <c r="L42" s="1" t="str">
        <f aca="false">IF(A42&lt;=$B$5,Data!C43,"")</f>
        <v/>
      </c>
      <c r="N42" s="97" t="e">
        <f aca="false">IF(A41&lt;=$N$7,Data!G42,"")</f>
        <v>#VALUE!</v>
      </c>
      <c r="P42" s="1" t="str">
        <f aca="false">IF(A42&lt;=$P$6,Data!D43,"")</f>
        <v/>
      </c>
      <c r="U42" s="1" t="n">
        <f aca="false">1+U41</f>
        <v>36</v>
      </c>
      <c r="V42" s="92" t="e">
        <v>#VALUE!</v>
      </c>
      <c r="W42" s="93" t="e">
        <f aca="false">V42</f>
        <v>#VALUE!</v>
      </c>
      <c r="X42" s="93"/>
      <c r="Y42" s="94" t="n">
        <f aca="false">1+Y41</f>
        <v>36</v>
      </c>
      <c r="Z42" s="95" t="str">
        <f aca="false">IF(A42&lt;=$B$5,OldData!O43,"")</f>
        <v/>
      </c>
      <c r="AA42" s="95" t="str">
        <f aca="false">IF(A42&lt;=$B$5,OldData!E43,"")</f>
        <v/>
      </c>
      <c r="AB42" s="96" t="str">
        <f aca="false">IF(A42&lt;=$B$5,OldData!B43,"")</f>
        <v/>
      </c>
      <c r="AD42" s="1" t="n">
        <f aca="false">AD41+1</f>
        <v>37</v>
      </c>
      <c r="AE42" s="114" t="e">
        <v>#VALUE!</v>
      </c>
      <c r="AF42" s="81"/>
      <c r="AG42" s="81"/>
      <c r="AH42" s="90"/>
      <c r="AI42" s="33"/>
      <c r="AK42" s="17" t="n">
        <v>30</v>
      </c>
      <c r="AL42" s="71" t="str">
        <f aca="false">IF(AL41&lt;&gt;"",IF(EOMONTH(AL41,0)+1&lt;UnderEnd,EOMONTH(AL41,0)+1,""),"")</f>
        <v/>
      </c>
      <c r="AM42" s="108" t="e">
        <f aca="false">AE46</f>
        <v>#VALUE!</v>
      </c>
      <c r="AN42" s="109" t="e">
        <f aca="false">AE146</f>
        <v>#VALUE!</v>
      </c>
      <c r="AO42" s="109" t="e">
        <f aca="false">AE246</f>
        <v>#VALUE!</v>
      </c>
      <c r="AP42" s="109" t="e">
        <f aca="false">AE346</f>
        <v>#VALUE!</v>
      </c>
      <c r="AQ42" s="110" t="e">
        <f aca="false">AE446</f>
        <v>#VALUE!</v>
      </c>
      <c r="AR42" s="111" t="e">
        <f aca="false">AE546</f>
        <v>#VALUE!</v>
      </c>
      <c r="AS42" s="71" t="str">
        <f aca="false">AL41</f>
        <v/>
      </c>
      <c r="AT42" s="69" t="e">
        <f aca="false">AQ42</f>
        <v>#VALUE!</v>
      </c>
    </row>
    <row r="43" customFormat="false" ht="11.25" hidden="false" customHeight="false" outlineLevel="0" collapsed="false">
      <c r="A43" s="67" t="n">
        <f aca="false">1+A42</f>
        <v>37</v>
      </c>
      <c r="B43" s="1" t="str">
        <f aca="false">IF(A43&lt;=$B$5,Data!L44,"")</f>
        <v/>
      </c>
      <c r="C43" s="1" t="str">
        <f aca="false">IF(A43&lt;=$B$5,IF(Calculation!$Y$12=2,DayInfo!C41,DayInfo!F41),"")</f>
        <v/>
      </c>
      <c r="G43" s="68" t="str">
        <f aca="false">IF(A43&lt;=$B$5,Data!O44,"")</f>
        <v/>
      </c>
      <c r="H43" s="91" t="str">
        <f aca="false">IF(A43&lt;=$B$5,Data!P44,"")</f>
        <v/>
      </c>
      <c r="J43" s="1" t="str">
        <f aca="false">IF(A43&lt;=$B$5,Data!E44,"")</f>
        <v/>
      </c>
      <c r="K43" s="1" t="str">
        <f aca="false">IF(A43&lt;=$B$5,Data!B44,"")</f>
        <v/>
      </c>
      <c r="L43" s="1" t="str">
        <f aca="false">IF(A43&lt;=$B$5,Data!C44,"")</f>
        <v/>
      </c>
      <c r="N43" s="97" t="e">
        <f aca="false">IF(A42&lt;=$N$7,Data!G43,"")</f>
        <v>#VALUE!</v>
      </c>
      <c r="P43" s="1" t="str">
        <f aca="false">IF(A43&lt;=$P$6,Data!D44,"")</f>
        <v/>
      </c>
      <c r="U43" s="1" t="n">
        <f aca="false">1+U42</f>
        <v>37</v>
      </c>
      <c r="V43" s="92" t="e">
        <v>#VALUE!</v>
      </c>
      <c r="W43" s="93" t="e">
        <f aca="false">V43</f>
        <v>#VALUE!</v>
      </c>
      <c r="X43" s="93"/>
      <c r="Y43" s="94" t="n">
        <f aca="false">1+Y42</f>
        <v>37</v>
      </c>
      <c r="Z43" s="95" t="str">
        <f aca="false">IF(A43&lt;=$B$5,OldData!O44,"")</f>
        <v/>
      </c>
      <c r="AA43" s="95" t="str">
        <f aca="false">IF(A43&lt;=$B$5,OldData!E44,"")</f>
        <v/>
      </c>
      <c r="AB43" s="96" t="str">
        <f aca="false">IF(A43&lt;=$B$5,OldData!B44,"")</f>
        <v/>
      </c>
      <c r="AD43" s="1" t="n">
        <f aca="false">AD42+1</f>
        <v>38</v>
      </c>
      <c r="AE43" s="114" t="e">
        <v>#VALUE!</v>
      </c>
      <c r="AF43" s="81"/>
      <c r="AG43" s="81"/>
      <c r="AH43" s="90"/>
      <c r="AI43" s="33"/>
      <c r="AK43" s="17" t="n">
        <v>31</v>
      </c>
      <c r="AL43" s="71" t="str">
        <f aca="false">IF(AL42&lt;&gt;"",IF(EOMONTH(AL42,0)+1&lt;UnderEnd,EOMONTH(AL42,0)+1,""),"")</f>
        <v/>
      </c>
      <c r="AM43" s="108" t="e">
        <f aca="false">AE47</f>
        <v>#VALUE!</v>
      </c>
      <c r="AN43" s="109" t="e">
        <f aca="false">AE147</f>
        <v>#VALUE!</v>
      </c>
      <c r="AO43" s="109" t="e">
        <f aca="false">AE247</f>
        <v>#VALUE!</v>
      </c>
      <c r="AP43" s="109" t="e">
        <f aca="false">AE347</f>
        <v>#VALUE!</v>
      </c>
      <c r="AQ43" s="110" t="e">
        <f aca="false">AE447</f>
        <v>#VALUE!</v>
      </c>
      <c r="AR43" s="111" t="e">
        <f aca="false">AE547</f>
        <v>#VALUE!</v>
      </c>
      <c r="AS43" s="71" t="str">
        <f aca="false">AL42</f>
        <v/>
      </c>
      <c r="AT43" s="69" t="e">
        <f aca="false">AQ43</f>
        <v>#VALUE!</v>
      </c>
    </row>
    <row r="44" customFormat="false" ht="11.25" hidden="false" customHeight="false" outlineLevel="0" collapsed="false">
      <c r="A44" s="67" t="n">
        <f aca="false">1+A43</f>
        <v>38</v>
      </c>
      <c r="B44" s="1" t="str">
        <f aca="false">IF(A44&lt;=$B$5,Data!L45,"")</f>
        <v/>
      </c>
      <c r="C44" s="1" t="str">
        <f aca="false">IF(A44&lt;=$B$5,IF(Calculation!$Y$12=2,DayInfo!C42,DayInfo!F42),"")</f>
        <v/>
      </c>
      <c r="G44" s="68" t="str">
        <f aca="false">IF(A44&lt;=$B$5,Data!O45,"")</f>
        <v/>
      </c>
      <c r="H44" s="91" t="str">
        <f aca="false">IF(A44&lt;=$B$5,Data!P45,"")</f>
        <v/>
      </c>
      <c r="J44" s="1" t="str">
        <f aca="false">IF(A44&lt;=$B$5,Data!E45,"")</f>
        <v/>
      </c>
      <c r="K44" s="1" t="str">
        <f aca="false">IF(A44&lt;=$B$5,Data!B45,"")</f>
        <v/>
      </c>
      <c r="L44" s="1" t="str">
        <f aca="false">IF(A44&lt;=$B$5,Data!C45,"")</f>
        <v/>
      </c>
      <c r="N44" s="97" t="e">
        <f aca="false">IF(A43&lt;=$N$7,Data!G44,"")</f>
        <v>#VALUE!</v>
      </c>
      <c r="P44" s="1" t="str">
        <f aca="false">IF(A44&lt;=$P$6,Data!D45,"")</f>
        <v/>
      </c>
      <c r="U44" s="1" t="n">
        <f aca="false">1+U43</f>
        <v>38</v>
      </c>
      <c r="V44" s="92" t="e">
        <v>#VALUE!</v>
      </c>
      <c r="W44" s="93" t="e">
        <f aca="false">V44</f>
        <v>#VALUE!</v>
      </c>
      <c r="X44" s="93"/>
      <c r="Y44" s="94" t="n">
        <f aca="false">1+Y43</f>
        <v>38</v>
      </c>
      <c r="Z44" s="95" t="str">
        <f aca="false">IF(A44&lt;=$B$5,OldData!O45,"")</f>
        <v/>
      </c>
      <c r="AA44" s="95" t="str">
        <f aca="false">IF(A44&lt;=$B$5,OldData!E45,"")</f>
        <v/>
      </c>
      <c r="AB44" s="96" t="str">
        <f aca="false">IF(A44&lt;=$B$5,OldData!B45,"")</f>
        <v/>
      </c>
      <c r="AD44" s="1" t="n">
        <f aca="false">AD43+1</f>
        <v>39</v>
      </c>
      <c r="AE44" s="114" t="e">
        <v>#VALUE!</v>
      </c>
      <c r="AF44" s="81"/>
      <c r="AG44" s="81"/>
      <c r="AH44" s="90"/>
      <c r="AI44" s="33"/>
      <c r="AK44" s="17" t="n">
        <v>32</v>
      </c>
      <c r="AL44" s="71" t="str">
        <f aca="false">IF(AL43&lt;&gt;"",IF(EOMONTH(AL43,0)+1&lt;UnderEnd,EOMONTH(AL43,0)+1,""),"")</f>
        <v/>
      </c>
      <c r="AM44" s="108" t="e">
        <f aca="false">AE48</f>
        <v>#VALUE!</v>
      </c>
      <c r="AN44" s="109" t="e">
        <f aca="false">AE148</f>
        <v>#VALUE!</v>
      </c>
      <c r="AO44" s="109" t="e">
        <f aca="false">AE248</f>
        <v>#VALUE!</v>
      </c>
      <c r="AP44" s="109" t="e">
        <f aca="false">AE348</f>
        <v>#VALUE!</v>
      </c>
      <c r="AQ44" s="110" t="e">
        <f aca="false">AE448</f>
        <v>#VALUE!</v>
      </c>
      <c r="AR44" s="111" t="e">
        <f aca="false">AE548</f>
        <v>#VALUE!</v>
      </c>
      <c r="AS44" s="71" t="str">
        <f aca="false">AL43</f>
        <v/>
      </c>
      <c r="AT44" s="69" t="e">
        <f aca="false">AQ44</f>
        <v>#VALUE!</v>
      </c>
    </row>
    <row r="45" customFormat="false" ht="11.25" hidden="false" customHeight="false" outlineLevel="0" collapsed="false">
      <c r="A45" s="67" t="n">
        <f aca="false">1+A44</f>
        <v>39</v>
      </c>
      <c r="B45" s="1" t="str">
        <f aca="false">IF(A45&lt;=$B$5,Data!L46,"")</f>
        <v/>
      </c>
      <c r="C45" s="1" t="str">
        <f aca="false">IF(A45&lt;=$B$5,IF(Calculation!$Y$12=2,DayInfo!C43,DayInfo!F43),"")</f>
        <v/>
      </c>
      <c r="G45" s="68" t="str">
        <f aca="false">IF(A45&lt;=$B$5,Data!O46,"")</f>
        <v/>
      </c>
      <c r="H45" s="91" t="str">
        <f aca="false">IF(A45&lt;=$B$5,Data!P46,"")</f>
        <v/>
      </c>
      <c r="J45" s="1" t="str">
        <f aca="false">IF(A45&lt;=$B$5,Data!E46,"")</f>
        <v/>
      </c>
      <c r="K45" s="1" t="str">
        <f aca="false">IF(A45&lt;=$B$5,Data!B46,"")</f>
        <v/>
      </c>
      <c r="L45" s="1" t="str">
        <f aca="false">IF(A45&lt;=$B$5,Data!C46,"")</f>
        <v/>
      </c>
      <c r="N45" s="97" t="e">
        <f aca="false">IF(A44&lt;=$N$7,Data!G45,"")</f>
        <v>#VALUE!</v>
      </c>
      <c r="P45" s="1" t="str">
        <f aca="false">IF(A45&lt;=$P$6,Data!D46,"")</f>
        <v/>
      </c>
      <c r="U45" s="1" t="n">
        <f aca="false">1+U44</f>
        <v>39</v>
      </c>
      <c r="V45" s="92" t="e">
        <v>#VALUE!</v>
      </c>
      <c r="W45" s="93" t="e">
        <f aca="false">V45</f>
        <v>#VALUE!</v>
      </c>
      <c r="X45" s="93"/>
      <c r="Y45" s="94" t="n">
        <f aca="false">1+Y44</f>
        <v>39</v>
      </c>
      <c r="Z45" s="95" t="str">
        <f aca="false">IF(A45&lt;=$B$5,OldData!O46,"")</f>
        <v/>
      </c>
      <c r="AA45" s="95" t="str">
        <f aca="false">IF(A45&lt;=$B$5,OldData!E46,"")</f>
        <v/>
      </c>
      <c r="AB45" s="96" t="str">
        <f aca="false">IF(A45&lt;=$B$5,OldData!B46,"")</f>
        <v/>
      </c>
      <c r="AD45" s="1" t="n">
        <f aca="false">AD44+1</f>
        <v>40</v>
      </c>
      <c r="AE45" s="114" t="e">
        <v>#VALUE!</v>
      </c>
      <c r="AF45" s="81"/>
      <c r="AG45" s="81"/>
      <c r="AH45" s="90"/>
      <c r="AI45" s="33"/>
      <c r="AK45" s="17" t="n">
        <v>33</v>
      </c>
      <c r="AL45" s="71" t="str">
        <f aca="false">IF(AL44&lt;&gt;"",IF(EOMONTH(AL44,0)+1&lt;UnderEnd,EOMONTH(AL44,0)+1,""),"")</f>
        <v/>
      </c>
      <c r="AM45" s="108" t="e">
        <f aca="false">AE49</f>
        <v>#VALUE!</v>
      </c>
      <c r="AN45" s="109" t="e">
        <f aca="false">AE149</f>
        <v>#VALUE!</v>
      </c>
      <c r="AO45" s="109" t="e">
        <f aca="false">AE249</f>
        <v>#VALUE!</v>
      </c>
      <c r="AP45" s="109" t="e">
        <f aca="false">AE349</f>
        <v>#VALUE!</v>
      </c>
      <c r="AQ45" s="110" t="e">
        <f aca="false">AE449</f>
        <v>#VALUE!</v>
      </c>
      <c r="AR45" s="111" t="e">
        <f aca="false">AE549</f>
        <v>#VALUE!</v>
      </c>
      <c r="AS45" s="71" t="str">
        <f aca="false">AL44</f>
        <v/>
      </c>
      <c r="AT45" s="69" t="e">
        <f aca="false">AQ45</f>
        <v>#VALUE!</v>
      </c>
    </row>
    <row r="46" customFormat="false" ht="11.25" hidden="false" customHeight="false" outlineLevel="0" collapsed="false">
      <c r="A46" s="67" t="n">
        <f aca="false">1+A45</f>
        <v>40</v>
      </c>
      <c r="B46" s="1" t="str">
        <f aca="false">IF(A46&lt;=$B$5,Data!L47,"")</f>
        <v/>
      </c>
      <c r="C46" s="1" t="str">
        <f aca="false">IF(A46&lt;=$B$5,IF(Calculation!$Y$12=2,DayInfo!C44,DayInfo!F44),"")</f>
        <v/>
      </c>
      <c r="G46" s="68" t="str">
        <f aca="false">IF(A46&lt;=$B$5,Data!O47,"")</f>
        <v/>
      </c>
      <c r="H46" s="91" t="str">
        <f aca="false">IF(A46&lt;=$B$5,Data!P47,"")</f>
        <v/>
      </c>
      <c r="J46" s="1" t="str">
        <f aca="false">IF(A46&lt;=$B$5,Data!E47,"")</f>
        <v/>
      </c>
      <c r="K46" s="1" t="str">
        <f aca="false">IF(A46&lt;=$B$5,Data!B47,"")</f>
        <v/>
      </c>
      <c r="L46" s="1" t="str">
        <f aca="false">IF(A46&lt;=$B$5,Data!C47,"")</f>
        <v/>
      </c>
      <c r="N46" s="97" t="e">
        <f aca="false">IF(A45&lt;=$N$7,Data!G46,"")</f>
        <v>#VALUE!</v>
      </c>
      <c r="P46" s="1" t="str">
        <f aca="false">IF(A46&lt;=$P$6,Data!D47,"")</f>
        <v/>
      </c>
      <c r="U46" s="1" t="n">
        <f aca="false">1+U45</f>
        <v>40</v>
      </c>
      <c r="V46" s="92" t="e">
        <v>#VALUE!</v>
      </c>
      <c r="W46" s="93" t="e">
        <f aca="false">V46</f>
        <v>#VALUE!</v>
      </c>
      <c r="X46" s="93"/>
      <c r="Y46" s="94" t="n">
        <f aca="false">1+Y45</f>
        <v>40</v>
      </c>
      <c r="Z46" s="95" t="str">
        <f aca="false">IF(A46&lt;=$B$5,OldData!O47,"")</f>
        <v/>
      </c>
      <c r="AA46" s="95" t="str">
        <f aca="false">IF(A46&lt;=$B$5,OldData!E47,"")</f>
        <v/>
      </c>
      <c r="AB46" s="96" t="str">
        <f aca="false">IF(A46&lt;=$B$5,OldData!B47,"")</f>
        <v/>
      </c>
      <c r="AD46" s="1" t="n">
        <f aca="false">AD45+1</f>
        <v>41</v>
      </c>
      <c r="AE46" s="114" t="e">
        <v>#VALUE!</v>
      </c>
      <c r="AF46" s="81"/>
      <c r="AG46" s="81"/>
      <c r="AH46" s="90"/>
      <c r="AI46" s="33"/>
      <c r="AK46" s="17" t="n">
        <v>34</v>
      </c>
      <c r="AL46" s="71" t="str">
        <f aca="false">IF(AL45&lt;&gt;"",IF(EOMONTH(AL45,0)+1&lt;UnderEnd,EOMONTH(AL45,0)+1,""),"")</f>
        <v/>
      </c>
      <c r="AM46" s="108" t="e">
        <f aca="false">AE50</f>
        <v>#VALUE!</v>
      </c>
      <c r="AN46" s="109" t="e">
        <f aca="false">AE150</f>
        <v>#VALUE!</v>
      </c>
      <c r="AO46" s="109" t="e">
        <f aca="false">AE250</f>
        <v>#VALUE!</v>
      </c>
      <c r="AP46" s="109" t="e">
        <f aca="false">AE350</f>
        <v>#VALUE!</v>
      </c>
      <c r="AQ46" s="110" t="e">
        <f aca="false">AE450</f>
        <v>#VALUE!</v>
      </c>
      <c r="AR46" s="111" t="e">
        <f aca="false">AE550</f>
        <v>#VALUE!</v>
      </c>
      <c r="AS46" s="71" t="str">
        <f aca="false">AL45</f>
        <v/>
      </c>
      <c r="AT46" s="69" t="e">
        <f aca="false">AQ46</f>
        <v>#VALUE!</v>
      </c>
    </row>
    <row r="47" customFormat="false" ht="11.25" hidden="false" customHeight="false" outlineLevel="0" collapsed="false">
      <c r="A47" s="67" t="n">
        <f aca="false">1+A46</f>
        <v>41</v>
      </c>
      <c r="B47" s="1" t="str">
        <f aca="false">IF(A47&lt;=$B$5,Data!L48,"")</f>
        <v/>
      </c>
      <c r="C47" s="1" t="str">
        <f aca="false">IF(A47&lt;=$B$5,IF(Calculation!$Y$12=2,DayInfo!C45,DayInfo!F45),"")</f>
        <v/>
      </c>
      <c r="G47" s="68" t="str">
        <f aca="false">IF(A47&lt;=$B$5,Data!O48,"")</f>
        <v/>
      </c>
      <c r="H47" s="91" t="str">
        <f aca="false">IF(A47&lt;=$B$5,Data!P48,"")</f>
        <v/>
      </c>
      <c r="J47" s="1" t="str">
        <f aca="false">IF(A47&lt;=$B$5,Data!E48,"")</f>
        <v/>
      </c>
      <c r="K47" s="1" t="str">
        <f aca="false">IF(A47&lt;=$B$5,Data!B48,"")</f>
        <v/>
      </c>
      <c r="L47" s="1" t="str">
        <f aca="false">IF(A47&lt;=$B$5,Data!C48,"")</f>
        <v/>
      </c>
      <c r="N47" s="97" t="e">
        <f aca="false">IF(A46&lt;=$N$7,Data!G47,"")</f>
        <v>#VALUE!</v>
      </c>
      <c r="P47" s="1" t="str">
        <f aca="false">IF(A47&lt;=$P$6,Data!D48,"")</f>
        <v/>
      </c>
      <c r="U47" s="1" t="n">
        <f aca="false">1+U46</f>
        <v>41</v>
      </c>
      <c r="V47" s="92" t="e">
        <v>#VALUE!</v>
      </c>
      <c r="W47" s="93" t="e">
        <f aca="false">V47</f>
        <v>#VALUE!</v>
      </c>
      <c r="X47" s="93"/>
      <c r="Y47" s="94" t="n">
        <f aca="false">1+Y46</f>
        <v>41</v>
      </c>
      <c r="Z47" s="95" t="str">
        <f aca="false">IF(A47&lt;=$B$5,OldData!O48,"")</f>
        <v/>
      </c>
      <c r="AA47" s="95" t="str">
        <f aca="false">IF(A47&lt;=$B$5,OldData!E48,"")</f>
        <v/>
      </c>
      <c r="AB47" s="96" t="str">
        <f aca="false">IF(A47&lt;=$B$5,OldData!B48,"")</f>
        <v/>
      </c>
      <c r="AD47" s="1" t="n">
        <f aca="false">AD46+1</f>
        <v>42</v>
      </c>
      <c r="AE47" s="114" t="e">
        <v>#VALUE!</v>
      </c>
      <c r="AF47" s="81"/>
      <c r="AG47" s="81"/>
      <c r="AH47" s="90"/>
      <c r="AI47" s="33"/>
      <c r="AK47" s="17" t="n">
        <v>35</v>
      </c>
      <c r="AL47" s="71" t="str">
        <f aca="false">IF(AL46&lt;&gt;"",IF(EOMONTH(AL46,0)+1&lt;UnderEnd,EOMONTH(AL46,0)+1,""),"")</f>
        <v/>
      </c>
      <c r="AM47" s="108" t="e">
        <f aca="false">AE51</f>
        <v>#VALUE!</v>
      </c>
      <c r="AN47" s="109" t="e">
        <f aca="false">AE151</f>
        <v>#VALUE!</v>
      </c>
      <c r="AO47" s="109" t="e">
        <f aca="false">AE251</f>
        <v>#VALUE!</v>
      </c>
      <c r="AP47" s="109" t="e">
        <f aca="false">AE351</f>
        <v>#VALUE!</v>
      </c>
      <c r="AQ47" s="110" t="e">
        <f aca="false">AE451</f>
        <v>#VALUE!</v>
      </c>
      <c r="AR47" s="111" t="e">
        <f aca="false">AE551</f>
        <v>#VALUE!</v>
      </c>
      <c r="AS47" s="71" t="str">
        <f aca="false">AL46</f>
        <v/>
      </c>
      <c r="AT47" s="69" t="e">
        <f aca="false">AQ47</f>
        <v>#VALUE!</v>
      </c>
    </row>
    <row r="48" customFormat="false" ht="11.25" hidden="false" customHeight="false" outlineLevel="0" collapsed="false">
      <c r="A48" s="67" t="n">
        <f aca="false">1+A47</f>
        <v>42</v>
      </c>
      <c r="B48" s="1" t="str">
        <f aca="false">IF(A48&lt;=$B$5,Data!L49,"")</f>
        <v/>
      </c>
      <c r="C48" s="1" t="str">
        <f aca="false">IF(A48&lt;=$B$5,IF(Calculation!$Y$12=2,DayInfo!C46,DayInfo!F46),"")</f>
        <v/>
      </c>
      <c r="G48" s="68" t="str">
        <f aca="false">IF(A48&lt;=$B$5,Data!O49,"")</f>
        <v/>
      </c>
      <c r="H48" s="91" t="str">
        <f aca="false">IF(A48&lt;=$B$5,Data!P49,"")</f>
        <v/>
      </c>
      <c r="J48" s="1" t="str">
        <f aca="false">IF(A48&lt;=$B$5,Data!E49,"")</f>
        <v/>
      </c>
      <c r="K48" s="1" t="str">
        <f aca="false">IF(A48&lt;=$B$5,Data!B49,"")</f>
        <v/>
      </c>
      <c r="L48" s="1" t="str">
        <f aca="false">IF(A48&lt;=$B$5,Data!C49,"")</f>
        <v/>
      </c>
      <c r="N48" s="97" t="e">
        <f aca="false">IF(A47&lt;=$N$7,Data!G48,"")</f>
        <v>#VALUE!</v>
      </c>
      <c r="P48" s="1" t="str">
        <f aca="false">IF(A48&lt;=$P$6,Data!D49,"")</f>
        <v/>
      </c>
      <c r="U48" s="1" t="n">
        <f aca="false">1+U47</f>
        <v>42</v>
      </c>
      <c r="V48" s="92" t="e">
        <v>#VALUE!</v>
      </c>
      <c r="W48" s="93" t="e">
        <f aca="false">V48</f>
        <v>#VALUE!</v>
      </c>
      <c r="X48" s="93"/>
      <c r="Y48" s="94" t="n">
        <f aca="false">1+Y47</f>
        <v>42</v>
      </c>
      <c r="Z48" s="95" t="str">
        <f aca="false">IF(A48&lt;=$B$5,OldData!O49,"")</f>
        <v/>
      </c>
      <c r="AA48" s="95" t="str">
        <f aca="false">IF(A48&lt;=$B$5,OldData!E49,"")</f>
        <v/>
      </c>
      <c r="AB48" s="96" t="str">
        <f aca="false">IF(A48&lt;=$B$5,OldData!B49,"")</f>
        <v/>
      </c>
      <c r="AD48" s="1" t="n">
        <f aca="false">AD47+1</f>
        <v>43</v>
      </c>
      <c r="AE48" s="114" t="e">
        <v>#VALUE!</v>
      </c>
      <c r="AF48" s="81"/>
      <c r="AG48" s="81"/>
      <c r="AH48" s="90"/>
      <c r="AI48" s="33"/>
      <c r="AK48" s="17" t="n">
        <v>36</v>
      </c>
      <c r="AL48" s="71" t="str">
        <f aca="false">IF(AL47&lt;&gt;"",IF(EOMONTH(AL47,0)+1&lt;UnderEnd,EOMONTH(AL47,0)+1,""),"")</f>
        <v/>
      </c>
      <c r="AM48" s="108" t="e">
        <f aca="false">AE52</f>
        <v>#VALUE!</v>
      </c>
      <c r="AN48" s="109" t="e">
        <f aca="false">AE152</f>
        <v>#VALUE!</v>
      </c>
      <c r="AO48" s="109" t="e">
        <f aca="false">AE252</f>
        <v>#VALUE!</v>
      </c>
      <c r="AP48" s="109" t="e">
        <f aca="false">AE352</f>
        <v>#VALUE!</v>
      </c>
      <c r="AQ48" s="110" t="e">
        <f aca="false">AE452</f>
        <v>#VALUE!</v>
      </c>
      <c r="AR48" s="111" t="e">
        <f aca="false">AE552</f>
        <v>#VALUE!</v>
      </c>
      <c r="AS48" s="71" t="str">
        <f aca="false">AL47</f>
        <v/>
      </c>
      <c r="AT48" s="69" t="e">
        <f aca="false">AQ48</f>
        <v>#VALUE!</v>
      </c>
    </row>
    <row r="49" customFormat="false" ht="11.25" hidden="false" customHeight="false" outlineLevel="0" collapsed="false">
      <c r="A49" s="67" t="n">
        <f aca="false">1+A48</f>
        <v>43</v>
      </c>
      <c r="B49" s="1" t="str">
        <f aca="false">IF(A49&lt;=$B$5,Data!L50,"")</f>
        <v/>
      </c>
      <c r="C49" s="1" t="str">
        <f aca="false">IF(A49&lt;=$B$5,IF(Calculation!$Y$12=2,DayInfo!C47,DayInfo!F47),"")</f>
        <v/>
      </c>
      <c r="G49" s="68" t="str">
        <f aca="false">IF(A49&lt;=$B$5,Data!O50,"")</f>
        <v/>
      </c>
      <c r="H49" s="91" t="str">
        <f aca="false">IF(A49&lt;=$B$5,Data!P50,"")</f>
        <v/>
      </c>
      <c r="J49" s="1" t="str">
        <f aca="false">IF(A49&lt;=$B$5,Data!E50,"")</f>
        <v/>
      </c>
      <c r="K49" s="1" t="str">
        <f aca="false">IF(A49&lt;=$B$5,Data!B50,"")</f>
        <v/>
      </c>
      <c r="L49" s="1" t="str">
        <f aca="false">IF(A49&lt;=$B$5,Data!C50,"")</f>
        <v/>
      </c>
      <c r="N49" s="97" t="e">
        <f aca="false">IF(A48&lt;=$N$7,Data!G49,"")</f>
        <v>#VALUE!</v>
      </c>
      <c r="P49" s="1" t="str">
        <f aca="false">IF(A49&lt;=$P$6,Data!D50,"")</f>
        <v/>
      </c>
      <c r="U49" s="1" t="n">
        <f aca="false">1+U48</f>
        <v>43</v>
      </c>
      <c r="V49" s="92" t="e">
        <v>#VALUE!</v>
      </c>
      <c r="W49" s="93" t="e">
        <f aca="false">V49</f>
        <v>#VALUE!</v>
      </c>
      <c r="X49" s="93"/>
      <c r="Y49" s="94" t="n">
        <f aca="false">1+Y48</f>
        <v>43</v>
      </c>
      <c r="Z49" s="95" t="str">
        <f aca="false">IF(A49&lt;=$B$5,OldData!O50,"")</f>
        <v/>
      </c>
      <c r="AA49" s="95" t="str">
        <f aca="false">IF(A49&lt;=$B$5,OldData!E50,"")</f>
        <v/>
      </c>
      <c r="AB49" s="96" t="str">
        <f aca="false">IF(A49&lt;=$B$5,OldData!B50,"")</f>
        <v/>
      </c>
      <c r="AD49" s="1" t="n">
        <f aca="false">AD48+1</f>
        <v>44</v>
      </c>
      <c r="AE49" s="114" t="e">
        <v>#VALUE!</v>
      </c>
      <c r="AF49" s="81"/>
      <c r="AG49" s="81"/>
      <c r="AH49" s="90"/>
      <c r="AI49" s="33"/>
      <c r="AK49" s="17" t="n">
        <v>37</v>
      </c>
      <c r="AL49" s="71" t="str">
        <f aca="false">IF(AL48&lt;&gt;"",IF(EOMONTH(AL48,0)+1&lt;UnderEnd,EOMONTH(AL48,0)+1,""),"")</f>
        <v/>
      </c>
      <c r="AM49" s="108" t="e">
        <f aca="false">AE53</f>
        <v>#VALUE!</v>
      </c>
      <c r="AN49" s="109" t="e">
        <f aca="false">AE153</f>
        <v>#VALUE!</v>
      </c>
      <c r="AO49" s="109" t="e">
        <f aca="false">AE253</f>
        <v>#VALUE!</v>
      </c>
      <c r="AP49" s="109" t="e">
        <f aca="false">AE353</f>
        <v>#VALUE!</v>
      </c>
      <c r="AQ49" s="110" t="e">
        <f aca="false">AE453</f>
        <v>#VALUE!</v>
      </c>
      <c r="AR49" s="111" t="e">
        <f aca="false">AE553</f>
        <v>#VALUE!</v>
      </c>
      <c r="AS49" s="71" t="str">
        <f aca="false">AL48</f>
        <v/>
      </c>
      <c r="AT49" s="69" t="e">
        <f aca="false">AQ49</f>
        <v>#VALUE!</v>
      </c>
    </row>
    <row r="50" customFormat="false" ht="11.25" hidden="false" customHeight="false" outlineLevel="0" collapsed="false">
      <c r="A50" s="67" t="n">
        <f aca="false">1+A49</f>
        <v>44</v>
      </c>
      <c r="B50" s="1" t="str">
        <f aca="false">IF(A50&lt;=$B$5,Data!L51,"")</f>
        <v/>
      </c>
      <c r="C50" s="1" t="str">
        <f aca="false">IF(A50&lt;=$B$5,IF(Calculation!$Y$12=2,DayInfo!C48,DayInfo!F48),"")</f>
        <v/>
      </c>
      <c r="G50" s="68" t="str">
        <f aca="false">IF(A50&lt;=$B$5,Data!O51,"")</f>
        <v/>
      </c>
      <c r="H50" s="91" t="str">
        <f aca="false">IF(A50&lt;=$B$5,Data!P51,"")</f>
        <v/>
      </c>
      <c r="J50" s="1" t="str">
        <f aca="false">IF(A50&lt;=$B$5,Data!E51,"")</f>
        <v/>
      </c>
      <c r="K50" s="1" t="str">
        <f aca="false">IF(A50&lt;=$B$5,Data!B51,"")</f>
        <v/>
      </c>
      <c r="L50" s="1" t="str">
        <f aca="false">IF(A50&lt;=$B$5,Data!C51,"")</f>
        <v/>
      </c>
      <c r="N50" s="97" t="e">
        <f aca="false">IF(A49&lt;=$N$7,Data!G50,"")</f>
        <v>#VALUE!</v>
      </c>
      <c r="P50" s="1" t="str">
        <f aca="false">IF(A50&lt;=$P$6,Data!D51,"")</f>
        <v/>
      </c>
      <c r="U50" s="1" t="n">
        <f aca="false">1+U49</f>
        <v>44</v>
      </c>
      <c r="V50" s="92" t="e">
        <v>#VALUE!</v>
      </c>
      <c r="W50" s="93" t="e">
        <f aca="false">V50</f>
        <v>#VALUE!</v>
      </c>
      <c r="X50" s="93"/>
      <c r="Y50" s="94" t="n">
        <f aca="false">1+Y49</f>
        <v>44</v>
      </c>
      <c r="Z50" s="95" t="str">
        <f aca="false">IF(A50&lt;=$B$5,OldData!O51,"")</f>
        <v/>
      </c>
      <c r="AA50" s="95" t="str">
        <f aca="false">IF(A50&lt;=$B$5,OldData!E51,"")</f>
        <v/>
      </c>
      <c r="AB50" s="96" t="str">
        <f aca="false">IF(A50&lt;=$B$5,OldData!B51,"")</f>
        <v/>
      </c>
      <c r="AD50" s="1" t="n">
        <f aca="false">AD49+1</f>
        <v>45</v>
      </c>
      <c r="AE50" s="114" t="e">
        <v>#VALUE!</v>
      </c>
      <c r="AF50" s="81"/>
      <c r="AG50" s="81"/>
      <c r="AH50" s="90"/>
      <c r="AI50" s="33"/>
      <c r="AK50" s="17" t="n">
        <v>38</v>
      </c>
      <c r="AL50" s="71" t="str">
        <f aca="false">IF(AL49&lt;&gt;"",IF(EOMONTH(AL49,0)+1&lt;UnderEnd,EOMONTH(AL49,0)+1,""),"")</f>
        <v/>
      </c>
      <c r="AM50" s="108" t="e">
        <f aca="false">AE54</f>
        <v>#VALUE!</v>
      </c>
      <c r="AN50" s="109" t="e">
        <f aca="false">AE154</f>
        <v>#VALUE!</v>
      </c>
      <c r="AO50" s="109" t="e">
        <f aca="false">AE254</f>
        <v>#VALUE!</v>
      </c>
      <c r="AP50" s="109" t="e">
        <f aca="false">AE354</f>
        <v>#VALUE!</v>
      </c>
      <c r="AQ50" s="110" t="e">
        <f aca="false">AE454</f>
        <v>#VALUE!</v>
      </c>
      <c r="AR50" s="111" t="e">
        <f aca="false">AE554</f>
        <v>#VALUE!</v>
      </c>
      <c r="AS50" s="71" t="str">
        <f aca="false">AL49</f>
        <v/>
      </c>
      <c r="AT50" s="69" t="e">
        <f aca="false">AQ50</f>
        <v>#VALUE!</v>
      </c>
    </row>
    <row r="51" customFormat="false" ht="11.25" hidden="false" customHeight="false" outlineLevel="0" collapsed="false">
      <c r="A51" s="67" t="n">
        <f aca="false">1+A50</f>
        <v>45</v>
      </c>
      <c r="B51" s="1" t="str">
        <f aca="false">IF(A51&lt;=$B$5,Data!L52,"")</f>
        <v/>
      </c>
      <c r="C51" s="1" t="str">
        <f aca="false">IF(A51&lt;=$B$5,IF(Calculation!$Y$12=2,DayInfo!C49,DayInfo!F49),"")</f>
        <v/>
      </c>
      <c r="G51" s="68" t="str">
        <f aca="false">IF(A51&lt;=$B$5,Data!O52,"")</f>
        <v/>
      </c>
      <c r="H51" s="91" t="str">
        <f aca="false">IF(A51&lt;=$B$5,Data!P52,"")</f>
        <v/>
      </c>
      <c r="J51" s="1" t="str">
        <f aca="false">IF(A51&lt;=$B$5,Data!E52,"")</f>
        <v/>
      </c>
      <c r="K51" s="1" t="str">
        <f aca="false">IF(A51&lt;=$B$5,Data!B52,"")</f>
        <v/>
      </c>
      <c r="L51" s="1" t="str">
        <f aca="false">IF(A51&lt;=$B$5,Data!C52,"")</f>
        <v/>
      </c>
      <c r="N51" s="97" t="e">
        <f aca="false">IF(A50&lt;=$N$7,Data!G51,"")</f>
        <v>#VALUE!</v>
      </c>
      <c r="P51" s="1" t="str">
        <f aca="false">IF(A51&lt;=$P$6,Data!D52,"")</f>
        <v/>
      </c>
      <c r="U51" s="1" t="n">
        <f aca="false">1+U50</f>
        <v>45</v>
      </c>
      <c r="V51" s="92" t="e">
        <v>#VALUE!</v>
      </c>
      <c r="W51" s="93" t="e">
        <f aca="false">V51</f>
        <v>#VALUE!</v>
      </c>
      <c r="X51" s="93"/>
      <c r="Y51" s="94" t="n">
        <f aca="false">1+Y50</f>
        <v>45</v>
      </c>
      <c r="Z51" s="95" t="str">
        <f aca="false">IF(A51&lt;=$B$5,OldData!O52,"")</f>
        <v/>
      </c>
      <c r="AA51" s="95" t="str">
        <f aca="false">IF(A51&lt;=$B$5,OldData!E52,"")</f>
        <v/>
      </c>
      <c r="AB51" s="96" t="str">
        <f aca="false">IF(A51&lt;=$B$5,OldData!B52,"")</f>
        <v/>
      </c>
      <c r="AD51" s="1" t="n">
        <f aca="false">AD50+1</f>
        <v>46</v>
      </c>
      <c r="AE51" s="114" t="e">
        <v>#VALUE!</v>
      </c>
      <c r="AF51" s="81"/>
      <c r="AG51" s="81"/>
      <c r="AH51" s="90"/>
      <c r="AI51" s="33"/>
      <c r="AK51" s="17" t="n">
        <v>39</v>
      </c>
      <c r="AL51" s="71" t="str">
        <f aca="false">IF(AL50&lt;&gt;"",IF(EOMONTH(AL50,0)+1&lt;UnderEnd,EOMONTH(AL50,0)+1,""),"")</f>
        <v/>
      </c>
      <c r="AM51" s="108" t="e">
        <f aca="false">AE55</f>
        <v>#VALUE!</v>
      </c>
      <c r="AN51" s="109" t="e">
        <f aca="false">AE155</f>
        <v>#VALUE!</v>
      </c>
      <c r="AO51" s="109" t="e">
        <f aca="false">AE255</f>
        <v>#VALUE!</v>
      </c>
      <c r="AP51" s="109" t="e">
        <f aca="false">AE355</f>
        <v>#VALUE!</v>
      </c>
      <c r="AQ51" s="110" t="e">
        <f aca="false">AE455</f>
        <v>#VALUE!</v>
      </c>
      <c r="AR51" s="111" t="e">
        <f aca="false">AE555</f>
        <v>#VALUE!</v>
      </c>
      <c r="AS51" s="71" t="str">
        <f aca="false">AL50</f>
        <v/>
      </c>
      <c r="AT51" s="69" t="e">
        <f aca="false">AQ51</f>
        <v>#VALUE!</v>
      </c>
    </row>
    <row r="52" customFormat="false" ht="11.25" hidden="false" customHeight="false" outlineLevel="0" collapsed="false">
      <c r="A52" s="67" t="n">
        <f aca="false">1+A51</f>
        <v>46</v>
      </c>
      <c r="B52" s="1" t="str">
        <f aca="false">IF(A52&lt;=$B$5,Data!L53,"")</f>
        <v/>
      </c>
      <c r="C52" s="1" t="str">
        <f aca="false">IF(A52&lt;=$B$5,IF(Calculation!$Y$12=2,DayInfo!C50,DayInfo!F50),"")</f>
        <v/>
      </c>
      <c r="G52" s="68" t="str">
        <f aca="false">IF(A52&lt;=$B$5,Data!O53,"")</f>
        <v/>
      </c>
      <c r="H52" s="91" t="str">
        <f aca="false">IF(A52&lt;=$B$5,Data!P53,"")</f>
        <v/>
      </c>
      <c r="J52" s="1" t="str">
        <f aca="false">IF(A52&lt;=$B$5,Data!E53,"")</f>
        <v/>
      </c>
      <c r="K52" s="1" t="str">
        <f aca="false">IF(A52&lt;=$B$5,Data!B53,"")</f>
        <v/>
      </c>
      <c r="L52" s="1" t="str">
        <f aca="false">IF(A52&lt;=$B$5,Data!C53,"")</f>
        <v/>
      </c>
      <c r="N52" s="97" t="e">
        <f aca="false">IF(A51&lt;=$N$7,Data!G52,"")</f>
        <v>#VALUE!</v>
      </c>
      <c r="P52" s="1" t="str">
        <f aca="false">IF(A52&lt;=$P$6,Data!D53,"")</f>
        <v/>
      </c>
      <c r="U52" s="1" t="n">
        <f aca="false">1+U51</f>
        <v>46</v>
      </c>
      <c r="V52" s="92" t="e">
        <v>#VALUE!</v>
      </c>
      <c r="W52" s="93" t="e">
        <f aca="false">V52</f>
        <v>#VALUE!</v>
      </c>
      <c r="X52" s="93"/>
      <c r="Y52" s="94" t="n">
        <f aca="false">1+Y51</f>
        <v>46</v>
      </c>
      <c r="Z52" s="95" t="str">
        <f aca="false">IF(A52&lt;=$B$5,OldData!O53,"")</f>
        <v/>
      </c>
      <c r="AA52" s="95" t="str">
        <f aca="false">IF(A52&lt;=$B$5,OldData!E53,"")</f>
        <v/>
      </c>
      <c r="AB52" s="96" t="str">
        <f aca="false">IF(A52&lt;=$B$5,OldData!B53,"")</f>
        <v/>
      </c>
      <c r="AD52" s="1" t="n">
        <f aca="false">AD51+1</f>
        <v>47</v>
      </c>
      <c r="AE52" s="114" t="e">
        <v>#VALUE!</v>
      </c>
      <c r="AF52" s="81"/>
      <c r="AG52" s="81"/>
      <c r="AH52" s="90"/>
      <c r="AI52" s="33"/>
      <c r="AK52" s="17" t="n">
        <v>40</v>
      </c>
      <c r="AL52" s="71" t="str">
        <f aca="false">IF(AL51&lt;&gt;"",IF(EOMONTH(AL51,0)+1&lt;UnderEnd,EOMONTH(AL51,0)+1,""),"")</f>
        <v/>
      </c>
      <c r="AM52" s="108" t="e">
        <f aca="false">AE56</f>
        <v>#VALUE!</v>
      </c>
      <c r="AN52" s="109" t="e">
        <f aca="false">AE156</f>
        <v>#VALUE!</v>
      </c>
      <c r="AO52" s="109" t="e">
        <f aca="false">AE256</f>
        <v>#VALUE!</v>
      </c>
      <c r="AP52" s="109" t="e">
        <f aca="false">AE356</f>
        <v>#VALUE!</v>
      </c>
      <c r="AQ52" s="110" t="e">
        <f aca="false">AE456</f>
        <v>#VALUE!</v>
      </c>
      <c r="AR52" s="111" t="e">
        <f aca="false">AE556</f>
        <v>#VALUE!</v>
      </c>
      <c r="AS52" s="71" t="str">
        <f aca="false">AL51</f>
        <v/>
      </c>
      <c r="AT52" s="69" t="e">
        <f aca="false">AQ52</f>
        <v>#VALUE!</v>
      </c>
    </row>
    <row r="53" customFormat="false" ht="11.25" hidden="false" customHeight="false" outlineLevel="0" collapsed="false">
      <c r="A53" s="67" t="n">
        <f aca="false">1+A52</f>
        <v>47</v>
      </c>
      <c r="B53" s="1" t="str">
        <f aca="false">IF(A53&lt;=$B$5,Data!L54,"")</f>
        <v/>
      </c>
      <c r="C53" s="1" t="str">
        <f aca="false">IF(A53&lt;=$B$5,IF(Calculation!$Y$12=2,DayInfo!C51,DayInfo!F51),"")</f>
        <v/>
      </c>
      <c r="G53" s="68" t="str">
        <f aca="false">IF(A53&lt;=$B$5,Data!O54,"")</f>
        <v/>
      </c>
      <c r="H53" s="91" t="str">
        <f aca="false">IF(A53&lt;=$B$5,Data!P54,"")</f>
        <v/>
      </c>
      <c r="J53" s="1" t="str">
        <f aca="false">IF(A53&lt;=$B$5,Data!E54,"")</f>
        <v/>
      </c>
      <c r="K53" s="1" t="str">
        <f aca="false">IF(A53&lt;=$B$5,Data!B54,"")</f>
        <v/>
      </c>
      <c r="L53" s="1" t="str">
        <f aca="false">IF(A53&lt;=$B$5,Data!C54,"")</f>
        <v/>
      </c>
      <c r="N53" s="97" t="e">
        <f aca="false">IF(A52&lt;=$N$7,Data!G53,"")</f>
        <v>#VALUE!</v>
      </c>
      <c r="P53" s="1" t="str">
        <f aca="false">IF(A53&lt;=$P$6,Data!D54,"")</f>
        <v/>
      </c>
      <c r="U53" s="1" t="n">
        <f aca="false">1+U52</f>
        <v>47</v>
      </c>
      <c r="V53" s="92" t="e">
        <v>#VALUE!</v>
      </c>
      <c r="W53" s="93" t="e">
        <f aca="false">V53</f>
        <v>#VALUE!</v>
      </c>
      <c r="X53" s="93"/>
      <c r="Y53" s="94" t="n">
        <f aca="false">1+Y52</f>
        <v>47</v>
      </c>
      <c r="Z53" s="95" t="str">
        <f aca="false">IF(A53&lt;=$B$5,OldData!O54,"")</f>
        <v/>
      </c>
      <c r="AA53" s="95" t="str">
        <f aca="false">IF(A53&lt;=$B$5,OldData!E54,"")</f>
        <v/>
      </c>
      <c r="AB53" s="96" t="str">
        <f aca="false">IF(A53&lt;=$B$5,OldData!B54,"")</f>
        <v/>
      </c>
      <c r="AD53" s="1" t="n">
        <f aca="false">AD52+1</f>
        <v>48</v>
      </c>
      <c r="AE53" s="114" t="e">
        <v>#VALUE!</v>
      </c>
      <c r="AF53" s="81"/>
      <c r="AG53" s="81"/>
      <c r="AH53" s="90"/>
      <c r="AI53" s="33"/>
      <c r="AK53" s="17" t="n">
        <v>41</v>
      </c>
      <c r="AL53" s="71" t="str">
        <f aca="false">IF(AL52&lt;&gt;"",IF(EOMONTH(AL52,0)+1&lt;UnderEnd,EOMONTH(AL52,0)+1,""),"")</f>
        <v/>
      </c>
      <c r="AM53" s="108" t="e">
        <f aca="false">AE57</f>
        <v>#VALUE!</v>
      </c>
      <c r="AN53" s="109" t="e">
        <f aca="false">AE157</f>
        <v>#VALUE!</v>
      </c>
      <c r="AO53" s="109" t="e">
        <f aca="false">AE257</f>
        <v>#VALUE!</v>
      </c>
      <c r="AP53" s="109" t="e">
        <f aca="false">AE357</f>
        <v>#VALUE!</v>
      </c>
      <c r="AQ53" s="110" t="e">
        <f aca="false">AE457</f>
        <v>#VALUE!</v>
      </c>
      <c r="AR53" s="111" t="e">
        <f aca="false">AE557</f>
        <v>#VALUE!</v>
      </c>
      <c r="AS53" s="71" t="str">
        <f aca="false">AL52</f>
        <v/>
      </c>
      <c r="AT53" s="69" t="e">
        <f aca="false">AQ53</f>
        <v>#VALUE!</v>
      </c>
    </row>
    <row r="54" customFormat="false" ht="11.25" hidden="false" customHeight="false" outlineLevel="0" collapsed="false">
      <c r="A54" s="67" t="n">
        <f aca="false">1+A53</f>
        <v>48</v>
      </c>
      <c r="B54" s="1" t="str">
        <f aca="false">IF(A54&lt;=$B$5,Data!L55,"")</f>
        <v/>
      </c>
      <c r="C54" s="1" t="str">
        <f aca="false">IF(A54&lt;=$B$5,IF(Calculation!$Y$12=2,DayInfo!C52,DayInfo!F52),"")</f>
        <v/>
      </c>
      <c r="G54" s="68" t="str">
        <f aca="false">IF(A54&lt;=$B$5,Data!O55,"")</f>
        <v/>
      </c>
      <c r="H54" s="91" t="str">
        <f aca="false">IF(A54&lt;=$B$5,Data!P55,"")</f>
        <v/>
      </c>
      <c r="J54" s="1" t="str">
        <f aca="false">IF(A54&lt;=$B$5,Data!E55,"")</f>
        <v/>
      </c>
      <c r="K54" s="1" t="str">
        <f aca="false">IF(A54&lt;=$B$5,Data!B55,"")</f>
        <v/>
      </c>
      <c r="L54" s="1" t="str">
        <f aca="false">IF(A54&lt;=$B$5,Data!C55,"")</f>
        <v/>
      </c>
      <c r="N54" s="97" t="e">
        <f aca="false">IF(A53&lt;=$N$7,Data!G54,"")</f>
        <v>#VALUE!</v>
      </c>
      <c r="P54" s="1" t="str">
        <f aca="false">IF(A54&lt;=$P$6,Data!D55,"")</f>
        <v/>
      </c>
      <c r="U54" s="1" t="n">
        <f aca="false">1+U53</f>
        <v>48</v>
      </c>
      <c r="V54" s="92" t="e">
        <v>#VALUE!</v>
      </c>
      <c r="W54" s="93" t="e">
        <f aca="false">V54</f>
        <v>#VALUE!</v>
      </c>
      <c r="X54" s="93"/>
      <c r="Y54" s="94" t="n">
        <f aca="false">1+Y53</f>
        <v>48</v>
      </c>
      <c r="Z54" s="95" t="str">
        <f aca="false">IF(A54&lt;=$B$5,OldData!O55,"")</f>
        <v/>
      </c>
      <c r="AA54" s="95" t="str">
        <f aca="false">IF(A54&lt;=$B$5,OldData!E55,"")</f>
        <v/>
      </c>
      <c r="AB54" s="96" t="str">
        <f aca="false">IF(A54&lt;=$B$5,OldData!B55,"")</f>
        <v/>
      </c>
      <c r="AD54" s="1" t="n">
        <f aca="false">AD53+1</f>
        <v>49</v>
      </c>
      <c r="AE54" s="114" t="e">
        <v>#VALUE!</v>
      </c>
      <c r="AF54" s="81"/>
      <c r="AG54" s="81"/>
      <c r="AH54" s="90"/>
      <c r="AI54" s="33"/>
      <c r="AK54" s="17" t="n">
        <v>42</v>
      </c>
      <c r="AL54" s="71" t="str">
        <f aca="false">IF(AL53&lt;&gt;"",IF(EOMONTH(AL53,0)+1&lt;UnderEnd,EOMONTH(AL53,0)+1,""),"")</f>
        <v/>
      </c>
      <c r="AM54" s="108" t="e">
        <f aca="false">AE58</f>
        <v>#VALUE!</v>
      </c>
      <c r="AN54" s="109" t="e">
        <f aca="false">AE158</f>
        <v>#VALUE!</v>
      </c>
      <c r="AO54" s="109" t="e">
        <f aca="false">AE258</f>
        <v>#VALUE!</v>
      </c>
      <c r="AP54" s="109" t="e">
        <f aca="false">AE358</f>
        <v>#VALUE!</v>
      </c>
      <c r="AQ54" s="110" t="e">
        <f aca="false">AE458</f>
        <v>#VALUE!</v>
      </c>
      <c r="AR54" s="111" t="e">
        <f aca="false">AE558</f>
        <v>#VALUE!</v>
      </c>
      <c r="AS54" s="71" t="str">
        <f aca="false">AL53</f>
        <v/>
      </c>
      <c r="AT54" s="69" t="e">
        <f aca="false">AQ54</f>
        <v>#VALUE!</v>
      </c>
    </row>
    <row r="55" customFormat="false" ht="11.25" hidden="false" customHeight="false" outlineLevel="0" collapsed="false">
      <c r="A55" s="67" t="n">
        <f aca="false">1+A54</f>
        <v>49</v>
      </c>
      <c r="B55" s="1" t="str">
        <f aca="false">IF(A55&lt;=$B$5,Data!L56,"")</f>
        <v/>
      </c>
      <c r="C55" s="1" t="str">
        <f aca="false">IF(A55&lt;=$B$5,IF(Calculation!$Y$12=2,DayInfo!C53,DayInfo!F53),"")</f>
        <v/>
      </c>
      <c r="G55" s="68" t="str">
        <f aca="false">IF(A55&lt;=$B$5,Data!O56,"")</f>
        <v/>
      </c>
      <c r="H55" s="91" t="str">
        <f aca="false">IF(A55&lt;=$B$5,Data!P56,"")</f>
        <v/>
      </c>
      <c r="J55" s="1" t="str">
        <f aca="false">IF(A55&lt;=$B$5,Data!E56,"")</f>
        <v/>
      </c>
      <c r="K55" s="1" t="str">
        <f aca="false">IF(A55&lt;=$B$5,Data!B56,"")</f>
        <v/>
      </c>
      <c r="L55" s="1" t="str">
        <f aca="false">IF(A55&lt;=$B$5,Data!C56,"")</f>
        <v/>
      </c>
      <c r="N55" s="97" t="e">
        <f aca="false">IF(A54&lt;=$N$7,Data!G55,"")</f>
        <v>#VALUE!</v>
      </c>
      <c r="P55" s="1" t="str">
        <f aca="false">IF(A55&lt;=$P$6,Data!D56,"")</f>
        <v/>
      </c>
      <c r="U55" s="1" t="n">
        <f aca="false">1+U54</f>
        <v>49</v>
      </c>
      <c r="V55" s="92" t="e">
        <v>#VALUE!</v>
      </c>
      <c r="W55" s="93" t="e">
        <f aca="false">V55</f>
        <v>#VALUE!</v>
      </c>
      <c r="X55" s="93"/>
      <c r="Y55" s="94" t="n">
        <f aca="false">1+Y54</f>
        <v>49</v>
      </c>
      <c r="Z55" s="95" t="str">
        <f aca="false">IF(A55&lt;=$B$5,OldData!O56,"")</f>
        <v/>
      </c>
      <c r="AA55" s="95" t="str">
        <f aca="false">IF(A55&lt;=$B$5,OldData!E56,"")</f>
        <v/>
      </c>
      <c r="AB55" s="96" t="str">
        <f aca="false">IF(A55&lt;=$B$5,OldData!B56,"")</f>
        <v/>
      </c>
      <c r="AD55" s="1" t="n">
        <f aca="false">AD54+1</f>
        <v>50</v>
      </c>
      <c r="AE55" s="114" t="e">
        <v>#VALUE!</v>
      </c>
      <c r="AF55" s="81"/>
      <c r="AG55" s="81"/>
      <c r="AH55" s="90"/>
      <c r="AI55" s="33"/>
      <c r="AK55" s="17" t="n">
        <v>43</v>
      </c>
      <c r="AL55" s="71" t="str">
        <f aca="false">IF(AL54&lt;&gt;"",IF(EOMONTH(AL54,0)+1&lt;UnderEnd,EOMONTH(AL54,0)+1,""),"")</f>
        <v/>
      </c>
      <c r="AM55" s="108" t="e">
        <f aca="false">AE59</f>
        <v>#VALUE!</v>
      </c>
      <c r="AN55" s="109" t="e">
        <f aca="false">AE159</f>
        <v>#VALUE!</v>
      </c>
      <c r="AO55" s="109" t="e">
        <f aca="false">AE259</f>
        <v>#VALUE!</v>
      </c>
      <c r="AP55" s="109" t="e">
        <f aca="false">AE359</f>
        <v>#VALUE!</v>
      </c>
      <c r="AQ55" s="110" t="e">
        <f aca="false">AE459</f>
        <v>#VALUE!</v>
      </c>
      <c r="AR55" s="111" t="e">
        <f aca="false">AE559</f>
        <v>#VALUE!</v>
      </c>
      <c r="AS55" s="71" t="str">
        <f aca="false">AL54</f>
        <v/>
      </c>
      <c r="AT55" s="69" t="e">
        <f aca="false">AQ55</f>
        <v>#VALUE!</v>
      </c>
    </row>
    <row r="56" customFormat="false" ht="11.25" hidden="false" customHeight="false" outlineLevel="0" collapsed="false">
      <c r="A56" s="67" t="n">
        <f aca="false">1+A55</f>
        <v>50</v>
      </c>
      <c r="B56" s="1" t="str">
        <f aca="false">IF(A56&lt;=$B$5,Data!L57,"")</f>
        <v/>
      </c>
      <c r="C56" s="1" t="str">
        <f aca="false">IF(A56&lt;=$B$5,IF(Calculation!$Y$12=2,DayInfo!C54,DayInfo!F54),"")</f>
        <v/>
      </c>
      <c r="G56" s="68" t="str">
        <f aca="false">IF(A56&lt;=$B$5,Data!O57,"")</f>
        <v/>
      </c>
      <c r="H56" s="91" t="str">
        <f aca="false">IF(A56&lt;=$B$5,Data!P57,"")</f>
        <v/>
      </c>
      <c r="J56" s="1" t="str">
        <f aca="false">IF(A56&lt;=$B$5,Data!E57,"")</f>
        <v/>
      </c>
      <c r="K56" s="1" t="str">
        <f aca="false">IF(A56&lt;=$B$5,Data!B57,"")</f>
        <v/>
      </c>
      <c r="L56" s="1" t="str">
        <f aca="false">IF(A56&lt;=$B$5,Data!C57,"")</f>
        <v/>
      </c>
      <c r="N56" s="97" t="e">
        <f aca="false">IF(A55&lt;=$N$7,Data!G56,"")</f>
        <v>#VALUE!</v>
      </c>
      <c r="P56" s="1" t="str">
        <f aca="false">IF(A56&lt;=$P$6,Data!D57,"")</f>
        <v/>
      </c>
      <c r="U56" s="1" t="n">
        <f aca="false">1+U55</f>
        <v>50</v>
      </c>
      <c r="V56" s="92" t="e">
        <v>#VALUE!</v>
      </c>
      <c r="W56" s="93" t="e">
        <f aca="false">V56</f>
        <v>#VALUE!</v>
      </c>
      <c r="X56" s="93"/>
      <c r="Y56" s="94" t="n">
        <f aca="false">1+Y55</f>
        <v>50</v>
      </c>
      <c r="Z56" s="95" t="str">
        <f aca="false">IF(A56&lt;=$B$5,OldData!O57,"")</f>
        <v/>
      </c>
      <c r="AA56" s="95" t="str">
        <f aca="false">IF(A56&lt;=$B$5,OldData!E57,"")</f>
        <v/>
      </c>
      <c r="AB56" s="96" t="str">
        <f aca="false">IF(A56&lt;=$B$5,OldData!B57,"")</f>
        <v/>
      </c>
      <c r="AD56" s="1" t="n">
        <f aca="false">AD55+1</f>
        <v>51</v>
      </c>
      <c r="AE56" s="114" t="e">
        <v>#VALUE!</v>
      </c>
      <c r="AF56" s="81"/>
      <c r="AG56" s="81"/>
      <c r="AH56" s="90"/>
      <c r="AI56" s="33"/>
      <c r="AK56" s="17" t="n">
        <v>44</v>
      </c>
      <c r="AL56" s="71" t="str">
        <f aca="false">IF(AL55&lt;&gt;"",IF(EOMONTH(AL55,0)+1&lt;UnderEnd,EOMONTH(AL55,0)+1,""),"")</f>
        <v/>
      </c>
      <c r="AM56" s="108" t="e">
        <f aca="false">AE60</f>
        <v>#VALUE!</v>
      </c>
      <c r="AN56" s="109" t="e">
        <f aca="false">AE160</f>
        <v>#VALUE!</v>
      </c>
      <c r="AO56" s="109" t="e">
        <f aca="false">AE260</f>
        <v>#VALUE!</v>
      </c>
      <c r="AP56" s="109" t="e">
        <f aca="false">AE360</f>
        <v>#VALUE!</v>
      </c>
      <c r="AQ56" s="110" t="e">
        <f aca="false">AE460</f>
        <v>#VALUE!</v>
      </c>
      <c r="AR56" s="111" t="e">
        <f aca="false">AE560</f>
        <v>#VALUE!</v>
      </c>
      <c r="AS56" s="71" t="str">
        <f aca="false">AL55</f>
        <v/>
      </c>
      <c r="AT56" s="69" t="e">
        <f aca="false">AQ56</f>
        <v>#VALUE!</v>
      </c>
    </row>
    <row r="57" customFormat="false" ht="11.25" hidden="false" customHeight="false" outlineLevel="0" collapsed="false">
      <c r="A57" s="67" t="n">
        <f aca="false">1+A56</f>
        <v>51</v>
      </c>
      <c r="B57" s="1" t="str">
        <f aca="false">IF(A57&lt;=$B$5,Data!L58,"")</f>
        <v/>
      </c>
      <c r="C57" s="1" t="str">
        <f aca="false">IF(A57&lt;=$B$5,IF(Calculation!$Y$12=2,DayInfo!C55,DayInfo!F55),"")</f>
        <v/>
      </c>
      <c r="G57" s="68" t="str">
        <f aca="false">IF(A57&lt;=$B$5,Data!O58,"")</f>
        <v/>
      </c>
      <c r="H57" s="91" t="str">
        <f aca="false">IF(A57&lt;=$B$5,Data!P58,"")</f>
        <v/>
      </c>
      <c r="J57" s="1" t="str">
        <f aca="false">IF(A57&lt;=$B$5,Data!E58,"")</f>
        <v/>
      </c>
      <c r="K57" s="1" t="str">
        <f aca="false">IF(A57&lt;=$B$5,Data!B58,"")</f>
        <v/>
      </c>
      <c r="L57" s="1" t="str">
        <f aca="false">IF(A57&lt;=$B$5,Data!C58,"")</f>
        <v/>
      </c>
      <c r="N57" s="97" t="e">
        <f aca="false">IF(A56&lt;=$N$7,Data!G57,"")</f>
        <v>#VALUE!</v>
      </c>
      <c r="P57" s="1" t="str">
        <f aca="false">IF(A57&lt;=$P$6,Data!D58,"")</f>
        <v/>
      </c>
      <c r="U57" s="1" t="n">
        <f aca="false">1+U56</f>
        <v>51</v>
      </c>
      <c r="V57" s="92" t="e">
        <v>#VALUE!</v>
      </c>
      <c r="W57" s="93" t="e">
        <f aca="false">V57</f>
        <v>#VALUE!</v>
      </c>
      <c r="X57" s="93"/>
      <c r="Y57" s="94" t="n">
        <f aca="false">1+Y56</f>
        <v>51</v>
      </c>
      <c r="Z57" s="95" t="str">
        <f aca="false">IF(A57&lt;=$B$5,OldData!O58,"")</f>
        <v/>
      </c>
      <c r="AA57" s="95" t="str">
        <f aca="false">IF(A57&lt;=$B$5,OldData!E58,"")</f>
        <v/>
      </c>
      <c r="AB57" s="96" t="str">
        <f aca="false">IF(A57&lt;=$B$5,OldData!B58,"")</f>
        <v/>
      </c>
      <c r="AD57" s="1" t="n">
        <f aca="false">AD56+1</f>
        <v>52</v>
      </c>
      <c r="AE57" s="114" t="e">
        <v>#VALUE!</v>
      </c>
      <c r="AF57" s="81"/>
      <c r="AG57" s="81"/>
      <c r="AH57" s="90"/>
      <c r="AI57" s="33"/>
      <c r="AK57" s="17" t="n">
        <v>45</v>
      </c>
      <c r="AL57" s="71" t="str">
        <f aca="false">IF(AL56&lt;&gt;"",IF(EOMONTH(AL56,0)+1&lt;UnderEnd,EOMONTH(AL56,0)+1,""),"")</f>
        <v/>
      </c>
      <c r="AM57" s="108" t="e">
        <f aca="false">AE61</f>
        <v>#VALUE!</v>
      </c>
      <c r="AN57" s="109" t="e">
        <f aca="false">AE161</f>
        <v>#VALUE!</v>
      </c>
      <c r="AO57" s="109" t="e">
        <f aca="false">AE261</f>
        <v>#VALUE!</v>
      </c>
      <c r="AP57" s="109" t="e">
        <f aca="false">AE361</f>
        <v>#VALUE!</v>
      </c>
      <c r="AQ57" s="110" t="e">
        <f aca="false">AE461</f>
        <v>#VALUE!</v>
      </c>
      <c r="AR57" s="111" t="e">
        <f aca="false">AE561</f>
        <v>#VALUE!</v>
      </c>
      <c r="AS57" s="71" t="str">
        <f aca="false">AL56</f>
        <v/>
      </c>
      <c r="AT57" s="69" t="e">
        <f aca="false">AQ57</f>
        <v>#VALUE!</v>
      </c>
    </row>
    <row r="58" customFormat="false" ht="11.25" hidden="false" customHeight="false" outlineLevel="0" collapsed="false">
      <c r="A58" s="67" t="n">
        <f aca="false">1+A57</f>
        <v>52</v>
      </c>
      <c r="B58" s="1" t="str">
        <f aca="false">IF(A58&lt;=$B$5,Data!L59,"")</f>
        <v/>
      </c>
      <c r="C58" s="1" t="str">
        <f aca="false">IF(A58&lt;=$B$5,IF(Calculation!$Y$12=2,DayInfo!C56,DayInfo!F56),"")</f>
        <v/>
      </c>
      <c r="G58" s="68" t="str">
        <f aca="false">IF(A58&lt;=$B$5,Data!O59,"")</f>
        <v/>
      </c>
      <c r="H58" s="91" t="str">
        <f aca="false">IF(A58&lt;=$B$5,Data!P59,"")</f>
        <v/>
      </c>
      <c r="J58" s="1" t="str">
        <f aca="false">IF(A58&lt;=$B$5,Data!E59,"")</f>
        <v/>
      </c>
      <c r="K58" s="1" t="str">
        <f aca="false">IF(A58&lt;=$B$5,Data!B59,"")</f>
        <v/>
      </c>
      <c r="L58" s="1" t="str">
        <f aca="false">IF(A58&lt;=$B$5,Data!C59,"")</f>
        <v/>
      </c>
      <c r="N58" s="97" t="e">
        <f aca="false">IF(A57&lt;=$N$7,Data!G58,"")</f>
        <v>#VALUE!</v>
      </c>
      <c r="P58" s="1" t="str">
        <f aca="false">IF(A58&lt;=$P$6,Data!D59,"")</f>
        <v/>
      </c>
      <c r="U58" s="1" t="n">
        <f aca="false">1+U57</f>
        <v>52</v>
      </c>
      <c r="V58" s="92" t="e">
        <v>#VALUE!</v>
      </c>
      <c r="W58" s="93" t="e">
        <f aca="false">V58</f>
        <v>#VALUE!</v>
      </c>
      <c r="X58" s="93"/>
      <c r="Y58" s="94" t="n">
        <f aca="false">1+Y57</f>
        <v>52</v>
      </c>
      <c r="Z58" s="95" t="str">
        <f aca="false">IF(A58&lt;=$B$5,OldData!O59,"")</f>
        <v/>
      </c>
      <c r="AA58" s="95" t="str">
        <f aca="false">IF(A58&lt;=$B$5,OldData!E59,"")</f>
        <v/>
      </c>
      <c r="AB58" s="96" t="str">
        <f aca="false">IF(A58&lt;=$B$5,OldData!B59,"")</f>
        <v/>
      </c>
      <c r="AD58" s="1" t="n">
        <f aca="false">AD57+1</f>
        <v>53</v>
      </c>
      <c r="AE58" s="114" t="e">
        <v>#VALUE!</v>
      </c>
      <c r="AF58" s="81"/>
      <c r="AG58" s="81"/>
      <c r="AH58" s="90"/>
      <c r="AI58" s="33"/>
      <c r="AK58" s="17" t="n">
        <v>46</v>
      </c>
      <c r="AL58" s="71" t="str">
        <f aca="false">IF(AL57&lt;&gt;"",IF(EOMONTH(AL57,0)+1&lt;UnderEnd,EOMONTH(AL57,0)+1,""),"")</f>
        <v/>
      </c>
      <c r="AM58" s="108" t="e">
        <f aca="false">AE62</f>
        <v>#VALUE!</v>
      </c>
      <c r="AN58" s="109" t="e">
        <f aca="false">AE162</f>
        <v>#VALUE!</v>
      </c>
      <c r="AO58" s="109" t="e">
        <f aca="false">AE262</f>
        <v>#VALUE!</v>
      </c>
      <c r="AP58" s="109" t="e">
        <f aca="false">AE362</f>
        <v>#VALUE!</v>
      </c>
      <c r="AQ58" s="110" t="e">
        <f aca="false">AE462</f>
        <v>#VALUE!</v>
      </c>
      <c r="AR58" s="111" t="e">
        <f aca="false">AE562</f>
        <v>#VALUE!</v>
      </c>
      <c r="AS58" s="71" t="str">
        <f aca="false">AL57</f>
        <v/>
      </c>
      <c r="AT58" s="69" t="e">
        <f aca="false">AQ58</f>
        <v>#VALUE!</v>
      </c>
    </row>
    <row r="59" customFormat="false" ht="11.25" hidden="false" customHeight="false" outlineLevel="0" collapsed="false">
      <c r="A59" s="67" t="n">
        <f aca="false">1+A58</f>
        <v>53</v>
      </c>
      <c r="B59" s="1" t="str">
        <f aca="false">IF(A59&lt;=$B$5,Data!L60,"")</f>
        <v/>
      </c>
      <c r="C59" s="1" t="str">
        <f aca="false">IF(A59&lt;=$B$5,IF(Calculation!$Y$12=2,DayInfo!C57,DayInfo!F57),"")</f>
        <v/>
      </c>
      <c r="G59" s="68" t="str">
        <f aca="false">IF(A59&lt;=$B$5,Data!O60,"")</f>
        <v/>
      </c>
      <c r="H59" s="91" t="str">
        <f aca="false">IF(A59&lt;=$B$5,Data!P60,"")</f>
        <v/>
      </c>
      <c r="J59" s="1" t="str">
        <f aca="false">IF(A59&lt;=$B$5,Data!E60,"")</f>
        <v/>
      </c>
      <c r="K59" s="1" t="str">
        <f aca="false">IF(A59&lt;=$B$5,Data!B60,"")</f>
        <v/>
      </c>
      <c r="L59" s="1" t="str">
        <f aca="false">IF(A59&lt;=$B$5,Data!C60,"")</f>
        <v/>
      </c>
      <c r="N59" s="97" t="e">
        <f aca="false">IF(A58&lt;=$N$7,Data!G59,"")</f>
        <v>#VALUE!</v>
      </c>
      <c r="P59" s="1" t="str">
        <f aca="false">IF(A59&lt;=$P$6,Data!D60,"")</f>
        <v/>
      </c>
      <c r="U59" s="1" t="n">
        <f aca="false">1+U58</f>
        <v>53</v>
      </c>
      <c r="V59" s="92" t="e">
        <v>#VALUE!</v>
      </c>
      <c r="W59" s="93" t="e">
        <f aca="false">V59</f>
        <v>#VALUE!</v>
      </c>
      <c r="X59" s="93"/>
      <c r="Y59" s="94" t="n">
        <f aca="false">1+Y58</f>
        <v>53</v>
      </c>
      <c r="Z59" s="95" t="str">
        <f aca="false">IF(A59&lt;=$B$5,OldData!O60,"")</f>
        <v/>
      </c>
      <c r="AA59" s="95" t="str">
        <f aca="false">IF(A59&lt;=$B$5,OldData!E60,"")</f>
        <v/>
      </c>
      <c r="AB59" s="96" t="str">
        <f aca="false">IF(A59&lt;=$B$5,OldData!B60,"")</f>
        <v/>
      </c>
      <c r="AD59" s="1" t="n">
        <f aca="false">AD58+1</f>
        <v>54</v>
      </c>
      <c r="AE59" s="114" t="e">
        <v>#VALUE!</v>
      </c>
      <c r="AF59" s="81"/>
      <c r="AG59" s="81"/>
      <c r="AH59" s="90"/>
      <c r="AI59" s="33"/>
      <c r="AK59" s="17" t="n">
        <v>47</v>
      </c>
      <c r="AL59" s="71" t="str">
        <f aca="false">IF(AL58&lt;&gt;"",IF(EOMONTH(AL58,0)+1&lt;UnderEnd,EOMONTH(AL58,0)+1,""),"")</f>
        <v/>
      </c>
      <c r="AM59" s="108" t="e">
        <f aca="false">AE63</f>
        <v>#VALUE!</v>
      </c>
      <c r="AN59" s="109" t="e">
        <f aca="false">AE163</f>
        <v>#VALUE!</v>
      </c>
      <c r="AO59" s="109" t="e">
        <f aca="false">AE263</f>
        <v>#VALUE!</v>
      </c>
      <c r="AP59" s="109" t="e">
        <f aca="false">AE363</f>
        <v>#VALUE!</v>
      </c>
      <c r="AQ59" s="110" t="e">
        <f aca="false">AE463</f>
        <v>#VALUE!</v>
      </c>
      <c r="AR59" s="111" t="e">
        <f aca="false">AE563</f>
        <v>#VALUE!</v>
      </c>
      <c r="AS59" s="71" t="str">
        <f aca="false">AL58</f>
        <v/>
      </c>
      <c r="AT59" s="69" t="e">
        <f aca="false">AQ59</f>
        <v>#VALUE!</v>
      </c>
    </row>
    <row r="60" customFormat="false" ht="11.25" hidden="false" customHeight="false" outlineLevel="0" collapsed="false">
      <c r="A60" s="67" t="n">
        <f aca="false">1+A59</f>
        <v>54</v>
      </c>
      <c r="B60" s="1" t="str">
        <f aca="false">IF(A60&lt;=$B$5,Data!L61,"")</f>
        <v/>
      </c>
      <c r="C60" s="1" t="str">
        <f aca="false">IF(A60&lt;=$B$5,IF(Calculation!$Y$12=2,DayInfo!C58,DayInfo!F58),"")</f>
        <v/>
      </c>
      <c r="G60" s="68" t="str">
        <f aca="false">IF(A60&lt;=$B$5,Data!O61,"")</f>
        <v/>
      </c>
      <c r="H60" s="91" t="str">
        <f aca="false">IF(A60&lt;=$B$5,Data!P61,"")</f>
        <v/>
      </c>
      <c r="J60" s="1" t="str">
        <f aca="false">IF(A60&lt;=$B$5,Data!E61,"")</f>
        <v/>
      </c>
      <c r="K60" s="1" t="str">
        <f aca="false">IF(A60&lt;=$B$5,Data!B61,"")</f>
        <v/>
      </c>
      <c r="L60" s="1" t="str">
        <f aca="false">IF(A60&lt;=$B$5,Data!C61,"")</f>
        <v/>
      </c>
      <c r="N60" s="97" t="e">
        <f aca="false">IF(A59&lt;=$N$7,Data!G60,"")</f>
        <v>#VALUE!</v>
      </c>
      <c r="P60" s="1" t="str">
        <f aca="false">IF(A60&lt;=$P$6,Data!D61,"")</f>
        <v/>
      </c>
      <c r="U60" s="1" t="n">
        <f aca="false">1+U59</f>
        <v>54</v>
      </c>
      <c r="V60" s="92" t="e">
        <v>#VALUE!</v>
      </c>
      <c r="W60" s="93" t="e">
        <f aca="false">V60</f>
        <v>#VALUE!</v>
      </c>
      <c r="X60" s="93"/>
      <c r="Y60" s="94" t="n">
        <f aca="false">1+Y59</f>
        <v>54</v>
      </c>
      <c r="Z60" s="95" t="str">
        <f aca="false">IF(A60&lt;=$B$5,OldData!O61,"")</f>
        <v/>
      </c>
      <c r="AA60" s="95" t="str">
        <f aca="false">IF(A60&lt;=$B$5,OldData!E61,"")</f>
        <v/>
      </c>
      <c r="AB60" s="96" t="str">
        <f aca="false">IF(A60&lt;=$B$5,OldData!B61,"")</f>
        <v/>
      </c>
      <c r="AD60" s="1" t="n">
        <f aca="false">AD59+1</f>
        <v>55</v>
      </c>
      <c r="AE60" s="114" t="e">
        <v>#VALUE!</v>
      </c>
      <c r="AF60" s="81"/>
      <c r="AG60" s="81"/>
      <c r="AH60" s="90"/>
      <c r="AI60" s="33"/>
      <c r="AK60" s="17" t="n">
        <v>48</v>
      </c>
      <c r="AL60" s="71" t="str">
        <f aca="false">IF(AL59&lt;&gt;"",IF(EOMONTH(AL59,0)+1&lt;UnderEnd,EOMONTH(AL59,0)+1,""),"")</f>
        <v/>
      </c>
      <c r="AM60" s="108" t="e">
        <f aca="false">AE64</f>
        <v>#VALUE!</v>
      </c>
      <c r="AN60" s="109" t="e">
        <f aca="false">AE164</f>
        <v>#VALUE!</v>
      </c>
      <c r="AO60" s="109" t="e">
        <f aca="false">AE264</f>
        <v>#VALUE!</v>
      </c>
      <c r="AP60" s="109" t="e">
        <f aca="false">AE364</f>
        <v>#VALUE!</v>
      </c>
      <c r="AQ60" s="110" t="e">
        <f aca="false">AE464</f>
        <v>#VALUE!</v>
      </c>
      <c r="AR60" s="111" t="e">
        <f aca="false">AE564</f>
        <v>#VALUE!</v>
      </c>
      <c r="AS60" s="71" t="str">
        <f aca="false">AL59</f>
        <v/>
      </c>
      <c r="AT60" s="69" t="e">
        <f aca="false">AQ60</f>
        <v>#VALUE!</v>
      </c>
    </row>
    <row r="61" customFormat="false" ht="11.25" hidden="false" customHeight="false" outlineLevel="0" collapsed="false">
      <c r="A61" s="67" t="n">
        <f aca="false">1+A60</f>
        <v>55</v>
      </c>
      <c r="B61" s="1" t="str">
        <f aca="false">IF(A61&lt;=$B$5,Data!L62,"")</f>
        <v/>
      </c>
      <c r="C61" s="1" t="str">
        <f aca="false">IF(A61&lt;=$B$5,IF(Calculation!$Y$12=2,DayInfo!C59,DayInfo!F59),"")</f>
        <v/>
      </c>
      <c r="G61" s="68" t="str">
        <f aca="false">IF(A61&lt;=$B$5,Data!O62,"")</f>
        <v/>
      </c>
      <c r="H61" s="91" t="str">
        <f aca="false">IF(A61&lt;=$B$5,Data!P62,"")</f>
        <v/>
      </c>
      <c r="J61" s="1" t="str">
        <f aca="false">IF(A61&lt;=$B$5,Data!E62,"")</f>
        <v/>
      </c>
      <c r="K61" s="1" t="str">
        <f aca="false">IF(A61&lt;=$B$5,Data!B62,"")</f>
        <v/>
      </c>
      <c r="L61" s="1" t="str">
        <f aca="false">IF(A61&lt;=$B$5,Data!C62,"")</f>
        <v/>
      </c>
      <c r="N61" s="97" t="e">
        <f aca="false">IF(A60&lt;=$N$7,Data!G61,"")</f>
        <v>#VALUE!</v>
      </c>
      <c r="P61" s="1" t="str">
        <f aca="false">IF(A61&lt;=$P$6,Data!D62,"")</f>
        <v/>
      </c>
      <c r="U61" s="1" t="n">
        <f aca="false">1+U60</f>
        <v>55</v>
      </c>
      <c r="V61" s="92" t="e">
        <v>#VALUE!</v>
      </c>
      <c r="W61" s="93" t="e">
        <f aca="false">V61</f>
        <v>#VALUE!</v>
      </c>
      <c r="X61" s="93"/>
      <c r="Y61" s="94" t="n">
        <f aca="false">1+Y60</f>
        <v>55</v>
      </c>
      <c r="Z61" s="95" t="str">
        <f aca="false">IF(A61&lt;=$B$5,OldData!O62,"")</f>
        <v/>
      </c>
      <c r="AA61" s="95" t="str">
        <f aca="false">IF(A61&lt;=$B$5,OldData!E62,"")</f>
        <v/>
      </c>
      <c r="AB61" s="96" t="str">
        <f aca="false">IF(A61&lt;=$B$5,OldData!B62,"")</f>
        <v/>
      </c>
      <c r="AD61" s="1" t="n">
        <f aca="false">AD60+1</f>
        <v>56</v>
      </c>
      <c r="AE61" s="114" t="e">
        <v>#VALUE!</v>
      </c>
      <c r="AF61" s="81"/>
      <c r="AG61" s="81"/>
      <c r="AH61" s="90"/>
      <c r="AI61" s="33"/>
      <c r="AK61" s="17" t="n">
        <v>49</v>
      </c>
      <c r="AL61" s="71" t="str">
        <f aca="false">IF(AL60&lt;&gt;"",IF(EOMONTH(AL60,0)+1&lt;UnderEnd,EOMONTH(AL60,0)+1,""),"")</f>
        <v/>
      </c>
      <c r="AM61" s="108" t="e">
        <f aca="false">AE65</f>
        <v>#VALUE!</v>
      </c>
      <c r="AN61" s="109" t="e">
        <f aca="false">AE165</f>
        <v>#VALUE!</v>
      </c>
      <c r="AO61" s="109" t="e">
        <f aca="false">AE265</f>
        <v>#VALUE!</v>
      </c>
      <c r="AP61" s="109" t="e">
        <f aca="false">AE365</f>
        <v>#VALUE!</v>
      </c>
      <c r="AQ61" s="110" t="e">
        <f aca="false">AE465</f>
        <v>#VALUE!</v>
      </c>
      <c r="AR61" s="111" t="e">
        <f aca="false">AE565</f>
        <v>#VALUE!</v>
      </c>
      <c r="AS61" s="71" t="str">
        <f aca="false">AL60</f>
        <v/>
      </c>
      <c r="AT61" s="69" t="e">
        <f aca="false">AQ61</f>
        <v>#VALUE!</v>
      </c>
    </row>
    <row r="62" customFormat="false" ht="11.25" hidden="false" customHeight="false" outlineLevel="0" collapsed="false">
      <c r="A62" s="67" t="n">
        <f aca="false">1+A61</f>
        <v>56</v>
      </c>
      <c r="B62" s="1" t="str">
        <f aca="false">IF(A62&lt;=$B$5,Data!L63,"")</f>
        <v/>
      </c>
      <c r="C62" s="1" t="str">
        <f aca="false">IF(A62&lt;=$B$5,IF(Calculation!$Y$12=2,DayInfo!C60,DayInfo!F60),"")</f>
        <v/>
      </c>
      <c r="G62" s="68" t="str">
        <f aca="false">IF(A62&lt;=$B$5,Data!O63,"")</f>
        <v/>
      </c>
      <c r="H62" s="91" t="str">
        <f aca="false">IF(A62&lt;=$B$5,Data!P63,"")</f>
        <v/>
      </c>
      <c r="J62" s="1" t="str">
        <f aca="false">IF(A62&lt;=$B$5,Data!E63,"")</f>
        <v/>
      </c>
      <c r="K62" s="1" t="str">
        <f aca="false">IF(A62&lt;=$B$5,Data!B63,"")</f>
        <v/>
      </c>
      <c r="L62" s="1" t="str">
        <f aca="false">IF(A62&lt;=$B$5,Data!C63,"")</f>
        <v/>
      </c>
      <c r="N62" s="97" t="e">
        <f aca="false">IF(A61&lt;=$N$7,Data!G62,"")</f>
        <v>#VALUE!</v>
      </c>
      <c r="P62" s="1" t="str">
        <f aca="false">IF(A62&lt;=$P$6,Data!D63,"")</f>
        <v/>
      </c>
      <c r="U62" s="1" t="n">
        <f aca="false">1+U61</f>
        <v>56</v>
      </c>
      <c r="V62" s="92" t="e">
        <v>#VALUE!</v>
      </c>
      <c r="W62" s="93" t="e">
        <f aca="false">V62</f>
        <v>#VALUE!</v>
      </c>
      <c r="X62" s="93"/>
      <c r="Y62" s="94" t="n">
        <f aca="false">1+Y61</f>
        <v>56</v>
      </c>
      <c r="Z62" s="95" t="str">
        <f aca="false">IF(A62&lt;=$B$5,OldData!O63,"")</f>
        <v/>
      </c>
      <c r="AA62" s="95" t="str">
        <f aca="false">IF(A62&lt;=$B$5,OldData!E63,"")</f>
        <v/>
      </c>
      <c r="AB62" s="96" t="str">
        <f aca="false">IF(A62&lt;=$B$5,OldData!B63,"")</f>
        <v/>
      </c>
      <c r="AD62" s="1" t="n">
        <f aca="false">AD61+1</f>
        <v>57</v>
      </c>
      <c r="AE62" s="114" t="e">
        <v>#VALUE!</v>
      </c>
      <c r="AF62" s="81"/>
      <c r="AG62" s="81"/>
      <c r="AH62" s="90"/>
      <c r="AI62" s="33"/>
      <c r="AK62" s="17" t="n">
        <v>50</v>
      </c>
      <c r="AL62" s="71" t="str">
        <f aca="false">IF(AL61&lt;&gt;"",IF(EOMONTH(AL61,0)+1&lt;UnderEnd,EOMONTH(AL61,0)+1,""),"")</f>
        <v/>
      </c>
      <c r="AM62" s="108" t="e">
        <f aca="false">AE66</f>
        <v>#VALUE!</v>
      </c>
      <c r="AN62" s="109" t="e">
        <f aca="false">AE166</f>
        <v>#VALUE!</v>
      </c>
      <c r="AO62" s="109" t="e">
        <f aca="false">AE266</f>
        <v>#VALUE!</v>
      </c>
      <c r="AP62" s="109" t="e">
        <f aca="false">AE366</f>
        <v>#VALUE!</v>
      </c>
      <c r="AQ62" s="110" t="e">
        <f aca="false">AE466</f>
        <v>#VALUE!</v>
      </c>
      <c r="AR62" s="111" t="e">
        <f aca="false">AE566</f>
        <v>#VALUE!</v>
      </c>
      <c r="AS62" s="71" t="str">
        <f aca="false">AL61</f>
        <v/>
      </c>
      <c r="AT62" s="69" t="e">
        <f aca="false">AQ62</f>
        <v>#VALUE!</v>
      </c>
    </row>
    <row r="63" customFormat="false" ht="11.25" hidden="false" customHeight="false" outlineLevel="0" collapsed="false">
      <c r="A63" s="67" t="n">
        <f aca="false">1+A62</f>
        <v>57</v>
      </c>
      <c r="B63" s="1" t="str">
        <f aca="false">IF(A63&lt;=$B$5,Data!L64,"")</f>
        <v/>
      </c>
      <c r="C63" s="1" t="str">
        <f aca="false">IF(A63&lt;=$B$5,IF(Calculation!$Y$12=2,DayInfo!C61,DayInfo!F61),"")</f>
        <v/>
      </c>
      <c r="G63" s="68" t="str">
        <f aca="false">IF(A63&lt;=$B$5,Data!O64,"")</f>
        <v/>
      </c>
      <c r="H63" s="91" t="str">
        <f aca="false">IF(A63&lt;=$B$5,Data!P64,"")</f>
        <v/>
      </c>
      <c r="J63" s="1" t="str">
        <f aca="false">IF(A63&lt;=$B$5,Data!E64,"")</f>
        <v/>
      </c>
      <c r="K63" s="1" t="str">
        <f aca="false">IF(A63&lt;=$B$5,Data!B64,"")</f>
        <v/>
      </c>
      <c r="L63" s="1" t="str">
        <f aca="false">IF(A63&lt;=$B$5,Data!C64,"")</f>
        <v/>
      </c>
      <c r="N63" s="97" t="e">
        <f aca="false">IF(A62&lt;=$N$7,Data!G63,"")</f>
        <v>#VALUE!</v>
      </c>
      <c r="P63" s="1" t="str">
        <f aca="false">IF(A63&lt;=$P$6,Data!D64,"")</f>
        <v/>
      </c>
      <c r="U63" s="1" t="n">
        <f aca="false">1+U62</f>
        <v>57</v>
      </c>
      <c r="V63" s="92" t="e">
        <v>#VALUE!</v>
      </c>
      <c r="W63" s="93" t="e">
        <f aca="false">V63</f>
        <v>#VALUE!</v>
      </c>
      <c r="X63" s="93"/>
      <c r="Y63" s="94" t="n">
        <f aca="false">1+Y62</f>
        <v>57</v>
      </c>
      <c r="Z63" s="95" t="str">
        <f aca="false">IF(A63&lt;=$B$5,OldData!O64,"")</f>
        <v/>
      </c>
      <c r="AA63" s="95" t="str">
        <f aca="false">IF(A63&lt;=$B$5,OldData!E64,"")</f>
        <v/>
      </c>
      <c r="AB63" s="96" t="str">
        <f aca="false">IF(A63&lt;=$B$5,OldData!B64,"")</f>
        <v/>
      </c>
      <c r="AD63" s="1" t="n">
        <f aca="false">AD62+1</f>
        <v>58</v>
      </c>
      <c r="AE63" s="114" t="e">
        <v>#VALUE!</v>
      </c>
      <c r="AF63" s="81"/>
      <c r="AG63" s="81"/>
      <c r="AH63" s="90"/>
      <c r="AI63" s="33"/>
      <c r="AK63" s="17" t="n">
        <v>51</v>
      </c>
      <c r="AL63" s="71" t="str">
        <f aca="false">IF(AL62&lt;&gt;"",IF(EOMONTH(AL62,0)+1&lt;UnderEnd,EOMONTH(AL62,0)+1,""),"")</f>
        <v/>
      </c>
      <c r="AM63" s="108" t="e">
        <f aca="false">AE67</f>
        <v>#VALUE!</v>
      </c>
      <c r="AN63" s="109" t="e">
        <f aca="false">AE167</f>
        <v>#VALUE!</v>
      </c>
      <c r="AO63" s="109" t="e">
        <f aca="false">AE267</f>
        <v>#VALUE!</v>
      </c>
      <c r="AP63" s="109" t="e">
        <f aca="false">AE367</f>
        <v>#VALUE!</v>
      </c>
      <c r="AQ63" s="110" t="e">
        <f aca="false">AE467</f>
        <v>#VALUE!</v>
      </c>
      <c r="AR63" s="111" t="e">
        <f aca="false">AE567</f>
        <v>#VALUE!</v>
      </c>
      <c r="AS63" s="71" t="str">
        <f aca="false">AL62</f>
        <v/>
      </c>
      <c r="AT63" s="69" t="e">
        <f aca="false">AQ63</f>
        <v>#VALUE!</v>
      </c>
    </row>
    <row r="64" customFormat="false" ht="11.25" hidden="false" customHeight="false" outlineLevel="0" collapsed="false">
      <c r="A64" s="67" t="n">
        <f aca="false">1+A63</f>
        <v>58</v>
      </c>
      <c r="B64" s="1" t="str">
        <f aca="false">IF(A64&lt;=$B$5,Data!L65,"")</f>
        <v/>
      </c>
      <c r="C64" s="1" t="str">
        <f aca="false">IF(A64&lt;=$B$5,IF(Calculation!$Y$12=2,DayInfo!C62,DayInfo!F62),"")</f>
        <v/>
      </c>
      <c r="G64" s="68" t="str">
        <f aca="false">IF(A64&lt;=$B$5,Data!O65,"")</f>
        <v/>
      </c>
      <c r="H64" s="91" t="str">
        <f aca="false">IF(A64&lt;=$B$5,Data!P65,"")</f>
        <v/>
      </c>
      <c r="J64" s="1" t="str">
        <f aca="false">IF(A64&lt;=$B$5,Data!E65,"")</f>
        <v/>
      </c>
      <c r="K64" s="1" t="str">
        <f aca="false">IF(A64&lt;=$B$5,Data!B65,"")</f>
        <v/>
      </c>
      <c r="L64" s="1" t="str">
        <f aca="false">IF(A64&lt;=$B$5,Data!C65,"")</f>
        <v/>
      </c>
      <c r="N64" s="97" t="e">
        <f aca="false">IF(A63&lt;=$N$7,Data!G64,"")</f>
        <v>#VALUE!</v>
      </c>
      <c r="P64" s="1" t="str">
        <f aca="false">IF(A64&lt;=$P$6,Data!D65,"")</f>
        <v/>
      </c>
      <c r="U64" s="1" t="n">
        <f aca="false">1+U63</f>
        <v>58</v>
      </c>
      <c r="V64" s="92" t="e">
        <v>#VALUE!</v>
      </c>
      <c r="W64" s="93" t="e">
        <f aca="false">V64</f>
        <v>#VALUE!</v>
      </c>
      <c r="X64" s="93"/>
      <c r="Y64" s="94" t="n">
        <f aca="false">1+Y63</f>
        <v>58</v>
      </c>
      <c r="Z64" s="95" t="str">
        <f aca="false">IF(A64&lt;=$B$5,OldData!O65,"")</f>
        <v/>
      </c>
      <c r="AA64" s="95" t="str">
        <f aca="false">IF(A64&lt;=$B$5,OldData!E65,"")</f>
        <v/>
      </c>
      <c r="AB64" s="96" t="str">
        <f aca="false">IF(A64&lt;=$B$5,OldData!B65,"")</f>
        <v/>
      </c>
      <c r="AD64" s="1" t="n">
        <f aca="false">AD63+1</f>
        <v>59</v>
      </c>
      <c r="AE64" s="114" t="e">
        <v>#VALUE!</v>
      </c>
      <c r="AF64" s="81"/>
      <c r="AG64" s="81"/>
      <c r="AH64" s="90"/>
      <c r="AI64" s="33"/>
      <c r="AK64" s="17" t="n">
        <v>52</v>
      </c>
      <c r="AL64" s="71" t="str">
        <f aca="false">IF(AL63&lt;&gt;"",IF(EOMONTH(AL63,0)+1&lt;UnderEnd,EOMONTH(AL63,0)+1,""),"")</f>
        <v/>
      </c>
      <c r="AM64" s="108" t="e">
        <f aca="false">AE68</f>
        <v>#VALUE!</v>
      </c>
      <c r="AN64" s="109" t="e">
        <f aca="false">AE168</f>
        <v>#VALUE!</v>
      </c>
      <c r="AO64" s="109" t="e">
        <f aca="false">AE268</f>
        <v>#VALUE!</v>
      </c>
      <c r="AP64" s="109" t="e">
        <f aca="false">AE368</f>
        <v>#VALUE!</v>
      </c>
      <c r="AQ64" s="110" t="e">
        <f aca="false">AE468</f>
        <v>#VALUE!</v>
      </c>
      <c r="AR64" s="111" t="e">
        <f aca="false">AE568</f>
        <v>#VALUE!</v>
      </c>
      <c r="AS64" s="71" t="str">
        <f aca="false">AL63</f>
        <v/>
      </c>
      <c r="AT64" s="69" t="e">
        <f aca="false">AQ64</f>
        <v>#VALUE!</v>
      </c>
    </row>
    <row r="65" customFormat="false" ht="11.25" hidden="false" customHeight="false" outlineLevel="0" collapsed="false">
      <c r="A65" s="67" t="n">
        <f aca="false">1+A64</f>
        <v>59</v>
      </c>
      <c r="B65" s="1" t="str">
        <f aca="false">IF(A65&lt;=$B$5,Data!L66,"")</f>
        <v/>
      </c>
      <c r="C65" s="1" t="str">
        <f aca="false">IF(A65&lt;=$B$5,IF(Calculation!$Y$12=2,DayInfo!C63,DayInfo!F63),"")</f>
        <v/>
      </c>
      <c r="G65" s="68" t="str">
        <f aca="false">IF(A65&lt;=$B$5,Data!O66,"")</f>
        <v/>
      </c>
      <c r="H65" s="91" t="str">
        <f aca="false">IF(A65&lt;=$B$5,Data!P66,"")</f>
        <v/>
      </c>
      <c r="J65" s="1" t="str">
        <f aca="false">IF(A65&lt;=$B$5,Data!E66,"")</f>
        <v/>
      </c>
      <c r="K65" s="1" t="str">
        <f aca="false">IF(A65&lt;=$B$5,Data!B66,"")</f>
        <v/>
      </c>
      <c r="L65" s="1" t="str">
        <f aca="false">IF(A65&lt;=$B$5,Data!C66,"")</f>
        <v/>
      </c>
      <c r="N65" s="97" t="e">
        <f aca="false">IF(A64&lt;=$N$7,Data!G65,"")</f>
        <v>#VALUE!</v>
      </c>
      <c r="P65" s="1" t="str">
        <f aca="false">IF(A65&lt;=$P$6,Data!D66,"")</f>
        <v/>
      </c>
      <c r="U65" s="1" t="n">
        <f aca="false">1+U64</f>
        <v>59</v>
      </c>
      <c r="V65" s="92" t="e">
        <v>#VALUE!</v>
      </c>
      <c r="W65" s="93" t="e">
        <f aca="false">V65</f>
        <v>#VALUE!</v>
      </c>
      <c r="X65" s="93"/>
      <c r="Y65" s="94" t="n">
        <f aca="false">1+Y64</f>
        <v>59</v>
      </c>
      <c r="Z65" s="95" t="str">
        <f aca="false">IF(A65&lt;=$B$5,OldData!O66,"")</f>
        <v/>
      </c>
      <c r="AA65" s="95" t="str">
        <f aca="false">IF(A65&lt;=$B$5,OldData!E66,"")</f>
        <v/>
      </c>
      <c r="AB65" s="96" t="str">
        <f aca="false">IF(A65&lt;=$B$5,OldData!B66,"")</f>
        <v/>
      </c>
      <c r="AD65" s="1" t="n">
        <f aca="false">AD64+1</f>
        <v>60</v>
      </c>
      <c r="AE65" s="114" t="e">
        <v>#VALUE!</v>
      </c>
      <c r="AF65" s="81"/>
      <c r="AG65" s="81"/>
      <c r="AH65" s="90"/>
      <c r="AI65" s="33"/>
      <c r="AK65" s="17" t="n">
        <v>53</v>
      </c>
      <c r="AL65" s="71" t="str">
        <f aca="false">IF(AL64&lt;&gt;"",IF(EOMONTH(AL64,0)+1&lt;UnderEnd,EOMONTH(AL64,0)+1,""),"")</f>
        <v/>
      </c>
      <c r="AM65" s="108" t="e">
        <f aca="false">AE69</f>
        <v>#VALUE!</v>
      </c>
      <c r="AN65" s="109" t="e">
        <f aca="false">AE169</f>
        <v>#VALUE!</v>
      </c>
      <c r="AO65" s="109" t="e">
        <f aca="false">AE269</f>
        <v>#VALUE!</v>
      </c>
      <c r="AP65" s="109" t="e">
        <f aca="false">AE369</f>
        <v>#VALUE!</v>
      </c>
      <c r="AQ65" s="110" t="e">
        <f aca="false">AE469</f>
        <v>#VALUE!</v>
      </c>
      <c r="AR65" s="111" t="e">
        <f aca="false">AE569</f>
        <v>#VALUE!</v>
      </c>
      <c r="AS65" s="71" t="str">
        <f aca="false">AL64</f>
        <v/>
      </c>
      <c r="AT65" s="69" t="e">
        <f aca="false">AQ65</f>
        <v>#VALUE!</v>
      </c>
    </row>
    <row r="66" customFormat="false" ht="11.25" hidden="false" customHeight="false" outlineLevel="0" collapsed="false">
      <c r="A66" s="67" t="n">
        <f aca="false">1+A65</f>
        <v>60</v>
      </c>
      <c r="B66" s="1" t="str">
        <f aca="false">IF(A66&lt;=$B$5,Data!L67,"")</f>
        <v/>
      </c>
      <c r="C66" s="1" t="str">
        <f aca="false">IF(A66&lt;=$B$5,IF(Calculation!$Y$12=2,DayInfo!C64,DayInfo!F64),"")</f>
        <v/>
      </c>
      <c r="G66" s="68" t="str">
        <f aca="false">IF(A66&lt;=$B$5,Data!O67,"")</f>
        <v/>
      </c>
      <c r="H66" s="91" t="str">
        <f aca="false">IF(A66&lt;=$B$5,Data!P67,"")</f>
        <v/>
      </c>
      <c r="J66" s="1" t="str">
        <f aca="false">IF(A66&lt;=$B$5,Data!E67,"")</f>
        <v/>
      </c>
      <c r="K66" s="1" t="str">
        <f aca="false">IF(A66&lt;=$B$5,Data!B67,"")</f>
        <v/>
      </c>
      <c r="L66" s="1" t="str">
        <f aca="false">IF(A66&lt;=$B$5,Data!C67,"")</f>
        <v/>
      </c>
      <c r="N66" s="97" t="e">
        <f aca="false">IF(A65&lt;=$N$7,Data!G66,"")</f>
        <v>#VALUE!</v>
      </c>
      <c r="P66" s="1" t="str">
        <f aca="false">IF(A66&lt;=$P$6,Data!D67,"")</f>
        <v/>
      </c>
      <c r="U66" s="1" t="n">
        <f aca="false">1+U65</f>
        <v>60</v>
      </c>
      <c r="V66" s="92" t="e">
        <v>#VALUE!</v>
      </c>
      <c r="W66" s="93" t="e">
        <f aca="false">V66</f>
        <v>#VALUE!</v>
      </c>
      <c r="X66" s="93"/>
      <c r="Y66" s="94" t="n">
        <f aca="false">1+Y65</f>
        <v>60</v>
      </c>
      <c r="Z66" s="95" t="str">
        <f aca="false">IF(A66&lt;=$B$5,OldData!O67,"")</f>
        <v/>
      </c>
      <c r="AA66" s="95" t="str">
        <f aca="false">IF(A66&lt;=$B$5,OldData!E67,"")</f>
        <v/>
      </c>
      <c r="AB66" s="96" t="str">
        <f aca="false">IF(A66&lt;=$B$5,OldData!B67,"")</f>
        <v/>
      </c>
      <c r="AD66" s="1" t="n">
        <f aca="false">AD65+1</f>
        <v>61</v>
      </c>
      <c r="AE66" s="114" t="e">
        <v>#VALUE!</v>
      </c>
      <c r="AF66" s="81"/>
      <c r="AG66" s="81"/>
      <c r="AH66" s="90"/>
      <c r="AI66" s="33"/>
      <c r="AK66" s="17" t="n">
        <v>54</v>
      </c>
      <c r="AL66" s="71" t="str">
        <f aca="false">IF(AL65&lt;&gt;"",IF(EOMONTH(AL65,0)+1&lt;UnderEnd,EOMONTH(AL65,0)+1,""),"")</f>
        <v/>
      </c>
      <c r="AM66" s="108" t="e">
        <f aca="false">AE70</f>
        <v>#VALUE!</v>
      </c>
      <c r="AN66" s="109" t="e">
        <f aca="false">AE170</f>
        <v>#VALUE!</v>
      </c>
      <c r="AO66" s="109" t="e">
        <f aca="false">AE270</f>
        <v>#VALUE!</v>
      </c>
      <c r="AP66" s="109" t="e">
        <f aca="false">AE370</f>
        <v>#VALUE!</v>
      </c>
      <c r="AQ66" s="110" t="e">
        <f aca="false">AE470</f>
        <v>#VALUE!</v>
      </c>
      <c r="AR66" s="111" t="e">
        <f aca="false">AE570</f>
        <v>#VALUE!</v>
      </c>
      <c r="AS66" s="71" t="str">
        <f aca="false">AL65</f>
        <v/>
      </c>
      <c r="AT66" s="69" t="e">
        <f aca="false">AQ66</f>
        <v>#VALUE!</v>
      </c>
    </row>
    <row r="67" customFormat="false" ht="11.25" hidden="false" customHeight="false" outlineLevel="0" collapsed="false">
      <c r="A67" s="67" t="n">
        <f aca="false">1+A66</f>
        <v>61</v>
      </c>
      <c r="B67" s="1" t="str">
        <f aca="false">IF(A67&lt;=$B$5,Data!L68,"")</f>
        <v/>
      </c>
      <c r="C67" s="1" t="str">
        <f aca="false">IF(A67&lt;=$B$5,IF(Calculation!$Y$12=2,DayInfo!C65,DayInfo!F65),"")</f>
        <v/>
      </c>
      <c r="G67" s="68" t="str">
        <f aca="false">IF(A67&lt;=$B$5,Data!O68,"")</f>
        <v/>
      </c>
      <c r="H67" s="91" t="str">
        <f aca="false">IF(A67&lt;=$B$5,Data!P68,"")</f>
        <v/>
      </c>
      <c r="J67" s="1" t="str">
        <f aca="false">IF(A67&lt;=$B$5,Data!E68,"")</f>
        <v/>
      </c>
      <c r="K67" s="1" t="str">
        <f aca="false">IF(A67&lt;=$B$5,Data!B68,"")</f>
        <v/>
      </c>
      <c r="L67" s="1" t="str">
        <f aca="false">IF(A67&lt;=$B$5,Data!C68,"")</f>
        <v/>
      </c>
      <c r="N67" s="97" t="e">
        <f aca="false">IF(A66&lt;=$N$7,Data!G67,"")</f>
        <v>#VALUE!</v>
      </c>
      <c r="P67" s="1" t="str">
        <f aca="false">IF(A67&lt;=$P$6,Data!D68,"")</f>
        <v/>
      </c>
      <c r="U67" s="1" t="n">
        <f aca="false">1+U66</f>
        <v>61</v>
      </c>
      <c r="V67" s="92" t="e">
        <v>#VALUE!</v>
      </c>
      <c r="W67" s="93" t="e">
        <f aca="false">V67</f>
        <v>#VALUE!</v>
      </c>
      <c r="X67" s="93"/>
      <c r="Y67" s="94" t="n">
        <f aca="false">1+Y66</f>
        <v>61</v>
      </c>
      <c r="Z67" s="95" t="str">
        <f aca="false">IF(A67&lt;=$B$5,OldData!O68,"")</f>
        <v/>
      </c>
      <c r="AA67" s="95" t="str">
        <f aca="false">IF(A67&lt;=$B$5,OldData!E68,"")</f>
        <v/>
      </c>
      <c r="AB67" s="96" t="str">
        <f aca="false">IF(A67&lt;=$B$5,OldData!B68,"")</f>
        <v/>
      </c>
      <c r="AD67" s="1" t="n">
        <f aca="false">AD66+1</f>
        <v>62</v>
      </c>
      <c r="AE67" s="114" t="e">
        <v>#VALUE!</v>
      </c>
      <c r="AF67" s="81"/>
      <c r="AG67" s="81"/>
      <c r="AH67" s="90"/>
      <c r="AI67" s="33"/>
      <c r="AK67" s="17" t="n">
        <v>55</v>
      </c>
      <c r="AL67" s="71" t="str">
        <f aca="false">IF(AL66&lt;&gt;"",IF(EOMONTH(AL66,0)+1&lt;UnderEnd,EOMONTH(AL66,0)+1,""),"")</f>
        <v/>
      </c>
      <c r="AM67" s="108" t="e">
        <f aca="false">AE71</f>
        <v>#VALUE!</v>
      </c>
      <c r="AN67" s="109" t="e">
        <f aca="false">AE171</f>
        <v>#VALUE!</v>
      </c>
      <c r="AO67" s="109" t="e">
        <f aca="false">AE271</f>
        <v>#VALUE!</v>
      </c>
      <c r="AP67" s="109" t="e">
        <f aca="false">AE371</f>
        <v>#VALUE!</v>
      </c>
      <c r="AQ67" s="110" t="e">
        <f aca="false">AE471</f>
        <v>#VALUE!</v>
      </c>
      <c r="AR67" s="111" t="e">
        <f aca="false">AE571</f>
        <v>#VALUE!</v>
      </c>
      <c r="AS67" s="71" t="str">
        <f aca="false">AL66</f>
        <v/>
      </c>
      <c r="AT67" s="69" t="e">
        <f aca="false">AQ67</f>
        <v>#VALUE!</v>
      </c>
    </row>
    <row r="68" customFormat="false" ht="11.25" hidden="false" customHeight="false" outlineLevel="0" collapsed="false">
      <c r="A68" s="67" t="n">
        <f aca="false">1+A67</f>
        <v>62</v>
      </c>
      <c r="B68" s="1" t="str">
        <f aca="false">IF(A68&lt;=$B$5,Data!L69,"")</f>
        <v/>
      </c>
      <c r="C68" s="1" t="str">
        <f aca="false">IF(A68&lt;=$B$5,IF(Calculation!$Y$12=2,DayInfo!C66,DayInfo!F66),"")</f>
        <v/>
      </c>
      <c r="G68" s="68" t="str">
        <f aca="false">IF(A68&lt;=$B$5,Data!O69,"")</f>
        <v/>
      </c>
      <c r="H68" s="91" t="str">
        <f aca="false">IF(A68&lt;=$B$5,Data!P69,"")</f>
        <v/>
      </c>
      <c r="J68" s="1" t="str">
        <f aca="false">IF(A68&lt;=$B$5,Data!E69,"")</f>
        <v/>
      </c>
      <c r="K68" s="1" t="str">
        <f aca="false">IF(A68&lt;=$B$5,Data!B69,"")</f>
        <v/>
      </c>
      <c r="L68" s="1" t="str">
        <f aca="false">IF(A68&lt;=$B$5,Data!C69,"")</f>
        <v/>
      </c>
      <c r="N68" s="97" t="e">
        <f aca="false">IF(A67&lt;=$N$7,Data!G68,"")</f>
        <v>#VALUE!</v>
      </c>
      <c r="P68" s="1" t="str">
        <f aca="false">IF(A68&lt;=$P$6,Data!D69,"")</f>
        <v/>
      </c>
      <c r="U68" s="1" t="n">
        <f aca="false">1+U67</f>
        <v>62</v>
      </c>
      <c r="V68" s="92" t="e">
        <v>#VALUE!</v>
      </c>
      <c r="W68" s="93" t="e">
        <f aca="false">V68</f>
        <v>#VALUE!</v>
      </c>
      <c r="X68" s="93"/>
      <c r="Y68" s="94" t="n">
        <f aca="false">1+Y67</f>
        <v>62</v>
      </c>
      <c r="Z68" s="95" t="str">
        <f aca="false">IF(A68&lt;=$B$5,OldData!O69,"")</f>
        <v/>
      </c>
      <c r="AA68" s="95" t="str">
        <f aca="false">IF(A68&lt;=$B$5,OldData!E69,"")</f>
        <v/>
      </c>
      <c r="AB68" s="96" t="str">
        <f aca="false">IF(A68&lt;=$B$5,OldData!B69,"")</f>
        <v/>
      </c>
      <c r="AD68" s="1" t="n">
        <f aca="false">AD67+1</f>
        <v>63</v>
      </c>
      <c r="AE68" s="114" t="e">
        <v>#VALUE!</v>
      </c>
      <c r="AF68" s="81"/>
      <c r="AG68" s="81"/>
      <c r="AH68" s="90"/>
      <c r="AI68" s="33"/>
      <c r="AK68" s="17" t="n">
        <v>56</v>
      </c>
      <c r="AL68" s="71" t="str">
        <f aca="false">IF(AL67&lt;&gt;"",IF(EOMONTH(AL67,0)+1&lt;UnderEnd,EOMONTH(AL67,0)+1,""),"")</f>
        <v/>
      </c>
      <c r="AM68" s="108" t="e">
        <f aca="false">AE72</f>
        <v>#VALUE!</v>
      </c>
      <c r="AN68" s="109" t="e">
        <f aca="false">AE172</f>
        <v>#VALUE!</v>
      </c>
      <c r="AO68" s="109" t="e">
        <f aca="false">AE272</f>
        <v>#VALUE!</v>
      </c>
      <c r="AP68" s="109" t="e">
        <f aca="false">AE372</f>
        <v>#VALUE!</v>
      </c>
      <c r="AQ68" s="110" t="e">
        <f aca="false">AE472</f>
        <v>#VALUE!</v>
      </c>
      <c r="AR68" s="111" t="e">
        <f aca="false">AE572</f>
        <v>#VALUE!</v>
      </c>
      <c r="AS68" s="71" t="str">
        <f aca="false">AL67</f>
        <v/>
      </c>
      <c r="AT68" s="69" t="e">
        <f aca="false">AQ68</f>
        <v>#VALUE!</v>
      </c>
    </row>
    <row r="69" customFormat="false" ht="11.25" hidden="false" customHeight="false" outlineLevel="0" collapsed="false">
      <c r="A69" s="67" t="n">
        <f aca="false">1+A68</f>
        <v>63</v>
      </c>
      <c r="B69" s="1" t="str">
        <f aca="false">IF(A69&lt;=$B$5,Data!L70,"")</f>
        <v/>
      </c>
      <c r="C69" s="1" t="str">
        <f aca="false">IF(A69&lt;=$B$5,IF(Calculation!$Y$12=2,DayInfo!C67,DayInfo!F67),"")</f>
        <v/>
      </c>
      <c r="G69" s="68" t="str">
        <f aca="false">IF(A69&lt;=$B$5,Data!O70,"")</f>
        <v/>
      </c>
      <c r="H69" s="91" t="str">
        <f aca="false">IF(A69&lt;=$B$5,Data!P70,"")</f>
        <v/>
      </c>
      <c r="J69" s="1" t="str">
        <f aca="false">IF(A69&lt;=$B$5,Data!E70,"")</f>
        <v/>
      </c>
      <c r="K69" s="1" t="str">
        <f aca="false">IF(A69&lt;=$B$5,Data!B70,"")</f>
        <v/>
      </c>
      <c r="L69" s="1" t="str">
        <f aca="false">IF(A69&lt;=$B$5,Data!C70,"")</f>
        <v/>
      </c>
      <c r="N69" s="97" t="e">
        <f aca="false">IF(A68&lt;=$N$7,Data!G69,"")</f>
        <v>#VALUE!</v>
      </c>
      <c r="P69" s="1" t="str">
        <f aca="false">IF(A69&lt;=$P$6,Data!D70,"")</f>
        <v/>
      </c>
      <c r="U69" s="1" t="n">
        <f aca="false">1+U68</f>
        <v>63</v>
      </c>
      <c r="V69" s="92" t="e">
        <v>#VALUE!</v>
      </c>
      <c r="W69" s="93" t="e">
        <f aca="false">V69</f>
        <v>#VALUE!</v>
      </c>
      <c r="X69" s="93"/>
      <c r="Y69" s="94" t="n">
        <f aca="false">1+Y68</f>
        <v>63</v>
      </c>
      <c r="Z69" s="95" t="str">
        <f aca="false">IF(A69&lt;=$B$5,OldData!O70,"")</f>
        <v/>
      </c>
      <c r="AA69" s="95" t="str">
        <f aca="false">IF(A69&lt;=$B$5,OldData!E70,"")</f>
        <v/>
      </c>
      <c r="AB69" s="96" t="str">
        <f aca="false">IF(A69&lt;=$B$5,OldData!B70,"")</f>
        <v/>
      </c>
      <c r="AD69" s="1" t="n">
        <f aca="false">AD68+1</f>
        <v>64</v>
      </c>
      <c r="AE69" s="114" t="e">
        <v>#VALUE!</v>
      </c>
      <c r="AF69" s="81"/>
      <c r="AG69" s="81"/>
      <c r="AH69" s="90"/>
      <c r="AI69" s="33"/>
      <c r="AK69" s="17" t="n">
        <v>57</v>
      </c>
      <c r="AL69" s="71" t="str">
        <f aca="false">IF(AL68&lt;&gt;"",IF(EOMONTH(AL68,0)+1&lt;UnderEnd,EOMONTH(AL68,0)+1,""),"")</f>
        <v/>
      </c>
      <c r="AM69" s="108" t="e">
        <f aca="false">AE73</f>
        <v>#VALUE!</v>
      </c>
      <c r="AN69" s="109" t="e">
        <f aca="false">AE173</f>
        <v>#VALUE!</v>
      </c>
      <c r="AO69" s="109" t="e">
        <f aca="false">AE273</f>
        <v>#VALUE!</v>
      </c>
      <c r="AP69" s="109" t="e">
        <f aca="false">AE373</f>
        <v>#VALUE!</v>
      </c>
      <c r="AQ69" s="110" t="e">
        <f aca="false">AE473</f>
        <v>#VALUE!</v>
      </c>
      <c r="AR69" s="111" t="e">
        <f aca="false">AE573</f>
        <v>#VALUE!</v>
      </c>
      <c r="AS69" s="71" t="str">
        <f aca="false">AL68</f>
        <v/>
      </c>
      <c r="AT69" s="69" t="e">
        <f aca="false">AQ69</f>
        <v>#VALUE!</v>
      </c>
    </row>
    <row r="70" customFormat="false" ht="11.25" hidden="false" customHeight="false" outlineLevel="0" collapsed="false">
      <c r="A70" s="67" t="n">
        <f aca="false">1+A69</f>
        <v>64</v>
      </c>
      <c r="B70" s="1" t="str">
        <f aca="false">IF(A70&lt;=$B$5,Data!L71,"")</f>
        <v/>
      </c>
      <c r="C70" s="1" t="str">
        <f aca="false">IF(A70&lt;=$B$5,IF(Calculation!$Y$12=2,DayInfo!C68,DayInfo!F68),"")</f>
        <v/>
      </c>
      <c r="G70" s="68" t="str">
        <f aca="false">IF(A70&lt;=$B$5,Data!O71,"")</f>
        <v/>
      </c>
      <c r="H70" s="91" t="str">
        <f aca="false">IF(A70&lt;=$B$5,Data!P71,"")</f>
        <v/>
      </c>
      <c r="J70" s="1" t="str">
        <f aca="false">IF(A70&lt;=$B$5,Data!E71,"")</f>
        <v/>
      </c>
      <c r="K70" s="1" t="str">
        <f aca="false">IF(A70&lt;=$B$5,Data!B71,"")</f>
        <v/>
      </c>
      <c r="L70" s="1" t="str">
        <f aca="false">IF(A70&lt;=$B$5,Data!C71,"")</f>
        <v/>
      </c>
      <c r="N70" s="97" t="e">
        <f aca="false">IF(A69&lt;=$N$7,Data!G70,"")</f>
        <v>#VALUE!</v>
      </c>
      <c r="P70" s="1" t="str">
        <f aca="false">IF(A70&lt;=$P$6,Data!D71,"")</f>
        <v/>
      </c>
      <c r="U70" s="1" t="n">
        <f aca="false">1+U69</f>
        <v>64</v>
      </c>
      <c r="V70" s="92" t="e">
        <v>#VALUE!</v>
      </c>
      <c r="W70" s="93" t="e">
        <f aca="false">V70</f>
        <v>#VALUE!</v>
      </c>
      <c r="X70" s="93"/>
      <c r="Y70" s="94" t="n">
        <f aca="false">1+Y69</f>
        <v>64</v>
      </c>
      <c r="Z70" s="95" t="str">
        <f aca="false">IF(A70&lt;=$B$5,OldData!O71,"")</f>
        <v/>
      </c>
      <c r="AA70" s="95" t="str">
        <f aca="false">IF(A70&lt;=$B$5,OldData!E71,"")</f>
        <v/>
      </c>
      <c r="AB70" s="96" t="str">
        <f aca="false">IF(A70&lt;=$B$5,OldData!B71,"")</f>
        <v/>
      </c>
      <c r="AD70" s="1" t="n">
        <f aca="false">AD69+1</f>
        <v>65</v>
      </c>
      <c r="AE70" s="114" t="e">
        <v>#VALUE!</v>
      </c>
      <c r="AF70" s="81"/>
      <c r="AG70" s="81"/>
      <c r="AH70" s="90"/>
      <c r="AI70" s="33"/>
      <c r="AK70" s="17" t="n">
        <v>58</v>
      </c>
      <c r="AL70" s="71" t="str">
        <f aca="false">IF(AL69&lt;&gt;"",IF(EOMONTH(AL69,0)+1&lt;UnderEnd,EOMONTH(AL69,0)+1,""),"")</f>
        <v/>
      </c>
      <c r="AM70" s="108" t="e">
        <f aca="false">AE74</f>
        <v>#VALUE!</v>
      </c>
      <c r="AN70" s="109" t="e">
        <f aca="false">AE174</f>
        <v>#VALUE!</v>
      </c>
      <c r="AO70" s="109" t="e">
        <f aca="false">AE274</f>
        <v>#VALUE!</v>
      </c>
      <c r="AP70" s="109" t="e">
        <f aca="false">AE374</f>
        <v>#VALUE!</v>
      </c>
      <c r="AQ70" s="110" t="e">
        <f aca="false">AE474</f>
        <v>#VALUE!</v>
      </c>
      <c r="AR70" s="111" t="e">
        <f aca="false">AE574</f>
        <v>#VALUE!</v>
      </c>
      <c r="AS70" s="71" t="str">
        <f aca="false">AL69</f>
        <v/>
      </c>
      <c r="AT70" s="69" t="e">
        <f aca="false">AQ70</f>
        <v>#VALUE!</v>
      </c>
    </row>
    <row r="71" customFormat="false" ht="11.25" hidden="false" customHeight="false" outlineLevel="0" collapsed="false">
      <c r="A71" s="67" t="n">
        <f aca="false">1+A70</f>
        <v>65</v>
      </c>
      <c r="B71" s="1" t="str">
        <f aca="false">IF(A71&lt;=$B$5,Data!L72,"")</f>
        <v/>
      </c>
      <c r="C71" s="1" t="str">
        <f aca="false">IF(A71&lt;=$B$5,IF(Calculation!$Y$12=2,DayInfo!C69,DayInfo!F69),"")</f>
        <v/>
      </c>
      <c r="G71" s="68" t="str">
        <f aca="false">IF(A71&lt;=$B$5,Data!O72,"")</f>
        <v/>
      </c>
      <c r="H71" s="91" t="str">
        <f aca="false">IF(A71&lt;=$B$5,Data!P72,"")</f>
        <v/>
      </c>
      <c r="J71" s="1" t="str">
        <f aca="false">IF(A71&lt;=$B$5,Data!E72,"")</f>
        <v/>
      </c>
      <c r="K71" s="1" t="str">
        <f aca="false">IF(A71&lt;=$B$5,Data!B72,"")</f>
        <v/>
      </c>
      <c r="L71" s="1" t="str">
        <f aca="false">IF(A71&lt;=$B$5,Data!C72,"")</f>
        <v/>
      </c>
      <c r="N71" s="97" t="e">
        <f aca="false">IF(A70&lt;=$N$7,Data!G71,"")</f>
        <v>#VALUE!</v>
      </c>
      <c r="P71" s="1" t="str">
        <f aca="false">IF(A71&lt;=$P$6,Data!D72,"")</f>
        <v/>
      </c>
      <c r="U71" s="1" t="n">
        <f aca="false">1+U70</f>
        <v>65</v>
      </c>
      <c r="V71" s="92" t="e">
        <v>#VALUE!</v>
      </c>
      <c r="W71" s="93" t="e">
        <f aca="false">V71</f>
        <v>#VALUE!</v>
      </c>
      <c r="X71" s="93"/>
      <c r="Y71" s="94" t="n">
        <f aca="false">1+Y70</f>
        <v>65</v>
      </c>
      <c r="Z71" s="95" t="str">
        <f aca="false">IF(A71&lt;=$B$5,OldData!O72,"")</f>
        <v/>
      </c>
      <c r="AA71" s="95" t="str">
        <f aca="false">IF(A71&lt;=$B$5,OldData!E72,"")</f>
        <v/>
      </c>
      <c r="AB71" s="96" t="str">
        <f aca="false">IF(A71&lt;=$B$5,OldData!B72,"")</f>
        <v/>
      </c>
      <c r="AD71" s="1" t="n">
        <f aca="false">AD70+1</f>
        <v>66</v>
      </c>
      <c r="AE71" s="114" t="e">
        <v>#VALUE!</v>
      </c>
      <c r="AF71" s="81"/>
      <c r="AG71" s="81"/>
      <c r="AH71" s="90"/>
      <c r="AI71" s="33"/>
      <c r="AK71" s="17" t="n">
        <v>59</v>
      </c>
      <c r="AL71" s="71" t="str">
        <f aca="false">IF(AL70&lt;&gt;"",IF(EOMONTH(AL70,0)+1&lt;UnderEnd,EOMONTH(AL70,0)+1,""),"")</f>
        <v/>
      </c>
      <c r="AM71" s="108" t="e">
        <f aca="false">AE75</f>
        <v>#VALUE!</v>
      </c>
      <c r="AN71" s="109" t="e">
        <f aca="false">AE175</f>
        <v>#VALUE!</v>
      </c>
      <c r="AO71" s="109" t="e">
        <f aca="false">AE275</f>
        <v>#VALUE!</v>
      </c>
      <c r="AP71" s="109" t="e">
        <f aca="false">AE375</f>
        <v>#VALUE!</v>
      </c>
      <c r="AQ71" s="110" t="e">
        <f aca="false">AE475</f>
        <v>#VALUE!</v>
      </c>
      <c r="AR71" s="111" t="e">
        <f aca="false">AE575</f>
        <v>#VALUE!</v>
      </c>
      <c r="AS71" s="71" t="str">
        <f aca="false">AL70</f>
        <v/>
      </c>
      <c r="AT71" s="69" t="e">
        <f aca="false">AQ71</f>
        <v>#VALUE!</v>
      </c>
    </row>
    <row r="72" customFormat="false" ht="11.25" hidden="false" customHeight="false" outlineLevel="0" collapsed="false">
      <c r="A72" s="67" t="n">
        <f aca="false">1+A71</f>
        <v>66</v>
      </c>
      <c r="B72" s="1" t="str">
        <f aca="false">IF(A72&lt;=$B$5,Data!L73,"")</f>
        <v/>
      </c>
      <c r="C72" s="1" t="str">
        <f aca="false">IF(A72&lt;=$B$5,IF(Calculation!$Y$12=2,DayInfo!C70,DayInfo!F70),"")</f>
        <v/>
      </c>
      <c r="G72" s="68" t="str">
        <f aca="false">IF(A72&lt;=$B$5,Data!O73,"")</f>
        <v/>
      </c>
      <c r="H72" s="91" t="str">
        <f aca="false">IF(A72&lt;=$B$5,Data!P73,"")</f>
        <v/>
      </c>
      <c r="J72" s="1" t="str">
        <f aca="false">IF(A72&lt;=$B$5,Data!E73,"")</f>
        <v/>
      </c>
      <c r="K72" s="1" t="str">
        <f aca="false">IF(A72&lt;=$B$5,Data!B73,"")</f>
        <v/>
      </c>
      <c r="L72" s="1" t="str">
        <f aca="false">IF(A72&lt;=$B$5,Data!C73,"")</f>
        <v/>
      </c>
      <c r="N72" s="97" t="e">
        <f aca="false">IF(A71&lt;=$N$7,Data!G72,"")</f>
        <v>#VALUE!</v>
      </c>
      <c r="P72" s="1" t="str">
        <f aca="false">IF(A72&lt;=$P$6,Data!D73,"")</f>
        <v/>
      </c>
      <c r="U72" s="1" t="n">
        <f aca="false">1+U71</f>
        <v>66</v>
      </c>
      <c r="V72" s="92" t="e">
        <v>#VALUE!</v>
      </c>
      <c r="W72" s="93" t="e">
        <f aca="false">V72</f>
        <v>#VALUE!</v>
      </c>
      <c r="X72" s="93"/>
      <c r="Y72" s="94" t="n">
        <f aca="false">1+Y71</f>
        <v>66</v>
      </c>
      <c r="Z72" s="95" t="str">
        <f aca="false">IF(A72&lt;=$B$5,OldData!O73,"")</f>
        <v/>
      </c>
      <c r="AA72" s="95" t="str">
        <f aca="false">IF(A72&lt;=$B$5,OldData!E73,"")</f>
        <v/>
      </c>
      <c r="AB72" s="96" t="str">
        <f aca="false">IF(A72&lt;=$B$5,OldData!B73,"")</f>
        <v/>
      </c>
      <c r="AD72" s="1" t="n">
        <f aca="false">AD71+1</f>
        <v>67</v>
      </c>
      <c r="AE72" s="114" t="e">
        <v>#VALUE!</v>
      </c>
      <c r="AF72" s="81"/>
      <c r="AG72" s="81"/>
      <c r="AH72" s="90"/>
      <c r="AI72" s="33"/>
      <c r="AK72" s="17" t="n">
        <v>60</v>
      </c>
      <c r="AL72" s="71" t="str">
        <f aca="false">IF(AL71&lt;&gt;"",IF(EOMONTH(AL71,0)+1&lt;UnderEnd,EOMONTH(AL71,0)+1,""),"")</f>
        <v/>
      </c>
      <c r="AM72" s="108" t="e">
        <f aca="false">AE76</f>
        <v>#VALUE!</v>
      </c>
      <c r="AN72" s="109" t="e">
        <f aca="false">AE176</f>
        <v>#VALUE!</v>
      </c>
      <c r="AO72" s="109" t="e">
        <f aca="false">AE276</f>
        <v>#VALUE!</v>
      </c>
      <c r="AP72" s="109" t="e">
        <f aca="false">AE376</f>
        <v>#VALUE!</v>
      </c>
      <c r="AQ72" s="110" t="e">
        <f aca="false">AE476</f>
        <v>#VALUE!</v>
      </c>
      <c r="AR72" s="111" t="e">
        <f aca="false">AE576</f>
        <v>#VALUE!</v>
      </c>
      <c r="AS72" s="71" t="str">
        <f aca="false">AL71</f>
        <v/>
      </c>
      <c r="AT72" s="69" t="e">
        <f aca="false">AQ72</f>
        <v>#VALUE!</v>
      </c>
    </row>
    <row r="73" customFormat="false" ht="11.25" hidden="false" customHeight="false" outlineLevel="0" collapsed="false">
      <c r="A73" s="67" t="n">
        <f aca="false">1+A72</f>
        <v>67</v>
      </c>
      <c r="B73" s="1" t="str">
        <f aca="false">IF(A73&lt;=$B$5,Data!L74,"")</f>
        <v/>
      </c>
      <c r="C73" s="1" t="str">
        <f aca="false">IF(A73&lt;=$B$5,IF(Calculation!$Y$12=2,DayInfo!C71,DayInfo!F71),"")</f>
        <v/>
      </c>
      <c r="G73" s="68" t="str">
        <f aca="false">IF(A73&lt;=$B$5,Data!O74,"")</f>
        <v/>
      </c>
      <c r="H73" s="91" t="str">
        <f aca="false">IF(A73&lt;=$B$5,Data!P74,"")</f>
        <v/>
      </c>
      <c r="J73" s="1" t="str">
        <f aca="false">IF(A73&lt;=$B$5,Data!E74,"")</f>
        <v/>
      </c>
      <c r="K73" s="1" t="str">
        <f aca="false">IF(A73&lt;=$B$5,Data!B74,"")</f>
        <v/>
      </c>
      <c r="L73" s="1" t="str">
        <f aca="false">IF(A73&lt;=$B$5,Data!C74,"")</f>
        <v/>
      </c>
      <c r="N73" s="97" t="e">
        <f aca="false">IF(A72&lt;=$N$7,Data!G73,"")</f>
        <v>#VALUE!</v>
      </c>
      <c r="P73" s="1" t="str">
        <f aca="false">IF(A73&lt;=$P$6,Data!D74,"")</f>
        <v/>
      </c>
      <c r="U73" s="1" t="n">
        <f aca="false">1+U72</f>
        <v>67</v>
      </c>
      <c r="V73" s="92" t="e">
        <v>#VALUE!</v>
      </c>
      <c r="W73" s="93" t="e">
        <f aca="false">V73</f>
        <v>#VALUE!</v>
      </c>
      <c r="X73" s="93"/>
      <c r="Y73" s="94" t="n">
        <f aca="false">1+Y72</f>
        <v>67</v>
      </c>
      <c r="Z73" s="95" t="str">
        <f aca="false">IF(A73&lt;=$B$5,OldData!O74,"")</f>
        <v/>
      </c>
      <c r="AA73" s="95" t="str">
        <f aca="false">IF(A73&lt;=$B$5,OldData!E74,"")</f>
        <v/>
      </c>
      <c r="AB73" s="96" t="str">
        <f aca="false">IF(A73&lt;=$B$5,OldData!B74,"")</f>
        <v/>
      </c>
      <c r="AD73" s="1" t="n">
        <f aca="false">AD72+1</f>
        <v>68</v>
      </c>
      <c r="AE73" s="114" t="e">
        <v>#VALUE!</v>
      </c>
      <c r="AF73" s="81"/>
      <c r="AG73" s="81"/>
      <c r="AH73" s="90"/>
      <c r="AI73" s="33"/>
      <c r="AK73" s="17" t="n">
        <v>61</v>
      </c>
      <c r="AL73" s="71" t="str">
        <f aca="false">IF(AL72&lt;&gt;"",IF(EOMONTH(AL72,0)+1&lt;UnderEnd,EOMONTH(AL72,0)+1,""),"")</f>
        <v/>
      </c>
      <c r="AM73" s="108" t="e">
        <f aca="false">AE77</f>
        <v>#VALUE!</v>
      </c>
      <c r="AN73" s="109" t="e">
        <f aca="false">AE177</f>
        <v>#VALUE!</v>
      </c>
      <c r="AO73" s="109" t="e">
        <f aca="false">AE277</f>
        <v>#VALUE!</v>
      </c>
      <c r="AP73" s="109" t="e">
        <f aca="false">AE377</f>
        <v>#VALUE!</v>
      </c>
      <c r="AQ73" s="110" t="e">
        <f aca="false">AE477</f>
        <v>#VALUE!</v>
      </c>
      <c r="AR73" s="111" t="e">
        <f aca="false">AE577</f>
        <v>#VALUE!</v>
      </c>
      <c r="AS73" s="71" t="str">
        <f aca="false">AL72</f>
        <v/>
      </c>
      <c r="AT73" s="69" t="e">
        <f aca="false">AQ73</f>
        <v>#VALUE!</v>
      </c>
    </row>
    <row r="74" customFormat="false" ht="11.25" hidden="false" customHeight="false" outlineLevel="0" collapsed="false">
      <c r="A74" s="67" t="n">
        <f aca="false">1+A73</f>
        <v>68</v>
      </c>
      <c r="B74" s="1" t="str">
        <f aca="false">IF(A74&lt;=$B$5,Data!L75,"")</f>
        <v/>
      </c>
      <c r="C74" s="1" t="str">
        <f aca="false">IF(A74&lt;=$B$5,IF(Calculation!$Y$12=2,DayInfo!C72,DayInfo!F72),"")</f>
        <v/>
      </c>
      <c r="G74" s="68" t="str">
        <f aca="false">IF(A74&lt;=$B$5,Data!O75,"")</f>
        <v/>
      </c>
      <c r="H74" s="91" t="str">
        <f aca="false">IF(A74&lt;=$B$5,Data!P75,"")</f>
        <v/>
      </c>
      <c r="J74" s="1" t="str">
        <f aca="false">IF(A74&lt;=$B$5,Data!E75,"")</f>
        <v/>
      </c>
      <c r="K74" s="1" t="str">
        <f aca="false">IF(A74&lt;=$B$5,Data!B75,"")</f>
        <v/>
      </c>
      <c r="L74" s="1" t="str">
        <f aca="false">IF(A74&lt;=$B$5,Data!C75,"")</f>
        <v/>
      </c>
      <c r="N74" s="97" t="e">
        <f aca="false">IF(A73&lt;=$N$7,Data!G74,"")</f>
        <v>#VALUE!</v>
      </c>
      <c r="P74" s="1" t="str">
        <f aca="false">IF(A74&lt;=$P$6,Data!D75,"")</f>
        <v/>
      </c>
      <c r="U74" s="1" t="n">
        <f aca="false">1+U73</f>
        <v>68</v>
      </c>
      <c r="V74" s="92" t="e">
        <v>#VALUE!</v>
      </c>
      <c r="W74" s="93" t="e">
        <f aca="false">V74</f>
        <v>#VALUE!</v>
      </c>
      <c r="X74" s="93"/>
      <c r="Y74" s="94" t="n">
        <f aca="false">1+Y73</f>
        <v>68</v>
      </c>
      <c r="Z74" s="95" t="str">
        <f aca="false">IF(A74&lt;=$B$5,OldData!O75,"")</f>
        <v/>
      </c>
      <c r="AA74" s="95" t="str">
        <f aca="false">IF(A74&lt;=$B$5,OldData!E75,"")</f>
        <v/>
      </c>
      <c r="AB74" s="96" t="str">
        <f aca="false">IF(A74&lt;=$B$5,OldData!B75,"")</f>
        <v/>
      </c>
      <c r="AD74" s="1" t="n">
        <f aca="false">AD73+1</f>
        <v>69</v>
      </c>
      <c r="AE74" s="114" t="e">
        <v>#VALUE!</v>
      </c>
      <c r="AF74" s="81"/>
      <c r="AG74" s="81"/>
      <c r="AH74" s="90"/>
      <c r="AI74" s="33"/>
      <c r="AK74" s="17" t="n">
        <v>62</v>
      </c>
      <c r="AL74" s="71" t="str">
        <f aca="false">IF(AL73&lt;&gt;"",IF(EOMONTH(AL73,0)+1&lt;UnderEnd,EOMONTH(AL73,0)+1,""),"")</f>
        <v/>
      </c>
      <c r="AM74" s="108" t="e">
        <f aca="false">AE78</f>
        <v>#VALUE!</v>
      </c>
      <c r="AN74" s="109" t="e">
        <f aca="false">AE178</f>
        <v>#VALUE!</v>
      </c>
      <c r="AO74" s="109" t="e">
        <f aca="false">AE278</f>
        <v>#VALUE!</v>
      </c>
      <c r="AP74" s="109" t="e">
        <f aca="false">AE378</f>
        <v>#VALUE!</v>
      </c>
      <c r="AQ74" s="110" t="e">
        <f aca="false">AE478</f>
        <v>#VALUE!</v>
      </c>
      <c r="AR74" s="111" t="e">
        <f aca="false">AE578</f>
        <v>#VALUE!</v>
      </c>
      <c r="AS74" s="71" t="str">
        <f aca="false">AL73</f>
        <v/>
      </c>
      <c r="AT74" s="69" t="e">
        <f aca="false">AQ74</f>
        <v>#VALUE!</v>
      </c>
    </row>
    <row r="75" customFormat="false" ht="11.25" hidden="false" customHeight="false" outlineLevel="0" collapsed="false">
      <c r="A75" s="67" t="n">
        <f aca="false">1+A74</f>
        <v>69</v>
      </c>
      <c r="B75" s="1" t="str">
        <f aca="false">IF(A75&lt;=$B$5,Data!L76,"")</f>
        <v/>
      </c>
      <c r="C75" s="1" t="str">
        <f aca="false">IF(A75&lt;=$B$5,IF(Calculation!$Y$12=2,DayInfo!C73,DayInfo!F73),"")</f>
        <v/>
      </c>
      <c r="G75" s="68" t="str">
        <f aca="false">IF(A75&lt;=$B$5,Data!O76,"")</f>
        <v/>
      </c>
      <c r="H75" s="91" t="str">
        <f aca="false">IF(A75&lt;=$B$5,Data!P76,"")</f>
        <v/>
      </c>
      <c r="J75" s="1" t="str">
        <f aca="false">IF(A75&lt;=$B$5,Data!E76,"")</f>
        <v/>
      </c>
      <c r="K75" s="1" t="str">
        <f aca="false">IF(A75&lt;=$B$5,Data!B76,"")</f>
        <v/>
      </c>
      <c r="L75" s="1" t="str">
        <f aca="false">IF(A75&lt;=$B$5,Data!C76,"")</f>
        <v/>
      </c>
      <c r="N75" s="97" t="e">
        <f aca="false">IF(A74&lt;=$N$7,Data!G75,"")</f>
        <v>#VALUE!</v>
      </c>
      <c r="P75" s="1" t="str">
        <f aca="false">IF(A75&lt;=$P$6,Data!D76,"")</f>
        <v/>
      </c>
      <c r="U75" s="1" t="n">
        <f aca="false">1+U74</f>
        <v>69</v>
      </c>
      <c r="V75" s="92" t="e">
        <v>#VALUE!</v>
      </c>
      <c r="W75" s="93" t="e">
        <f aca="false">V75</f>
        <v>#VALUE!</v>
      </c>
      <c r="X75" s="93"/>
      <c r="Y75" s="94" t="n">
        <f aca="false">1+Y74</f>
        <v>69</v>
      </c>
      <c r="Z75" s="95" t="str">
        <f aca="false">IF(A75&lt;=$B$5,OldData!O76,"")</f>
        <v/>
      </c>
      <c r="AA75" s="95" t="str">
        <f aca="false">IF(A75&lt;=$B$5,OldData!E76,"")</f>
        <v/>
      </c>
      <c r="AB75" s="96" t="str">
        <f aca="false">IF(A75&lt;=$B$5,OldData!B76,"")</f>
        <v/>
      </c>
      <c r="AD75" s="1" t="n">
        <f aca="false">AD74+1</f>
        <v>70</v>
      </c>
      <c r="AE75" s="114" t="e">
        <v>#VALUE!</v>
      </c>
      <c r="AF75" s="81"/>
      <c r="AG75" s="81"/>
      <c r="AH75" s="90"/>
      <c r="AI75" s="33"/>
      <c r="AK75" s="17" t="n">
        <v>63</v>
      </c>
      <c r="AL75" s="71" t="str">
        <f aca="false">IF(AL74&lt;&gt;"",IF(EOMONTH(AL74,0)+1&lt;UnderEnd,EOMONTH(AL74,0)+1,""),"")</f>
        <v/>
      </c>
      <c r="AM75" s="108" t="e">
        <f aca="false">AE79</f>
        <v>#VALUE!</v>
      </c>
      <c r="AN75" s="109" t="e">
        <f aca="false">AE179</f>
        <v>#VALUE!</v>
      </c>
      <c r="AO75" s="109" t="e">
        <f aca="false">AE279</f>
        <v>#VALUE!</v>
      </c>
      <c r="AP75" s="109" t="e">
        <f aca="false">AE379</f>
        <v>#VALUE!</v>
      </c>
      <c r="AQ75" s="110" t="e">
        <f aca="false">AE479</f>
        <v>#VALUE!</v>
      </c>
      <c r="AR75" s="111" t="e">
        <f aca="false">AE579</f>
        <v>#VALUE!</v>
      </c>
      <c r="AS75" s="71" t="str">
        <f aca="false">AL74</f>
        <v/>
      </c>
      <c r="AT75" s="69" t="e">
        <f aca="false">AQ75</f>
        <v>#VALUE!</v>
      </c>
    </row>
    <row r="76" customFormat="false" ht="11.25" hidden="false" customHeight="false" outlineLevel="0" collapsed="false">
      <c r="A76" s="67" t="n">
        <f aca="false">1+A75</f>
        <v>70</v>
      </c>
      <c r="B76" s="1" t="str">
        <f aca="false">IF(A76&lt;=$B$5,Data!L77,"")</f>
        <v/>
      </c>
      <c r="C76" s="1" t="str">
        <f aca="false">IF(A76&lt;=$B$5,IF(Calculation!$Y$12=2,DayInfo!C74,DayInfo!F74),"")</f>
        <v/>
      </c>
      <c r="G76" s="68" t="str">
        <f aca="false">IF(A76&lt;=$B$5,Data!O77,"")</f>
        <v/>
      </c>
      <c r="H76" s="91" t="str">
        <f aca="false">IF(A76&lt;=$B$5,Data!P77,"")</f>
        <v/>
      </c>
      <c r="J76" s="1" t="str">
        <f aca="false">IF(A76&lt;=$B$5,Data!E77,"")</f>
        <v/>
      </c>
      <c r="K76" s="1" t="str">
        <f aca="false">IF(A76&lt;=$B$5,Data!B77,"")</f>
        <v/>
      </c>
      <c r="L76" s="1" t="str">
        <f aca="false">IF(A76&lt;=$B$5,Data!C77,"")</f>
        <v/>
      </c>
      <c r="N76" s="97" t="e">
        <f aca="false">IF(A75&lt;=$N$7,Data!G76,"")</f>
        <v>#VALUE!</v>
      </c>
      <c r="P76" s="1" t="str">
        <f aca="false">IF(A76&lt;=$P$6,Data!D77,"")</f>
        <v/>
      </c>
      <c r="U76" s="1" t="n">
        <f aca="false">1+U75</f>
        <v>70</v>
      </c>
      <c r="V76" s="92" t="e">
        <v>#VALUE!</v>
      </c>
      <c r="W76" s="93" t="e">
        <f aca="false">V76</f>
        <v>#VALUE!</v>
      </c>
      <c r="X76" s="93"/>
      <c r="Y76" s="94" t="n">
        <f aca="false">1+Y75</f>
        <v>70</v>
      </c>
      <c r="Z76" s="95" t="str">
        <f aca="false">IF(A76&lt;=$B$5,OldData!O77,"")</f>
        <v/>
      </c>
      <c r="AA76" s="95" t="str">
        <f aca="false">IF(A76&lt;=$B$5,OldData!E77,"")</f>
        <v/>
      </c>
      <c r="AB76" s="96" t="str">
        <f aca="false">IF(A76&lt;=$B$5,OldData!B77,"")</f>
        <v/>
      </c>
      <c r="AD76" s="1" t="n">
        <f aca="false">AD75+1</f>
        <v>71</v>
      </c>
      <c r="AE76" s="114" t="e">
        <v>#VALUE!</v>
      </c>
      <c r="AF76" s="81"/>
      <c r="AG76" s="81"/>
      <c r="AH76" s="90"/>
      <c r="AI76" s="33"/>
      <c r="AK76" s="17" t="n">
        <v>64</v>
      </c>
      <c r="AL76" s="71" t="str">
        <f aca="false">IF(AL75&lt;&gt;"",IF(EOMONTH(AL75,0)+1&lt;UnderEnd,EOMONTH(AL75,0)+1,""),"")</f>
        <v/>
      </c>
      <c r="AM76" s="108" t="e">
        <f aca="false">AE80</f>
        <v>#VALUE!</v>
      </c>
      <c r="AN76" s="109" t="e">
        <f aca="false">AE180</f>
        <v>#VALUE!</v>
      </c>
      <c r="AO76" s="109" t="e">
        <f aca="false">AE280</f>
        <v>#VALUE!</v>
      </c>
      <c r="AP76" s="109" t="e">
        <f aca="false">AE380</f>
        <v>#VALUE!</v>
      </c>
      <c r="AQ76" s="110" t="e">
        <f aca="false">AE480</f>
        <v>#VALUE!</v>
      </c>
      <c r="AR76" s="111" t="e">
        <f aca="false">AE580</f>
        <v>#VALUE!</v>
      </c>
      <c r="AS76" s="71" t="str">
        <f aca="false">AL75</f>
        <v/>
      </c>
      <c r="AT76" s="69" t="e">
        <f aca="false">AQ76</f>
        <v>#VALUE!</v>
      </c>
    </row>
    <row r="77" customFormat="false" ht="11.25" hidden="false" customHeight="false" outlineLevel="0" collapsed="false">
      <c r="A77" s="67" t="n">
        <f aca="false">1+A76</f>
        <v>71</v>
      </c>
      <c r="B77" s="1" t="str">
        <f aca="false">IF(A77&lt;=$B$5,Data!L78,"")</f>
        <v/>
      </c>
      <c r="C77" s="1" t="str">
        <f aca="false">IF(A77&lt;=$B$5,IF(Calculation!$Y$12=2,DayInfo!C75,DayInfo!F75),"")</f>
        <v/>
      </c>
      <c r="G77" s="68" t="str">
        <f aca="false">IF(A77&lt;=$B$5,Data!O78,"")</f>
        <v/>
      </c>
      <c r="H77" s="91" t="str">
        <f aca="false">IF(A77&lt;=$B$5,Data!P78,"")</f>
        <v/>
      </c>
      <c r="J77" s="1" t="str">
        <f aca="false">IF(A77&lt;=$B$5,Data!E78,"")</f>
        <v/>
      </c>
      <c r="K77" s="1" t="str">
        <f aca="false">IF(A77&lt;=$B$5,Data!B78,"")</f>
        <v/>
      </c>
      <c r="L77" s="1" t="str">
        <f aca="false">IF(A77&lt;=$B$5,Data!C78,"")</f>
        <v/>
      </c>
      <c r="N77" s="97" t="e">
        <f aca="false">IF(A76&lt;=$N$7,Data!G77,"")</f>
        <v>#VALUE!</v>
      </c>
      <c r="P77" s="1" t="str">
        <f aca="false">IF(A77&lt;=$P$6,Data!D78,"")</f>
        <v/>
      </c>
      <c r="U77" s="1" t="n">
        <f aca="false">1+U76</f>
        <v>71</v>
      </c>
      <c r="V77" s="92" t="e">
        <v>#VALUE!</v>
      </c>
      <c r="W77" s="93" t="e">
        <f aca="false">V77</f>
        <v>#VALUE!</v>
      </c>
      <c r="X77" s="93"/>
      <c r="Y77" s="94" t="n">
        <f aca="false">1+Y76</f>
        <v>71</v>
      </c>
      <c r="Z77" s="95" t="str">
        <f aca="false">IF(A77&lt;=$B$5,OldData!O78,"")</f>
        <v/>
      </c>
      <c r="AA77" s="95" t="str">
        <f aca="false">IF(A77&lt;=$B$5,OldData!E78,"")</f>
        <v/>
      </c>
      <c r="AB77" s="96" t="str">
        <f aca="false">IF(A77&lt;=$B$5,OldData!B78,"")</f>
        <v/>
      </c>
      <c r="AD77" s="1" t="n">
        <f aca="false">AD76+1</f>
        <v>72</v>
      </c>
      <c r="AE77" s="114" t="e">
        <v>#VALUE!</v>
      </c>
      <c r="AF77" s="81"/>
      <c r="AG77" s="81"/>
      <c r="AH77" s="90"/>
      <c r="AI77" s="33"/>
      <c r="AK77" s="17" t="n">
        <v>65</v>
      </c>
      <c r="AL77" s="71" t="str">
        <f aca="false">IF(AL76&lt;&gt;"",IF(EOMONTH(AL76,0)+1&lt;UnderEnd,EOMONTH(AL76,0)+1,""),"")</f>
        <v/>
      </c>
      <c r="AM77" s="108" t="e">
        <f aca="false">AE81</f>
        <v>#VALUE!</v>
      </c>
      <c r="AN77" s="109" t="e">
        <f aca="false">AE181</f>
        <v>#VALUE!</v>
      </c>
      <c r="AO77" s="109" t="e">
        <f aca="false">AE281</f>
        <v>#VALUE!</v>
      </c>
      <c r="AP77" s="109" t="e">
        <f aca="false">AE381</f>
        <v>#VALUE!</v>
      </c>
      <c r="AQ77" s="110" t="e">
        <f aca="false">AE481</f>
        <v>#VALUE!</v>
      </c>
      <c r="AR77" s="111" t="e">
        <f aca="false">AE581</f>
        <v>#VALUE!</v>
      </c>
      <c r="AS77" s="71" t="str">
        <f aca="false">AL76</f>
        <v/>
      </c>
      <c r="AT77" s="69" t="e">
        <f aca="false">AQ77</f>
        <v>#VALUE!</v>
      </c>
    </row>
    <row r="78" customFormat="false" ht="11.25" hidden="false" customHeight="false" outlineLevel="0" collapsed="false">
      <c r="A78" s="67" t="n">
        <f aca="false">1+A77</f>
        <v>72</v>
      </c>
      <c r="B78" s="1" t="str">
        <f aca="false">IF(A78&lt;=$B$5,Data!L79,"")</f>
        <v/>
      </c>
      <c r="C78" s="1" t="str">
        <f aca="false">IF(A78&lt;=$B$5,IF(Calculation!$Y$12=2,DayInfo!C76,DayInfo!F76),"")</f>
        <v/>
      </c>
      <c r="G78" s="68" t="str">
        <f aca="false">IF(A78&lt;=$B$5,Data!O79,"")</f>
        <v/>
      </c>
      <c r="H78" s="91" t="str">
        <f aca="false">IF(A78&lt;=$B$5,Data!P79,"")</f>
        <v/>
      </c>
      <c r="J78" s="1" t="str">
        <f aca="false">IF(A78&lt;=$B$5,Data!E79,"")</f>
        <v/>
      </c>
      <c r="K78" s="1" t="str">
        <f aca="false">IF(A78&lt;=$B$5,Data!B79,"")</f>
        <v/>
      </c>
      <c r="L78" s="1" t="str">
        <f aca="false">IF(A78&lt;=$B$5,Data!C79,"")</f>
        <v/>
      </c>
      <c r="N78" s="97" t="e">
        <f aca="false">IF(A77&lt;=$N$7,Data!G78,"")</f>
        <v>#VALUE!</v>
      </c>
      <c r="P78" s="1" t="str">
        <f aca="false">IF(A78&lt;=$P$6,Data!D79,"")</f>
        <v/>
      </c>
      <c r="U78" s="1" t="n">
        <f aca="false">1+U77</f>
        <v>72</v>
      </c>
      <c r="V78" s="92" t="e">
        <v>#VALUE!</v>
      </c>
      <c r="W78" s="93" t="e">
        <f aca="false">V78</f>
        <v>#VALUE!</v>
      </c>
      <c r="X78" s="93"/>
      <c r="Y78" s="94" t="n">
        <f aca="false">1+Y77</f>
        <v>72</v>
      </c>
      <c r="Z78" s="95" t="str">
        <f aca="false">IF(A78&lt;=$B$5,OldData!O79,"")</f>
        <v/>
      </c>
      <c r="AA78" s="95" t="str">
        <f aca="false">IF(A78&lt;=$B$5,OldData!E79,"")</f>
        <v/>
      </c>
      <c r="AB78" s="96" t="str">
        <f aca="false">IF(A78&lt;=$B$5,OldData!B79,"")</f>
        <v/>
      </c>
      <c r="AD78" s="1" t="n">
        <f aca="false">AD77+1</f>
        <v>73</v>
      </c>
      <c r="AE78" s="114" t="e">
        <v>#VALUE!</v>
      </c>
      <c r="AF78" s="81"/>
      <c r="AG78" s="81"/>
      <c r="AH78" s="90"/>
      <c r="AI78" s="33"/>
      <c r="AK78" s="17" t="n">
        <v>66</v>
      </c>
      <c r="AL78" s="71" t="str">
        <f aca="false">IF(AL77&lt;&gt;"",IF(EOMONTH(AL77,0)+1&lt;UnderEnd,EOMONTH(AL77,0)+1,""),"")</f>
        <v/>
      </c>
      <c r="AM78" s="108" t="e">
        <f aca="false">AE82</f>
        <v>#VALUE!</v>
      </c>
      <c r="AN78" s="109" t="e">
        <f aca="false">AE182</f>
        <v>#VALUE!</v>
      </c>
      <c r="AO78" s="109" t="e">
        <f aca="false">AE282</f>
        <v>#VALUE!</v>
      </c>
      <c r="AP78" s="109" t="e">
        <f aca="false">AE382</f>
        <v>#VALUE!</v>
      </c>
      <c r="AQ78" s="110" t="e">
        <f aca="false">AE482</f>
        <v>#VALUE!</v>
      </c>
      <c r="AR78" s="111" t="e">
        <f aca="false">AE582</f>
        <v>#VALUE!</v>
      </c>
      <c r="AS78" s="71" t="str">
        <f aca="false">AL77</f>
        <v/>
      </c>
      <c r="AT78" s="69" t="e">
        <f aca="false">AQ78</f>
        <v>#VALUE!</v>
      </c>
    </row>
    <row r="79" customFormat="false" ht="11.25" hidden="false" customHeight="false" outlineLevel="0" collapsed="false">
      <c r="A79" s="67" t="n">
        <f aca="false">1+A78</f>
        <v>73</v>
      </c>
      <c r="B79" s="1" t="str">
        <f aca="false">IF(A79&lt;=$B$5,Data!L80,"")</f>
        <v/>
      </c>
      <c r="C79" s="1" t="str">
        <f aca="false">IF(A79&lt;=$B$5,IF(Calculation!$Y$12=2,DayInfo!C77,DayInfo!F77),"")</f>
        <v/>
      </c>
      <c r="G79" s="68" t="str">
        <f aca="false">IF(A79&lt;=$B$5,Data!O80,"")</f>
        <v/>
      </c>
      <c r="H79" s="91" t="str">
        <f aca="false">IF(A79&lt;=$B$5,Data!P80,"")</f>
        <v/>
      </c>
      <c r="J79" s="1" t="str">
        <f aca="false">IF(A79&lt;=$B$5,Data!E80,"")</f>
        <v/>
      </c>
      <c r="K79" s="1" t="str">
        <f aca="false">IF(A79&lt;=$B$5,Data!B80,"")</f>
        <v/>
      </c>
      <c r="L79" s="1" t="str">
        <f aca="false">IF(A79&lt;=$B$5,Data!C80,"")</f>
        <v/>
      </c>
      <c r="N79" s="97" t="e">
        <f aca="false">IF(A78&lt;=$N$7,Data!G79,"")</f>
        <v>#VALUE!</v>
      </c>
      <c r="P79" s="1" t="str">
        <f aca="false">IF(A79&lt;=$P$6,Data!D80,"")</f>
        <v/>
      </c>
      <c r="U79" s="1" t="n">
        <f aca="false">1+U78</f>
        <v>73</v>
      </c>
      <c r="V79" s="92" t="e">
        <v>#VALUE!</v>
      </c>
      <c r="W79" s="93" t="e">
        <f aca="false">V79</f>
        <v>#VALUE!</v>
      </c>
      <c r="X79" s="93"/>
      <c r="Y79" s="94" t="n">
        <f aca="false">1+Y78</f>
        <v>73</v>
      </c>
      <c r="Z79" s="95" t="str">
        <f aca="false">IF(A79&lt;=$B$5,OldData!O80,"")</f>
        <v/>
      </c>
      <c r="AA79" s="95" t="str">
        <f aca="false">IF(A79&lt;=$B$5,OldData!E80,"")</f>
        <v/>
      </c>
      <c r="AB79" s="96" t="str">
        <f aca="false">IF(A79&lt;=$B$5,OldData!B80,"")</f>
        <v/>
      </c>
      <c r="AD79" s="1" t="n">
        <f aca="false">AD78+1</f>
        <v>74</v>
      </c>
      <c r="AE79" s="114" t="e">
        <v>#VALUE!</v>
      </c>
      <c r="AF79" s="81"/>
      <c r="AG79" s="81"/>
      <c r="AH79" s="90"/>
      <c r="AI79" s="33"/>
      <c r="AK79" s="17" t="n">
        <v>67</v>
      </c>
      <c r="AL79" s="71" t="str">
        <f aca="false">IF(AL78&lt;&gt;"",IF(EOMONTH(AL78,0)+1&lt;UnderEnd,EOMONTH(AL78,0)+1,""),"")</f>
        <v/>
      </c>
      <c r="AM79" s="108" t="e">
        <f aca="false">AE83</f>
        <v>#VALUE!</v>
      </c>
      <c r="AN79" s="109" t="e">
        <f aca="false">AE183</f>
        <v>#VALUE!</v>
      </c>
      <c r="AO79" s="109" t="e">
        <f aca="false">AE283</f>
        <v>#VALUE!</v>
      </c>
      <c r="AP79" s="109" t="e">
        <f aca="false">AE383</f>
        <v>#VALUE!</v>
      </c>
      <c r="AQ79" s="110" t="e">
        <f aca="false">AE483</f>
        <v>#VALUE!</v>
      </c>
      <c r="AR79" s="111" t="e">
        <f aca="false">AE583</f>
        <v>#VALUE!</v>
      </c>
      <c r="AS79" s="71" t="str">
        <f aca="false">AL78</f>
        <v/>
      </c>
      <c r="AT79" s="69" t="e">
        <f aca="false">AQ79</f>
        <v>#VALUE!</v>
      </c>
    </row>
    <row r="80" customFormat="false" ht="11.25" hidden="false" customHeight="false" outlineLevel="0" collapsed="false">
      <c r="A80" s="67" t="n">
        <f aca="false">1+A79</f>
        <v>74</v>
      </c>
      <c r="B80" s="1" t="str">
        <f aca="false">IF(A80&lt;=$B$5,Data!L81,"")</f>
        <v/>
      </c>
      <c r="C80" s="1" t="str">
        <f aca="false">IF(A80&lt;=$B$5,IF(Calculation!$Y$12=2,DayInfo!C78,DayInfo!F78),"")</f>
        <v/>
      </c>
      <c r="G80" s="68" t="str">
        <f aca="false">IF(A80&lt;=$B$5,Data!O81,"")</f>
        <v/>
      </c>
      <c r="H80" s="91" t="str">
        <f aca="false">IF(A80&lt;=$B$5,Data!P81,"")</f>
        <v/>
      </c>
      <c r="J80" s="1" t="str">
        <f aca="false">IF(A80&lt;=$B$5,Data!E81,"")</f>
        <v/>
      </c>
      <c r="K80" s="1" t="str">
        <f aca="false">IF(A80&lt;=$B$5,Data!B81,"")</f>
        <v/>
      </c>
      <c r="L80" s="1" t="str">
        <f aca="false">IF(A80&lt;=$B$5,Data!C81,"")</f>
        <v/>
      </c>
      <c r="N80" s="97" t="e">
        <f aca="false">IF(A79&lt;=$N$7,Data!G80,"")</f>
        <v>#VALUE!</v>
      </c>
      <c r="P80" s="1" t="str">
        <f aca="false">IF(A80&lt;=$P$6,Data!D81,"")</f>
        <v/>
      </c>
      <c r="U80" s="1" t="n">
        <f aca="false">1+U79</f>
        <v>74</v>
      </c>
      <c r="V80" s="92" t="e">
        <v>#VALUE!</v>
      </c>
      <c r="W80" s="93" t="e">
        <f aca="false">V80</f>
        <v>#VALUE!</v>
      </c>
      <c r="X80" s="93"/>
      <c r="Y80" s="94" t="n">
        <f aca="false">1+Y79</f>
        <v>74</v>
      </c>
      <c r="Z80" s="95" t="str">
        <f aca="false">IF(A80&lt;=$B$5,OldData!O81,"")</f>
        <v/>
      </c>
      <c r="AA80" s="95" t="str">
        <f aca="false">IF(A80&lt;=$B$5,OldData!E81,"")</f>
        <v/>
      </c>
      <c r="AB80" s="96" t="str">
        <f aca="false">IF(A80&lt;=$B$5,OldData!B81,"")</f>
        <v/>
      </c>
      <c r="AD80" s="1" t="n">
        <f aca="false">AD79+1</f>
        <v>75</v>
      </c>
      <c r="AE80" s="114" t="e">
        <v>#VALUE!</v>
      </c>
      <c r="AF80" s="81"/>
      <c r="AG80" s="81"/>
      <c r="AH80" s="90"/>
      <c r="AI80" s="33"/>
      <c r="AK80" s="17" t="n">
        <v>68</v>
      </c>
      <c r="AL80" s="71" t="str">
        <f aca="false">IF(AL79&lt;&gt;"",IF(EOMONTH(AL79,0)+1&lt;UnderEnd,EOMONTH(AL79,0)+1,""),"")</f>
        <v/>
      </c>
      <c r="AM80" s="108" t="e">
        <f aca="false">AE84</f>
        <v>#VALUE!</v>
      </c>
      <c r="AN80" s="109" t="e">
        <f aca="false">AE184</f>
        <v>#VALUE!</v>
      </c>
      <c r="AO80" s="109" t="e">
        <f aca="false">AE284</f>
        <v>#VALUE!</v>
      </c>
      <c r="AP80" s="109" t="e">
        <f aca="false">AE384</f>
        <v>#VALUE!</v>
      </c>
      <c r="AQ80" s="110" t="e">
        <f aca="false">AE484</f>
        <v>#VALUE!</v>
      </c>
      <c r="AR80" s="111" t="e">
        <f aca="false">AE584</f>
        <v>#VALUE!</v>
      </c>
      <c r="AS80" s="71" t="str">
        <f aca="false">AL79</f>
        <v/>
      </c>
      <c r="AT80" s="69" t="e">
        <f aca="false">AQ80</f>
        <v>#VALUE!</v>
      </c>
    </row>
    <row r="81" customFormat="false" ht="11.25" hidden="false" customHeight="false" outlineLevel="0" collapsed="false">
      <c r="A81" s="67" t="n">
        <f aca="false">1+A80</f>
        <v>75</v>
      </c>
      <c r="B81" s="1" t="str">
        <f aca="false">IF(A81&lt;=$B$5,Data!L82,"")</f>
        <v/>
      </c>
      <c r="C81" s="1" t="str">
        <f aca="false">IF(A81&lt;=$B$5,IF(Calculation!$Y$12=2,DayInfo!C79,DayInfo!F79),"")</f>
        <v/>
      </c>
      <c r="G81" s="68" t="str">
        <f aca="false">IF(A81&lt;=$B$5,Data!O82,"")</f>
        <v/>
      </c>
      <c r="H81" s="91" t="str">
        <f aca="false">IF(A81&lt;=$B$5,Data!P82,"")</f>
        <v/>
      </c>
      <c r="J81" s="1" t="str">
        <f aca="false">IF(A81&lt;=$B$5,Data!E82,"")</f>
        <v/>
      </c>
      <c r="K81" s="1" t="str">
        <f aca="false">IF(A81&lt;=$B$5,Data!B82,"")</f>
        <v/>
      </c>
      <c r="L81" s="1" t="str">
        <f aca="false">IF(A81&lt;=$B$5,Data!C82,"")</f>
        <v/>
      </c>
      <c r="N81" s="97" t="e">
        <f aca="false">IF(A80&lt;=$N$7,Data!G81,"")</f>
        <v>#VALUE!</v>
      </c>
      <c r="P81" s="1" t="str">
        <f aca="false">IF(A81&lt;=$P$6,Data!D82,"")</f>
        <v/>
      </c>
      <c r="U81" s="1" t="n">
        <f aca="false">1+U80</f>
        <v>75</v>
      </c>
      <c r="V81" s="92" t="e">
        <v>#VALUE!</v>
      </c>
      <c r="W81" s="93" t="e">
        <f aca="false">V81</f>
        <v>#VALUE!</v>
      </c>
      <c r="X81" s="93"/>
      <c r="Y81" s="94" t="n">
        <f aca="false">1+Y80</f>
        <v>75</v>
      </c>
      <c r="Z81" s="95" t="str">
        <f aca="false">IF(A81&lt;=$B$5,OldData!O82,"")</f>
        <v/>
      </c>
      <c r="AA81" s="95" t="str">
        <f aca="false">IF(A81&lt;=$B$5,OldData!E82,"")</f>
        <v/>
      </c>
      <c r="AB81" s="96" t="str">
        <f aca="false">IF(A81&lt;=$B$5,OldData!B82,"")</f>
        <v/>
      </c>
      <c r="AD81" s="1" t="n">
        <f aca="false">AD80+1</f>
        <v>76</v>
      </c>
      <c r="AE81" s="114" t="e">
        <v>#VALUE!</v>
      </c>
      <c r="AF81" s="81"/>
      <c r="AG81" s="81"/>
      <c r="AH81" s="90"/>
      <c r="AI81" s="33"/>
      <c r="AK81" s="17" t="n">
        <v>69</v>
      </c>
      <c r="AL81" s="71" t="str">
        <f aca="false">IF(AL80&lt;&gt;"",IF(EOMONTH(AL80,0)+1&lt;UnderEnd,EOMONTH(AL80,0)+1,""),"")</f>
        <v/>
      </c>
      <c r="AM81" s="108" t="e">
        <f aca="false">AE85</f>
        <v>#VALUE!</v>
      </c>
      <c r="AN81" s="109" t="e">
        <f aca="false">AE185</f>
        <v>#VALUE!</v>
      </c>
      <c r="AO81" s="109" t="e">
        <f aca="false">AE285</f>
        <v>#VALUE!</v>
      </c>
      <c r="AP81" s="109" t="e">
        <f aca="false">AE385</f>
        <v>#VALUE!</v>
      </c>
      <c r="AQ81" s="110" t="e">
        <f aca="false">AE485</f>
        <v>#VALUE!</v>
      </c>
      <c r="AR81" s="111" t="e">
        <f aca="false">AE585</f>
        <v>#VALUE!</v>
      </c>
      <c r="AS81" s="71" t="str">
        <f aca="false">AL80</f>
        <v/>
      </c>
      <c r="AT81" s="69" t="e">
        <f aca="false">AQ81</f>
        <v>#VALUE!</v>
      </c>
    </row>
    <row r="82" customFormat="false" ht="11.25" hidden="false" customHeight="false" outlineLevel="0" collapsed="false">
      <c r="A82" s="67" t="n">
        <f aca="false">1+A81</f>
        <v>76</v>
      </c>
      <c r="B82" s="1" t="str">
        <f aca="false">IF(A82&lt;=$B$5,Data!L83,"")</f>
        <v/>
      </c>
      <c r="C82" s="1" t="str">
        <f aca="false">IF(A82&lt;=$B$5,IF(Calculation!$Y$12=2,DayInfo!C80,DayInfo!F80),"")</f>
        <v/>
      </c>
      <c r="G82" s="68" t="str">
        <f aca="false">IF(A82&lt;=$B$5,Data!O83,"")</f>
        <v/>
      </c>
      <c r="H82" s="91" t="str">
        <f aca="false">IF(A82&lt;=$B$5,Data!P83,"")</f>
        <v/>
      </c>
      <c r="J82" s="1" t="str">
        <f aca="false">IF(A82&lt;=$B$5,Data!E83,"")</f>
        <v/>
      </c>
      <c r="K82" s="1" t="str">
        <f aca="false">IF(A82&lt;=$B$5,Data!B83,"")</f>
        <v/>
      </c>
      <c r="L82" s="1" t="str">
        <f aca="false">IF(A82&lt;=$B$5,Data!C83,"")</f>
        <v/>
      </c>
      <c r="N82" s="97" t="e">
        <f aca="false">IF(A81&lt;=$N$7,Data!G82,"")</f>
        <v>#VALUE!</v>
      </c>
      <c r="P82" s="1" t="str">
        <f aca="false">IF(A82&lt;=$P$6,Data!D83,"")</f>
        <v/>
      </c>
      <c r="U82" s="1" t="n">
        <f aca="false">1+U81</f>
        <v>76</v>
      </c>
      <c r="V82" s="92" t="e">
        <v>#VALUE!</v>
      </c>
      <c r="W82" s="93" t="e">
        <f aca="false">V82</f>
        <v>#VALUE!</v>
      </c>
      <c r="X82" s="93"/>
      <c r="Y82" s="94" t="n">
        <f aca="false">1+Y81</f>
        <v>76</v>
      </c>
      <c r="Z82" s="95" t="str">
        <f aca="false">IF(A82&lt;=$B$5,OldData!O83,"")</f>
        <v/>
      </c>
      <c r="AA82" s="95" t="str">
        <f aca="false">IF(A82&lt;=$B$5,OldData!E83,"")</f>
        <v/>
      </c>
      <c r="AB82" s="96" t="str">
        <f aca="false">IF(A82&lt;=$B$5,OldData!B83,"")</f>
        <v/>
      </c>
      <c r="AD82" s="1" t="n">
        <f aca="false">AD81+1</f>
        <v>77</v>
      </c>
      <c r="AE82" s="114" t="e">
        <v>#VALUE!</v>
      </c>
      <c r="AF82" s="81"/>
      <c r="AG82" s="81"/>
      <c r="AH82" s="90"/>
      <c r="AI82" s="33"/>
      <c r="AK82" s="17" t="n">
        <v>70</v>
      </c>
      <c r="AL82" s="71" t="str">
        <f aca="false">IF(AL81&lt;&gt;"",IF(EOMONTH(AL81,0)+1&lt;UnderEnd,EOMONTH(AL81,0)+1,""),"")</f>
        <v/>
      </c>
      <c r="AM82" s="108" t="e">
        <f aca="false">AE86</f>
        <v>#VALUE!</v>
      </c>
      <c r="AN82" s="109" t="e">
        <f aca="false">AE186</f>
        <v>#VALUE!</v>
      </c>
      <c r="AO82" s="109" t="e">
        <f aca="false">AE286</f>
        <v>#VALUE!</v>
      </c>
      <c r="AP82" s="109" t="e">
        <f aca="false">AE386</f>
        <v>#VALUE!</v>
      </c>
      <c r="AQ82" s="110" t="e">
        <f aca="false">AE486</f>
        <v>#VALUE!</v>
      </c>
      <c r="AR82" s="111" t="e">
        <f aca="false">AE586</f>
        <v>#VALUE!</v>
      </c>
      <c r="AS82" s="71" t="str">
        <f aca="false">AL81</f>
        <v/>
      </c>
      <c r="AT82" s="69" t="e">
        <f aca="false">AQ82</f>
        <v>#VALUE!</v>
      </c>
    </row>
    <row r="83" customFormat="false" ht="11.25" hidden="false" customHeight="false" outlineLevel="0" collapsed="false">
      <c r="A83" s="67" t="n">
        <f aca="false">1+A82</f>
        <v>77</v>
      </c>
      <c r="B83" s="1" t="str">
        <f aca="false">IF(A83&lt;=$B$5,Data!L84,"")</f>
        <v/>
      </c>
      <c r="C83" s="1" t="str">
        <f aca="false">IF(A83&lt;=$B$5,IF(Calculation!$Y$12=2,DayInfo!C81,DayInfo!F81),"")</f>
        <v/>
      </c>
      <c r="G83" s="68" t="str">
        <f aca="false">IF(A83&lt;=$B$5,Data!O84,"")</f>
        <v/>
      </c>
      <c r="H83" s="91" t="str">
        <f aca="false">IF(A83&lt;=$B$5,Data!P84,"")</f>
        <v/>
      </c>
      <c r="J83" s="1" t="str">
        <f aca="false">IF(A83&lt;=$B$5,Data!E84,"")</f>
        <v/>
      </c>
      <c r="K83" s="1" t="str">
        <f aca="false">IF(A83&lt;=$B$5,Data!B84,"")</f>
        <v/>
      </c>
      <c r="L83" s="1" t="str">
        <f aca="false">IF(A83&lt;=$B$5,Data!C84,"")</f>
        <v/>
      </c>
      <c r="N83" s="97" t="e">
        <f aca="false">IF(A82&lt;=$N$7,Data!G83,"")</f>
        <v>#VALUE!</v>
      </c>
      <c r="P83" s="1" t="str">
        <f aca="false">IF(A83&lt;=$P$6,Data!D84,"")</f>
        <v/>
      </c>
      <c r="U83" s="1" t="n">
        <f aca="false">1+U82</f>
        <v>77</v>
      </c>
      <c r="V83" s="92" t="e">
        <v>#VALUE!</v>
      </c>
      <c r="W83" s="93" t="e">
        <f aca="false">V83</f>
        <v>#VALUE!</v>
      </c>
      <c r="X83" s="93"/>
      <c r="Y83" s="94" t="n">
        <f aca="false">1+Y82</f>
        <v>77</v>
      </c>
      <c r="Z83" s="95" t="str">
        <f aca="false">IF(A83&lt;=$B$5,OldData!O84,"")</f>
        <v/>
      </c>
      <c r="AA83" s="95" t="str">
        <f aca="false">IF(A83&lt;=$B$5,OldData!E84,"")</f>
        <v/>
      </c>
      <c r="AB83" s="96" t="str">
        <f aca="false">IF(A83&lt;=$B$5,OldData!B84,"")</f>
        <v/>
      </c>
      <c r="AD83" s="1" t="n">
        <f aca="false">AD82+1</f>
        <v>78</v>
      </c>
      <c r="AE83" s="114" t="e">
        <v>#VALUE!</v>
      </c>
      <c r="AF83" s="81"/>
      <c r="AG83" s="81"/>
      <c r="AH83" s="90"/>
      <c r="AI83" s="33"/>
      <c r="AK83" s="17" t="n">
        <v>71</v>
      </c>
      <c r="AL83" s="71" t="str">
        <f aca="false">IF(AL82&lt;&gt;"",IF(EOMONTH(AL82,0)+1&lt;UnderEnd,EOMONTH(AL82,0)+1,""),"")</f>
        <v/>
      </c>
      <c r="AM83" s="108" t="e">
        <f aca="false">AE87</f>
        <v>#VALUE!</v>
      </c>
      <c r="AN83" s="109" t="e">
        <f aca="false">AE187</f>
        <v>#VALUE!</v>
      </c>
      <c r="AO83" s="109" t="e">
        <f aca="false">AE287</f>
        <v>#VALUE!</v>
      </c>
      <c r="AP83" s="109" t="e">
        <f aca="false">AE387</f>
        <v>#VALUE!</v>
      </c>
      <c r="AQ83" s="110" t="e">
        <f aca="false">AE487</f>
        <v>#VALUE!</v>
      </c>
      <c r="AR83" s="111" t="e">
        <f aca="false">AE587</f>
        <v>#VALUE!</v>
      </c>
      <c r="AS83" s="71" t="str">
        <f aca="false">AL82</f>
        <v/>
      </c>
      <c r="AT83" s="69" t="e">
        <f aca="false">AQ83</f>
        <v>#VALUE!</v>
      </c>
    </row>
    <row r="84" customFormat="false" ht="11.25" hidden="false" customHeight="false" outlineLevel="0" collapsed="false">
      <c r="A84" s="67" t="n">
        <f aca="false">1+A83</f>
        <v>78</v>
      </c>
      <c r="B84" s="1" t="str">
        <f aca="false">IF(A84&lt;=$B$5,Data!L85,"")</f>
        <v/>
      </c>
      <c r="C84" s="1" t="str">
        <f aca="false">IF(A84&lt;=$B$5,IF(Calculation!$Y$12=2,DayInfo!C82,DayInfo!F82),"")</f>
        <v/>
      </c>
      <c r="G84" s="68" t="str">
        <f aca="false">IF(A84&lt;=$B$5,Data!O85,"")</f>
        <v/>
      </c>
      <c r="H84" s="91" t="str">
        <f aca="false">IF(A84&lt;=$B$5,Data!P85,"")</f>
        <v/>
      </c>
      <c r="J84" s="1" t="str">
        <f aca="false">IF(A84&lt;=$B$5,Data!E85,"")</f>
        <v/>
      </c>
      <c r="K84" s="1" t="str">
        <f aca="false">IF(A84&lt;=$B$5,Data!B85,"")</f>
        <v/>
      </c>
      <c r="L84" s="1" t="str">
        <f aca="false">IF(A84&lt;=$B$5,Data!C85,"")</f>
        <v/>
      </c>
      <c r="N84" s="97" t="e">
        <f aca="false">IF(A83&lt;=$N$7,Data!G84,"")</f>
        <v>#VALUE!</v>
      </c>
      <c r="P84" s="1" t="str">
        <f aca="false">IF(A84&lt;=$P$6,Data!D85,"")</f>
        <v/>
      </c>
      <c r="U84" s="1" t="n">
        <f aca="false">1+U83</f>
        <v>78</v>
      </c>
      <c r="V84" s="92" t="e">
        <v>#VALUE!</v>
      </c>
      <c r="W84" s="93" t="e">
        <f aca="false">V84</f>
        <v>#VALUE!</v>
      </c>
      <c r="X84" s="93"/>
      <c r="Y84" s="94" t="n">
        <f aca="false">1+Y83</f>
        <v>78</v>
      </c>
      <c r="Z84" s="95" t="str">
        <f aca="false">IF(A84&lt;=$B$5,OldData!O85,"")</f>
        <v/>
      </c>
      <c r="AA84" s="95" t="str">
        <f aca="false">IF(A84&lt;=$B$5,OldData!E85,"")</f>
        <v/>
      </c>
      <c r="AB84" s="96" t="str">
        <f aca="false">IF(A84&lt;=$B$5,OldData!B85,"")</f>
        <v/>
      </c>
      <c r="AD84" s="1" t="n">
        <f aca="false">AD83+1</f>
        <v>79</v>
      </c>
      <c r="AE84" s="114" t="e">
        <v>#VALUE!</v>
      </c>
      <c r="AF84" s="81"/>
      <c r="AG84" s="81"/>
      <c r="AH84" s="90"/>
      <c r="AI84" s="33"/>
      <c r="AK84" s="17" t="n">
        <v>72</v>
      </c>
      <c r="AL84" s="71" t="str">
        <f aca="false">IF(AL83&lt;&gt;"",IF(EOMONTH(AL83,0)+1&lt;UnderEnd,EOMONTH(AL83,0)+1,""),"")</f>
        <v/>
      </c>
      <c r="AM84" s="108" t="e">
        <f aca="false">AE88</f>
        <v>#VALUE!</v>
      </c>
      <c r="AN84" s="109" t="e">
        <f aca="false">AE188</f>
        <v>#VALUE!</v>
      </c>
      <c r="AO84" s="109" t="e">
        <f aca="false">AE288</f>
        <v>#VALUE!</v>
      </c>
      <c r="AP84" s="109" t="e">
        <f aca="false">AE388</f>
        <v>#VALUE!</v>
      </c>
      <c r="AQ84" s="110" t="e">
        <f aca="false">AE488</f>
        <v>#VALUE!</v>
      </c>
      <c r="AR84" s="111" t="e">
        <f aca="false">AE588</f>
        <v>#VALUE!</v>
      </c>
      <c r="AS84" s="71" t="str">
        <f aca="false">AL83</f>
        <v/>
      </c>
      <c r="AT84" s="69" t="e">
        <f aca="false">AQ84</f>
        <v>#VALUE!</v>
      </c>
    </row>
    <row r="85" customFormat="false" ht="11.25" hidden="false" customHeight="false" outlineLevel="0" collapsed="false">
      <c r="A85" s="67" t="n">
        <f aca="false">1+A84</f>
        <v>79</v>
      </c>
      <c r="B85" s="1" t="str">
        <f aca="false">IF(A85&lt;=$B$5,Data!L86,"")</f>
        <v/>
      </c>
      <c r="C85" s="1" t="str">
        <f aca="false">IF(A85&lt;=$B$5,IF(Calculation!$Y$12=2,DayInfo!C83,DayInfo!F83),"")</f>
        <v/>
      </c>
      <c r="G85" s="68" t="str">
        <f aca="false">IF(A85&lt;=$B$5,Data!O86,"")</f>
        <v/>
      </c>
      <c r="H85" s="91" t="str">
        <f aca="false">IF(A85&lt;=$B$5,Data!P86,"")</f>
        <v/>
      </c>
      <c r="J85" s="1" t="str">
        <f aca="false">IF(A85&lt;=$B$5,Data!E86,"")</f>
        <v/>
      </c>
      <c r="K85" s="1" t="str">
        <f aca="false">IF(A85&lt;=$B$5,Data!B86,"")</f>
        <v/>
      </c>
      <c r="L85" s="1" t="str">
        <f aca="false">IF(A85&lt;=$B$5,Data!C86,"")</f>
        <v/>
      </c>
      <c r="N85" s="97" t="e">
        <f aca="false">IF(A84&lt;=$N$7,Data!G85,"")</f>
        <v>#VALUE!</v>
      </c>
      <c r="P85" s="1" t="str">
        <f aca="false">IF(A85&lt;=$P$6,Data!D86,"")</f>
        <v/>
      </c>
      <c r="U85" s="1" t="n">
        <f aca="false">1+U84</f>
        <v>79</v>
      </c>
      <c r="V85" s="92" t="e">
        <v>#VALUE!</v>
      </c>
      <c r="W85" s="93" t="e">
        <f aca="false">V85</f>
        <v>#VALUE!</v>
      </c>
      <c r="X85" s="93"/>
      <c r="Y85" s="94" t="n">
        <f aca="false">1+Y84</f>
        <v>79</v>
      </c>
      <c r="Z85" s="95" t="str">
        <f aca="false">IF(A85&lt;=$B$5,OldData!O86,"")</f>
        <v/>
      </c>
      <c r="AA85" s="95" t="str">
        <f aca="false">IF(A85&lt;=$B$5,OldData!E86,"")</f>
        <v/>
      </c>
      <c r="AB85" s="96" t="str">
        <f aca="false">IF(A85&lt;=$B$5,OldData!B86,"")</f>
        <v/>
      </c>
      <c r="AD85" s="1" t="n">
        <f aca="false">AD84+1</f>
        <v>80</v>
      </c>
      <c r="AE85" s="114" t="e">
        <v>#VALUE!</v>
      </c>
      <c r="AF85" s="81"/>
      <c r="AG85" s="81"/>
      <c r="AH85" s="90"/>
      <c r="AI85" s="33"/>
      <c r="AK85" s="17" t="n">
        <v>73</v>
      </c>
      <c r="AL85" s="71" t="str">
        <f aca="false">IF(AL84&lt;&gt;"",IF(EOMONTH(AL84,0)+1&lt;UnderEnd,EOMONTH(AL84,0)+1,""),"")</f>
        <v/>
      </c>
      <c r="AM85" s="108" t="e">
        <f aca="false">AE89</f>
        <v>#VALUE!</v>
      </c>
      <c r="AN85" s="109" t="e">
        <f aca="false">AE189</f>
        <v>#VALUE!</v>
      </c>
      <c r="AO85" s="109" t="e">
        <f aca="false">AE289</f>
        <v>#VALUE!</v>
      </c>
      <c r="AP85" s="109" t="e">
        <f aca="false">AE389</f>
        <v>#VALUE!</v>
      </c>
      <c r="AQ85" s="110" t="e">
        <f aca="false">AE489</f>
        <v>#VALUE!</v>
      </c>
      <c r="AR85" s="111" t="e">
        <f aca="false">AE589</f>
        <v>#VALUE!</v>
      </c>
      <c r="AS85" s="71" t="str">
        <f aca="false">AL84</f>
        <v/>
      </c>
      <c r="AT85" s="69" t="e">
        <f aca="false">AQ85</f>
        <v>#VALUE!</v>
      </c>
    </row>
    <row r="86" customFormat="false" ht="11.25" hidden="false" customHeight="false" outlineLevel="0" collapsed="false">
      <c r="A86" s="67" t="n">
        <f aca="false">1+A85</f>
        <v>80</v>
      </c>
      <c r="B86" s="1" t="str">
        <f aca="false">IF(A86&lt;=$B$5,Data!L87,"")</f>
        <v/>
      </c>
      <c r="C86" s="1" t="str">
        <f aca="false">IF(A86&lt;=$B$5,IF(Calculation!$Y$12=2,DayInfo!C84,DayInfo!F84),"")</f>
        <v/>
      </c>
      <c r="G86" s="68" t="str">
        <f aca="false">IF(A86&lt;=$B$5,Data!O87,"")</f>
        <v/>
      </c>
      <c r="H86" s="91" t="str">
        <f aca="false">IF(A86&lt;=$B$5,Data!P87,"")</f>
        <v/>
      </c>
      <c r="J86" s="1" t="str">
        <f aca="false">IF(A86&lt;=$B$5,Data!E87,"")</f>
        <v/>
      </c>
      <c r="K86" s="1" t="str">
        <f aca="false">IF(A86&lt;=$B$5,Data!B87,"")</f>
        <v/>
      </c>
      <c r="L86" s="1" t="str">
        <f aca="false">IF(A86&lt;=$B$5,Data!C87,"")</f>
        <v/>
      </c>
      <c r="N86" s="97" t="e">
        <f aca="false">IF(A85&lt;=$N$7,Data!G86,"")</f>
        <v>#VALUE!</v>
      </c>
      <c r="P86" s="1" t="str">
        <f aca="false">IF(A86&lt;=$P$6,Data!D87,"")</f>
        <v/>
      </c>
      <c r="U86" s="1" t="n">
        <f aca="false">1+U85</f>
        <v>80</v>
      </c>
      <c r="V86" s="92" t="e">
        <v>#VALUE!</v>
      </c>
      <c r="W86" s="93" t="e">
        <f aca="false">V86</f>
        <v>#VALUE!</v>
      </c>
      <c r="X86" s="93"/>
      <c r="Y86" s="94" t="n">
        <f aca="false">1+Y85</f>
        <v>80</v>
      </c>
      <c r="Z86" s="95" t="str">
        <f aca="false">IF(A86&lt;=$B$5,OldData!O87,"")</f>
        <v/>
      </c>
      <c r="AA86" s="95" t="str">
        <f aca="false">IF(A86&lt;=$B$5,OldData!E87,"")</f>
        <v/>
      </c>
      <c r="AB86" s="96" t="str">
        <f aca="false">IF(A86&lt;=$B$5,OldData!B87,"")</f>
        <v/>
      </c>
      <c r="AD86" s="1" t="n">
        <f aca="false">AD85+1</f>
        <v>81</v>
      </c>
      <c r="AE86" s="114" t="e">
        <v>#VALUE!</v>
      </c>
      <c r="AF86" s="81"/>
      <c r="AG86" s="81"/>
      <c r="AH86" s="90"/>
      <c r="AI86" s="33"/>
      <c r="AK86" s="17" t="n">
        <v>74</v>
      </c>
      <c r="AL86" s="71" t="str">
        <f aca="false">IF(AL85&lt;&gt;"",IF(EOMONTH(AL85,0)+1&lt;UnderEnd,EOMONTH(AL85,0)+1,""),"")</f>
        <v/>
      </c>
      <c r="AM86" s="108" t="e">
        <f aca="false">AE90</f>
        <v>#VALUE!</v>
      </c>
      <c r="AN86" s="109" t="e">
        <f aca="false">AE190</f>
        <v>#VALUE!</v>
      </c>
      <c r="AO86" s="109" t="e">
        <f aca="false">AE290</f>
        <v>#VALUE!</v>
      </c>
      <c r="AP86" s="109" t="e">
        <f aca="false">AE390</f>
        <v>#VALUE!</v>
      </c>
      <c r="AQ86" s="110" t="e">
        <f aca="false">AE490</f>
        <v>#VALUE!</v>
      </c>
      <c r="AR86" s="111" t="e">
        <f aca="false">AE590</f>
        <v>#VALUE!</v>
      </c>
      <c r="AS86" s="71" t="str">
        <f aca="false">AL85</f>
        <v/>
      </c>
      <c r="AT86" s="69" t="e">
        <f aca="false">AQ86</f>
        <v>#VALUE!</v>
      </c>
    </row>
    <row r="87" customFormat="false" ht="11.25" hidden="false" customHeight="false" outlineLevel="0" collapsed="false">
      <c r="A87" s="67" t="n">
        <f aca="false">1+A86</f>
        <v>81</v>
      </c>
      <c r="B87" s="1" t="str">
        <f aca="false">IF(A87&lt;=$B$5,Data!L88,"")</f>
        <v/>
      </c>
      <c r="C87" s="1" t="str">
        <f aca="false">IF(A87&lt;=$B$5,IF(Calculation!$Y$12=2,DayInfo!C85,DayInfo!F85),"")</f>
        <v/>
      </c>
      <c r="G87" s="68" t="str">
        <f aca="false">IF(A87&lt;=$B$5,Data!O88,"")</f>
        <v/>
      </c>
      <c r="H87" s="91" t="str">
        <f aca="false">IF(A87&lt;=$B$5,Data!P88,"")</f>
        <v/>
      </c>
      <c r="J87" s="1" t="str">
        <f aca="false">IF(A87&lt;=$B$5,Data!E88,"")</f>
        <v/>
      </c>
      <c r="K87" s="1" t="str">
        <f aca="false">IF(A87&lt;=$B$5,Data!B88,"")</f>
        <v/>
      </c>
      <c r="L87" s="1" t="str">
        <f aca="false">IF(A87&lt;=$B$5,Data!C88,"")</f>
        <v/>
      </c>
      <c r="N87" s="97" t="e">
        <f aca="false">IF(A86&lt;=$N$7,Data!G87,"")</f>
        <v>#VALUE!</v>
      </c>
      <c r="P87" s="1" t="str">
        <f aca="false">IF(A87&lt;=$P$6,Data!D88,"")</f>
        <v/>
      </c>
      <c r="U87" s="1" t="n">
        <f aca="false">1+U86</f>
        <v>81</v>
      </c>
      <c r="V87" s="92" t="e">
        <v>#VALUE!</v>
      </c>
      <c r="W87" s="93" t="e">
        <f aca="false">V87</f>
        <v>#VALUE!</v>
      </c>
      <c r="X87" s="93"/>
      <c r="Y87" s="94" t="n">
        <f aca="false">1+Y86</f>
        <v>81</v>
      </c>
      <c r="Z87" s="95" t="str">
        <f aca="false">IF(A87&lt;=$B$5,OldData!O88,"")</f>
        <v/>
      </c>
      <c r="AA87" s="95" t="str">
        <f aca="false">IF(A87&lt;=$B$5,OldData!E88,"")</f>
        <v/>
      </c>
      <c r="AB87" s="96" t="str">
        <f aca="false">IF(A87&lt;=$B$5,OldData!B88,"")</f>
        <v/>
      </c>
      <c r="AD87" s="1" t="n">
        <f aca="false">AD86+1</f>
        <v>82</v>
      </c>
      <c r="AE87" s="114" t="e">
        <v>#VALUE!</v>
      </c>
      <c r="AF87" s="81"/>
      <c r="AG87" s="81"/>
      <c r="AH87" s="90"/>
      <c r="AI87" s="33"/>
      <c r="AK87" s="17" t="n">
        <v>75</v>
      </c>
      <c r="AL87" s="71" t="str">
        <f aca="false">IF(AL86&lt;&gt;"",IF(EOMONTH(AL86,0)+1&lt;UnderEnd,EOMONTH(AL86,0)+1,""),"")</f>
        <v/>
      </c>
      <c r="AM87" s="108" t="e">
        <f aca="false">AE91</f>
        <v>#VALUE!</v>
      </c>
      <c r="AN87" s="109" t="e">
        <f aca="false">AE191</f>
        <v>#VALUE!</v>
      </c>
      <c r="AO87" s="109" t="e">
        <f aca="false">AE291</f>
        <v>#VALUE!</v>
      </c>
      <c r="AP87" s="109" t="e">
        <f aca="false">AE391</f>
        <v>#VALUE!</v>
      </c>
      <c r="AQ87" s="110" t="e">
        <f aca="false">AE491</f>
        <v>#VALUE!</v>
      </c>
      <c r="AR87" s="111" t="e">
        <f aca="false">AE591</f>
        <v>#VALUE!</v>
      </c>
      <c r="AS87" s="71" t="str">
        <f aca="false">AL86</f>
        <v/>
      </c>
      <c r="AT87" s="69" t="e">
        <f aca="false">AQ87</f>
        <v>#VALUE!</v>
      </c>
    </row>
    <row r="88" customFormat="false" ht="11.25" hidden="false" customHeight="false" outlineLevel="0" collapsed="false">
      <c r="A88" s="67" t="n">
        <f aca="false">1+A87</f>
        <v>82</v>
      </c>
      <c r="B88" s="1" t="str">
        <f aca="false">IF(A88&lt;=$B$5,Data!L89,"")</f>
        <v/>
      </c>
      <c r="C88" s="1" t="str">
        <f aca="false">IF(A88&lt;=$B$5,IF(Calculation!$Y$12=2,DayInfo!C86,DayInfo!F86),"")</f>
        <v/>
      </c>
      <c r="G88" s="68" t="str">
        <f aca="false">IF(A88&lt;=$B$5,Data!O89,"")</f>
        <v/>
      </c>
      <c r="H88" s="91" t="str">
        <f aca="false">IF(A88&lt;=$B$5,Data!P89,"")</f>
        <v/>
      </c>
      <c r="J88" s="1" t="str">
        <f aca="false">IF(A88&lt;=$B$5,Data!E89,"")</f>
        <v/>
      </c>
      <c r="K88" s="1" t="str">
        <f aca="false">IF(A88&lt;=$B$5,Data!B89,"")</f>
        <v/>
      </c>
      <c r="L88" s="1" t="str">
        <f aca="false">IF(A88&lt;=$B$5,Data!C89,"")</f>
        <v/>
      </c>
      <c r="N88" s="97" t="e">
        <f aca="false">IF(A87&lt;=$N$7,Data!G88,"")</f>
        <v>#VALUE!</v>
      </c>
      <c r="P88" s="1" t="str">
        <f aca="false">IF(A88&lt;=$P$6,Data!D89,"")</f>
        <v/>
      </c>
      <c r="U88" s="1" t="n">
        <f aca="false">1+U87</f>
        <v>82</v>
      </c>
      <c r="V88" s="92" t="e">
        <v>#VALUE!</v>
      </c>
      <c r="W88" s="93" t="e">
        <f aca="false">V88</f>
        <v>#VALUE!</v>
      </c>
      <c r="X88" s="93"/>
      <c r="Y88" s="94" t="n">
        <f aca="false">1+Y87</f>
        <v>82</v>
      </c>
      <c r="Z88" s="95" t="str">
        <f aca="false">IF(A88&lt;=$B$5,OldData!O89,"")</f>
        <v/>
      </c>
      <c r="AA88" s="95" t="str">
        <f aca="false">IF(A88&lt;=$B$5,OldData!E89,"")</f>
        <v/>
      </c>
      <c r="AB88" s="96" t="str">
        <f aca="false">IF(A88&lt;=$B$5,OldData!B89,"")</f>
        <v/>
      </c>
      <c r="AD88" s="1" t="n">
        <f aca="false">AD87+1</f>
        <v>83</v>
      </c>
      <c r="AE88" s="114" t="e">
        <v>#VALUE!</v>
      </c>
      <c r="AF88" s="81"/>
      <c r="AG88" s="81"/>
      <c r="AH88" s="90"/>
      <c r="AI88" s="33"/>
      <c r="AK88" s="17" t="n">
        <v>76</v>
      </c>
      <c r="AL88" s="71" t="str">
        <f aca="false">IF(AL87&lt;&gt;"",IF(EOMONTH(AL87,0)+1&lt;UnderEnd,EOMONTH(AL87,0)+1,""),"")</f>
        <v/>
      </c>
      <c r="AM88" s="108" t="e">
        <f aca="false">AE92</f>
        <v>#VALUE!</v>
      </c>
      <c r="AN88" s="109" t="e">
        <f aca="false">AE192</f>
        <v>#VALUE!</v>
      </c>
      <c r="AO88" s="109" t="e">
        <f aca="false">AE292</f>
        <v>#VALUE!</v>
      </c>
      <c r="AP88" s="109" t="e">
        <f aca="false">AE392</f>
        <v>#VALUE!</v>
      </c>
      <c r="AQ88" s="110" t="e">
        <f aca="false">AE492</f>
        <v>#VALUE!</v>
      </c>
      <c r="AR88" s="111" t="e">
        <f aca="false">AE592</f>
        <v>#VALUE!</v>
      </c>
      <c r="AS88" s="71" t="str">
        <f aca="false">AL87</f>
        <v/>
      </c>
      <c r="AT88" s="69" t="e">
        <f aca="false">AQ88</f>
        <v>#VALUE!</v>
      </c>
    </row>
    <row r="89" customFormat="false" ht="11.25" hidden="false" customHeight="false" outlineLevel="0" collapsed="false">
      <c r="A89" s="67" t="n">
        <f aca="false">1+A88</f>
        <v>83</v>
      </c>
      <c r="B89" s="1" t="str">
        <f aca="false">IF(A89&lt;=$B$5,Data!L90,"")</f>
        <v/>
      </c>
      <c r="C89" s="1" t="str">
        <f aca="false">IF(A89&lt;=$B$5,IF(Calculation!$Y$12=2,DayInfo!C87,DayInfo!F87),"")</f>
        <v/>
      </c>
      <c r="G89" s="68" t="str">
        <f aca="false">IF(A89&lt;=$B$5,Data!O90,"")</f>
        <v/>
      </c>
      <c r="H89" s="91" t="str">
        <f aca="false">IF(A89&lt;=$B$5,Data!P90,"")</f>
        <v/>
      </c>
      <c r="J89" s="1" t="str">
        <f aca="false">IF(A89&lt;=$B$5,Data!E90,"")</f>
        <v/>
      </c>
      <c r="K89" s="1" t="str">
        <f aca="false">IF(A89&lt;=$B$5,Data!B90,"")</f>
        <v/>
      </c>
      <c r="L89" s="1" t="str">
        <f aca="false">IF(A89&lt;=$B$5,Data!C90,"")</f>
        <v/>
      </c>
      <c r="N89" s="97" t="e">
        <f aca="false">IF(A88&lt;=$N$7,Data!G89,"")</f>
        <v>#VALUE!</v>
      </c>
      <c r="P89" s="1" t="str">
        <f aca="false">IF(A89&lt;=$P$6,Data!D90,"")</f>
        <v/>
      </c>
      <c r="U89" s="1" t="n">
        <f aca="false">1+U88</f>
        <v>83</v>
      </c>
      <c r="V89" s="92" t="e">
        <v>#VALUE!</v>
      </c>
      <c r="W89" s="93" t="e">
        <f aca="false">V89</f>
        <v>#VALUE!</v>
      </c>
      <c r="X89" s="93"/>
      <c r="Y89" s="94" t="n">
        <f aca="false">1+Y88</f>
        <v>83</v>
      </c>
      <c r="Z89" s="95" t="str">
        <f aca="false">IF(A89&lt;=$B$5,OldData!O90,"")</f>
        <v/>
      </c>
      <c r="AA89" s="95" t="str">
        <f aca="false">IF(A89&lt;=$B$5,OldData!E90,"")</f>
        <v/>
      </c>
      <c r="AB89" s="96" t="str">
        <f aca="false">IF(A89&lt;=$B$5,OldData!B90,"")</f>
        <v/>
      </c>
      <c r="AD89" s="1" t="n">
        <f aca="false">AD88+1</f>
        <v>84</v>
      </c>
      <c r="AE89" s="114" t="e">
        <v>#VALUE!</v>
      </c>
      <c r="AF89" s="81"/>
      <c r="AG89" s="81"/>
      <c r="AH89" s="90"/>
      <c r="AI89" s="33"/>
      <c r="AK89" s="17" t="n">
        <v>77</v>
      </c>
      <c r="AL89" s="71" t="str">
        <f aca="false">IF(AL88&lt;&gt;"",IF(EOMONTH(AL88,0)+1&lt;UnderEnd,EOMONTH(AL88,0)+1,""),"")</f>
        <v/>
      </c>
      <c r="AM89" s="108" t="e">
        <f aca="false">AE93</f>
        <v>#VALUE!</v>
      </c>
      <c r="AN89" s="109" t="e">
        <f aca="false">AE193</f>
        <v>#VALUE!</v>
      </c>
      <c r="AO89" s="109" t="e">
        <f aca="false">AE293</f>
        <v>#VALUE!</v>
      </c>
      <c r="AP89" s="109" t="e">
        <f aca="false">AE393</f>
        <v>#VALUE!</v>
      </c>
      <c r="AQ89" s="110" t="e">
        <f aca="false">AE493</f>
        <v>#VALUE!</v>
      </c>
      <c r="AR89" s="111" t="e">
        <f aca="false">AE593</f>
        <v>#VALUE!</v>
      </c>
      <c r="AS89" s="71" t="str">
        <f aca="false">AL88</f>
        <v/>
      </c>
      <c r="AT89" s="69" t="e">
        <f aca="false">AQ89</f>
        <v>#VALUE!</v>
      </c>
    </row>
    <row r="90" customFormat="false" ht="11.25" hidden="false" customHeight="false" outlineLevel="0" collapsed="false">
      <c r="A90" s="67" t="n">
        <f aca="false">1+A89</f>
        <v>84</v>
      </c>
      <c r="B90" s="1" t="str">
        <f aca="false">IF(A90&lt;=$B$5,Data!L91,"")</f>
        <v/>
      </c>
      <c r="C90" s="1" t="str">
        <f aca="false">IF(A90&lt;=$B$5,IF(Calculation!$Y$12=2,DayInfo!C88,DayInfo!F88),"")</f>
        <v/>
      </c>
      <c r="G90" s="68" t="str">
        <f aca="false">IF(A90&lt;=$B$5,Data!O91,"")</f>
        <v/>
      </c>
      <c r="H90" s="91" t="str">
        <f aca="false">IF(A90&lt;=$B$5,Data!P91,"")</f>
        <v/>
      </c>
      <c r="J90" s="1" t="str">
        <f aca="false">IF(A90&lt;=$B$5,Data!E91,"")</f>
        <v/>
      </c>
      <c r="K90" s="1" t="str">
        <f aca="false">IF(A90&lt;=$B$5,Data!B91,"")</f>
        <v/>
      </c>
      <c r="L90" s="1" t="str">
        <f aca="false">IF(A90&lt;=$B$5,Data!C91,"")</f>
        <v/>
      </c>
      <c r="N90" s="97" t="e">
        <f aca="false">IF(A89&lt;=$N$7,Data!G90,"")</f>
        <v>#VALUE!</v>
      </c>
      <c r="P90" s="1" t="str">
        <f aca="false">IF(A90&lt;=$P$6,Data!D91,"")</f>
        <v/>
      </c>
      <c r="U90" s="1" t="n">
        <f aca="false">1+U89</f>
        <v>84</v>
      </c>
      <c r="V90" s="92" t="e">
        <v>#VALUE!</v>
      </c>
      <c r="W90" s="93" t="e">
        <f aca="false">V90</f>
        <v>#VALUE!</v>
      </c>
      <c r="X90" s="93"/>
      <c r="Y90" s="94" t="n">
        <f aca="false">1+Y89</f>
        <v>84</v>
      </c>
      <c r="Z90" s="95" t="str">
        <f aca="false">IF(A90&lt;=$B$5,OldData!O91,"")</f>
        <v/>
      </c>
      <c r="AA90" s="95" t="str">
        <f aca="false">IF(A90&lt;=$B$5,OldData!E91,"")</f>
        <v/>
      </c>
      <c r="AB90" s="96" t="str">
        <f aca="false">IF(A90&lt;=$B$5,OldData!B91,"")</f>
        <v/>
      </c>
      <c r="AD90" s="1" t="n">
        <f aca="false">AD89+1</f>
        <v>85</v>
      </c>
      <c r="AE90" s="114" t="e">
        <v>#VALUE!</v>
      </c>
      <c r="AF90" s="81"/>
      <c r="AG90" s="81"/>
      <c r="AH90" s="90"/>
      <c r="AI90" s="33"/>
      <c r="AK90" s="17" t="n">
        <v>78</v>
      </c>
      <c r="AL90" s="71" t="str">
        <f aca="false">IF(AL89&lt;&gt;"",IF(EOMONTH(AL89,0)+1&lt;UnderEnd,EOMONTH(AL89,0)+1,""),"")</f>
        <v/>
      </c>
      <c r="AM90" s="108" t="e">
        <f aca="false">AE94</f>
        <v>#VALUE!</v>
      </c>
      <c r="AN90" s="109" t="e">
        <f aca="false">AE194</f>
        <v>#VALUE!</v>
      </c>
      <c r="AO90" s="109" t="e">
        <f aca="false">AE294</f>
        <v>#VALUE!</v>
      </c>
      <c r="AP90" s="109" t="e">
        <f aca="false">AE394</f>
        <v>#VALUE!</v>
      </c>
      <c r="AQ90" s="110" t="e">
        <f aca="false">AE494</f>
        <v>#VALUE!</v>
      </c>
      <c r="AR90" s="111" t="e">
        <f aca="false">AE594</f>
        <v>#VALUE!</v>
      </c>
      <c r="AS90" s="71" t="str">
        <f aca="false">AL89</f>
        <v/>
      </c>
      <c r="AT90" s="69" t="e">
        <f aca="false">AQ90</f>
        <v>#VALUE!</v>
      </c>
    </row>
    <row r="91" customFormat="false" ht="11.25" hidden="false" customHeight="false" outlineLevel="0" collapsed="false">
      <c r="A91" s="67" t="n">
        <f aca="false">1+A90</f>
        <v>85</v>
      </c>
      <c r="B91" s="1" t="str">
        <f aca="false">IF(A91&lt;=$B$5,Data!L92,"")</f>
        <v/>
      </c>
      <c r="C91" s="1" t="str">
        <f aca="false">IF(A91&lt;=$B$5,IF(Calculation!$Y$12=2,DayInfo!C89,DayInfo!F89),"")</f>
        <v/>
      </c>
      <c r="G91" s="68" t="str">
        <f aca="false">IF(A91&lt;=$B$5,Data!O92,"")</f>
        <v/>
      </c>
      <c r="H91" s="91" t="str">
        <f aca="false">IF(A91&lt;=$B$5,Data!P92,"")</f>
        <v/>
      </c>
      <c r="J91" s="1" t="str">
        <f aca="false">IF(A91&lt;=$B$5,Data!E92,"")</f>
        <v/>
      </c>
      <c r="K91" s="1" t="str">
        <f aca="false">IF(A91&lt;=$B$5,Data!B92,"")</f>
        <v/>
      </c>
      <c r="L91" s="1" t="str">
        <f aca="false">IF(A91&lt;=$B$5,Data!C92,"")</f>
        <v/>
      </c>
      <c r="N91" s="97" t="e">
        <f aca="false">IF(A90&lt;=$N$7,Data!G91,"")</f>
        <v>#VALUE!</v>
      </c>
      <c r="P91" s="1" t="str">
        <f aca="false">IF(A91&lt;=$P$6,Data!D92,"")</f>
        <v/>
      </c>
      <c r="U91" s="1" t="n">
        <f aca="false">1+U90</f>
        <v>85</v>
      </c>
      <c r="V91" s="92" t="e">
        <v>#VALUE!</v>
      </c>
      <c r="W91" s="93" t="e">
        <f aca="false">V91</f>
        <v>#VALUE!</v>
      </c>
      <c r="X91" s="93"/>
      <c r="Y91" s="94" t="n">
        <f aca="false">1+Y90</f>
        <v>85</v>
      </c>
      <c r="Z91" s="95" t="str">
        <f aca="false">IF(A91&lt;=$B$5,OldData!O92,"")</f>
        <v/>
      </c>
      <c r="AA91" s="95" t="str">
        <f aca="false">IF(A91&lt;=$B$5,OldData!E92,"")</f>
        <v/>
      </c>
      <c r="AB91" s="96" t="str">
        <f aca="false">IF(A91&lt;=$B$5,OldData!B92,"")</f>
        <v/>
      </c>
      <c r="AD91" s="1" t="n">
        <f aca="false">AD90+1</f>
        <v>86</v>
      </c>
      <c r="AE91" s="114" t="e">
        <v>#VALUE!</v>
      </c>
      <c r="AF91" s="81"/>
      <c r="AG91" s="81"/>
      <c r="AH91" s="90"/>
      <c r="AI91" s="33"/>
      <c r="AK91" s="17" t="n">
        <v>79</v>
      </c>
      <c r="AL91" s="71" t="str">
        <f aca="false">IF(AL90&lt;&gt;"",IF(EOMONTH(AL90,0)+1&lt;UnderEnd,EOMONTH(AL90,0)+1,""),"")</f>
        <v/>
      </c>
      <c r="AM91" s="108" t="e">
        <f aca="false">AE95</f>
        <v>#VALUE!</v>
      </c>
      <c r="AN91" s="109" t="e">
        <f aca="false">AE195</f>
        <v>#VALUE!</v>
      </c>
      <c r="AO91" s="109" t="e">
        <f aca="false">AE295</f>
        <v>#VALUE!</v>
      </c>
      <c r="AP91" s="109" t="e">
        <f aca="false">AE395</f>
        <v>#VALUE!</v>
      </c>
      <c r="AQ91" s="110" t="e">
        <f aca="false">AE495</f>
        <v>#VALUE!</v>
      </c>
      <c r="AR91" s="111" t="e">
        <f aca="false">AE595</f>
        <v>#VALUE!</v>
      </c>
      <c r="AS91" s="71" t="str">
        <f aca="false">AL90</f>
        <v/>
      </c>
      <c r="AT91" s="69" t="e">
        <f aca="false">AQ91</f>
        <v>#VALUE!</v>
      </c>
    </row>
    <row r="92" customFormat="false" ht="11.25" hidden="false" customHeight="false" outlineLevel="0" collapsed="false">
      <c r="A92" s="67" t="n">
        <f aca="false">1+A91</f>
        <v>86</v>
      </c>
      <c r="B92" s="1" t="str">
        <f aca="false">IF(A92&lt;=$B$5,Data!L93,"")</f>
        <v/>
      </c>
      <c r="C92" s="1" t="str">
        <f aca="false">IF(A92&lt;=$B$5,IF(Calculation!$Y$12=2,DayInfo!C90,DayInfo!F90),"")</f>
        <v/>
      </c>
      <c r="G92" s="68" t="str">
        <f aca="false">IF(A92&lt;=$B$5,Data!O93,"")</f>
        <v/>
      </c>
      <c r="H92" s="91" t="str">
        <f aca="false">IF(A92&lt;=$B$5,Data!P93,"")</f>
        <v/>
      </c>
      <c r="J92" s="1" t="str">
        <f aca="false">IF(A92&lt;=$B$5,Data!E93,"")</f>
        <v/>
      </c>
      <c r="K92" s="1" t="str">
        <f aca="false">IF(A92&lt;=$B$5,Data!B93,"")</f>
        <v/>
      </c>
      <c r="L92" s="1" t="str">
        <f aca="false">IF(A92&lt;=$B$5,Data!C93,"")</f>
        <v/>
      </c>
      <c r="N92" s="97" t="e">
        <f aca="false">IF(A91&lt;=$N$7,Data!G92,"")</f>
        <v>#VALUE!</v>
      </c>
      <c r="P92" s="1" t="str">
        <f aca="false">IF(A92&lt;=$P$6,Data!D93,"")</f>
        <v/>
      </c>
      <c r="U92" s="1" t="n">
        <f aca="false">1+U91</f>
        <v>86</v>
      </c>
      <c r="V92" s="92" t="e">
        <v>#VALUE!</v>
      </c>
      <c r="W92" s="93" t="e">
        <f aca="false">V92</f>
        <v>#VALUE!</v>
      </c>
      <c r="X92" s="93"/>
      <c r="Y92" s="94" t="n">
        <f aca="false">1+Y91</f>
        <v>86</v>
      </c>
      <c r="Z92" s="95" t="str">
        <f aca="false">IF(A92&lt;=$B$5,OldData!O93,"")</f>
        <v/>
      </c>
      <c r="AA92" s="95" t="str">
        <f aca="false">IF(A92&lt;=$B$5,OldData!E93,"")</f>
        <v/>
      </c>
      <c r="AB92" s="96" t="str">
        <f aca="false">IF(A92&lt;=$B$5,OldData!B93,"")</f>
        <v/>
      </c>
      <c r="AD92" s="1" t="n">
        <f aca="false">AD91+1</f>
        <v>87</v>
      </c>
      <c r="AE92" s="114" t="e">
        <v>#VALUE!</v>
      </c>
      <c r="AF92" s="81"/>
      <c r="AG92" s="81"/>
      <c r="AH92" s="90"/>
      <c r="AI92" s="33"/>
      <c r="AK92" s="17" t="n">
        <v>80</v>
      </c>
      <c r="AL92" s="71" t="str">
        <f aca="false">IF(AL91&lt;&gt;"",IF(EOMONTH(AL91,0)+1&lt;UnderEnd,EOMONTH(AL91,0)+1,""),"")</f>
        <v/>
      </c>
      <c r="AM92" s="108" t="e">
        <f aca="false">AE96</f>
        <v>#VALUE!</v>
      </c>
      <c r="AN92" s="109" t="e">
        <f aca="false">AE196</f>
        <v>#VALUE!</v>
      </c>
      <c r="AO92" s="109" t="e">
        <f aca="false">AE296</f>
        <v>#VALUE!</v>
      </c>
      <c r="AP92" s="109" t="e">
        <f aca="false">AE396</f>
        <v>#VALUE!</v>
      </c>
      <c r="AQ92" s="110" t="e">
        <f aca="false">AE496</f>
        <v>#VALUE!</v>
      </c>
      <c r="AR92" s="111" t="e">
        <f aca="false">AE596</f>
        <v>#VALUE!</v>
      </c>
      <c r="AS92" s="71" t="str">
        <f aca="false">AL91</f>
        <v/>
      </c>
      <c r="AT92" s="69" t="e">
        <f aca="false">AQ92</f>
        <v>#VALUE!</v>
      </c>
    </row>
    <row r="93" customFormat="false" ht="11.25" hidden="false" customHeight="false" outlineLevel="0" collapsed="false">
      <c r="A93" s="67" t="n">
        <f aca="false">1+A92</f>
        <v>87</v>
      </c>
      <c r="B93" s="1" t="str">
        <f aca="false">IF(A93&lt;=$B$5,Data!L94,"")</f>
        <v/>
      </c>
      <c r="C93" s="1" t="str">
        <f aca="false">IF(A93&lt;=$B$5,IF(Calculation!$Y$12=2,DayInfo!C91,DayInfo!F91),"")</f>
        <v/>
      </c>
      <c r="G93" s="68" t="str">
        <f aca="false">IF(A93&lt;=$B$5,Data!O94,"")</f>
        <v/>
      </c>
      <c r="H93" s="91" t="str">
        <f aca="false">IF(A93&lt;=$B$5,Data!P94,"")</f>
        <v/>
      </c>
      <c r="J93" s="1" t="str">
        <f aca="false">IF(A93&lt;=$B$5,Data!E94,"")</f>
        <v/>
      </c>
      <c r="K93" s="1" t="str">
        <f aca="false">IF(A93&lt;=$B$5,Data!B94,"")</f>
        <v/>
      </c>
      <c r="L93" s="1" t="str">
        <f aca="false">IF(A93&lt;=$B$5,Data!C94,"")</f>
        <v/>
      </c>
      <c r="N93" s="97" t="e">
        <f aca="false">IF(A92&lt;=$N$7,Data!G93,"")</f>
        <v>#VALUE!</v>
      </c>
      <c r="P93" s="1" t="str">
        <f aca="false">IF(A93&lt;=$P$6,Data!D94,"")</f>
        <v/>
      </c>
      <c r="U93" s="1" t="n">
        <f aca="false">1+U92</f>
        <v>87</v>
      </c>
      <c r="V93" s="92" t="e">
        <v>#VALUE!</v>
      </c>
      <c r="W93" s="93" t="e">
        <f aca="false">V93</f>
        <v>#VALUE!</v>
      </c>
      <c r="X93" s="93"/>
      <c r="Y93" s="94" t="n">
        <f aca="false">1+Y92</f>
        <v>87</v>
      </c>
      <c r="Z93" s="95" t="str">
        <f aca="false">IF(A93&lt;=$B$5,OldData!O94,"")</f>
        <v/>
      </c>
      <c r="AA93" s="95" t="str">
        <f aca="false">IF(A93&lt;=$B$5,OldData!E94,"")</f>
        <v/>
      </c>
      <c r="AB93" s="96" t="str">
        <f aca="false">IF(A93&lt;=$B$5,OldData!B94,"")</f>
        <v/>
      </c>
      <c r="AD93" s="1" t="n">
        <f aca="false">AD92+1</f>
        <v>88</v>
      </c>
      <c r="AE93" s="114" t="e">
        <v>#VALUE!</v>
      </c>
      <c r="AF93" s="81"/>
      <c r="AG93" s="81"/>
      <c r="AH93" s="90"/>
      <c r="AI93" s="33"/>
      <c r="AK93" s="17" t="n">
        <v>81</v>
      </c>
      <c r="AL93" s="71" t="str">
        <f aca="false">IF(AL92&lt;&gt;"",IF(EOMONTH(AL92,0)+1&lt;UnderEnd,EOMONTH(AL92,0)+1,""),"")</f>
        <v/>
      </c>
      <c r="AM93" s="108" t="e">
        <f aca="false">AE97</f>
        <v>#VALUE!</v>
      </c>
      <c r="AN93" s="109" t="e">
        <f aca="false">AE197</f>
        <v>#VALUE!</v>
      </c>
      <c r="AO93" s="109" t="e">
        <f aca="false">AE297</f>
        <v>#VALUE!</v>
      </c>
      <c r="AP93" s="109" t="e">
        <f aca="false">AE397</f>
        <v>#VALUE!</v>
      </c>
      <c r="AQ93" s="110" t="e">
        <f aca="false">AE497</f>
        <v>#VALUE!</v>
      </c>
      <c r="AR93" s="111" t="e">
        <f aca="false">AE597</f>
        <v>#VALUE!</v>
      </c>
      <c r="AS93" s="71" t="str">
        <f aca="false">AL92</f>
        <v/>
      </c>
      <c r="AT93" s="69" t="e">
        <f aca="false">AQ93</f>
        <v>#VALUE!</v>
      </c>
    </row>
    <row r="94" customFormat="false" ht="11.25" hidden="false" customHeight="false" outlineLevel="0" collapsed="false">
      <c r="A94" s="67" t="n">
        <f aca="false">1+A93</f>
        <v>88</v>
      </c>
      <c r="B94" s="1" t="str">
        <f aca="false">IF(A94&lt;=$B$5,Data!L95,"")</f>
        <v/>
      </c>
      <c r="C94" s="1" t="str">
        <f aca="false">IF(A94&lt;=$B$5,IF(Calculation!$Y$12=2,DayInfo!C92,DayInfo!F92),"")</f>
        <v/>
      </c>
      <c r="G94" s="68" t="str">
        <f aca="false">IF(A94&lt;=$B$5,Data!O95,"")</f>
        <v/>
      </c>
      <c r="H94" s="91" t="str">
        <f aca="false">IF(A94&lt;=$B$5,Data!P95,"")</f>
        <v/>
      </c>
      <c r="J94" s="1" t="str">
        <f aca="false">IF(A94&lt;=$B$5,Data!E95,"")</f>
        <v/>
      </c>
      <c r="K94" s="1" t="str">
        <f aca="false">IF(A94&lt;=$B$5,Data!B95,"")</f>
        <v/>
      </c>
      <c r="L94" s="1" t="str">
        <f aca="false">IF(A94&lt;=$B$5,Data!C95,"")</f>
        <v/>
      </c>
      <c r="N94" s="97" t="e">
        <f aca="false">IF(A93&lt;=$N$7,Data!G94,"")</f>
        <v>#VALUE!</v>
      </c>
      <c r="P94" s="1" t="str">
        <f aca="false">IF(A94&lt;=$P$6,Data!D95,"")</f>
        <v/>
      </c>
      <c r="U94" s="1" t="n">
        <f aca="false">1+U93</f>
        <v>88</v>
      </c>
      <c r="V94" s="92" t="e">
        <v>#VALUE!</v>
      </c>
      <c r="W94" s="93" t="e">
        <f aca="false">V94</f>
        <v>#VALUE!</v>
      </c>
      <c r="X94" s="93"/>
      <c r="Y94" s="94" t="n">
        <f aca="false">1+Y93</f>
        <v>88</v>
      </c>
      <c r="Z94" s="95" t="str">
        <f aca="false">IF(A94&lt;=$B$5,OldData!O95,"")</f>
        <v/>
      </c>
      <c r="AA94" s="95" t="str">
        <f aca="false">IF(A94&lt;=$B$5,OldData!E95,"")</f>
        <v/>
      </c>
      <c r="AB94" s="96" t="str">
        <f aca="false">IF(A94&lt;=$B$5,OldData!B95,"")</f>
        <v/>
      </c>
      <c r="AD94" s="1" t="n">
        <f aca="false">AD93+1</f>
        <v>89</v>
      </c>
      <c r="AE94" s="114" t="e">
        <v>#VALUE!</v>
      </c>
      <c r="AF94" s="81"/>
      <c r="AG94" s="81"/>
      <c r="AH94" s="90"/>
      <c r="AI94" s="33"/>
      <c r="AK94" s="17" t="n">
        <v>82</v>
      </c>
      <c r="AL94" s="71" t="str">
        <f aca="false">IF(AL93&lt;&gt;"",IF(EOMONTH(AL93,0)+1&lt;UnderEnd,EOMONTH(AL93,0)+1,""),"")</f>
        <v/>
      </c>
      <c r="AM94" s="108" t="e">
        <f aca="false">AE98</f>
        <v>#VALUE!</v>
      </c>
      <c r="AN94" s="109" t="e">
        <f aca="false">AE198</f>
        <v>#VALUE!</v>
      </c>
      <c r="AO94" s="109" t="e">
        <f aca="false">AE298</f>
        <v>#VALUE!</v>
      </c>
      <c r="AP94" s="109" t="e">
        <f aca="false">AE398</f>
        <v>#VALUE!</v>
      </c>
      <c r="AQ94" s="110" t="e">
        <f aca="false">AE498</f>
        <v>#VALUE!</v>
      </c>
      <c r="AR94" s="111" t="e">
        <f aca="false">AE598</f>
        <v>#VALUE!</v>
      </c>
      <c r="AS94" s="71" t="str">
        <f aca="false">AL93</f>
        <v/>
      </c>
      <c r="AT94" s="69" t="e">
        <f aca="false">AQ94</f>
        <v>#VALUE!</v>
      </c>
    </row>
    <row r="95" customFormat="false" ht="11.25" hidden="false" customHeight="false" outlineLevel="0" collapsed="false">
      <c r="A95" s="67" t="n">
        <f aca="false">1+A94</f>
        <v>89</v>
      </c>
      <c r="B95" s="1" t="str">
        <f aca="false">IF(A95&lt;=$B$5,Data!L96,"")</f>
        <v/>
      </c>
      <c r="C95" s="1" t="str">
        <f aca="false">IF(A95&lt;=$B$5,IF(Calculation!$Y$12=2,DayInfo!C93,DayInfo!F93),"")</f>
        <v/>
      </c>
      <c r="G95" s="68" t="str">
        <f aca="false">IF(A95&lt;=$B$5,Data!O96,"")</f>
        <v/>
      </c>
      <c r="H95" s="91" t="str">
        <f aca="false">IF(A95&lt;=$B$5,Data!P96,"")</f>
        <v/>
      </c>
      <c r="J95" s="1" t="str">
        <f aca="false">IF(A95&lt;=$B$5,Data!E96,"")</f>
        <v/>
      </c>
      <c r="K95" s="1" t="str">
        <f aca="false">IF(A95&lt;=$B$5,Data!B96,"")</f>
        <v/>
      </c>
      <c r="L95" s="1" t="str">
        <f aca="false">IF(A95&lt;=$B$5,Data!C96,"")</f>
        <v/>
      </c>
      <c r="N95" s="97" t="e">
        <f aca="false">IF(A94&lt;=$N$7,Data!G95,"")</f>
        <v>#VALUE!</v>
      </c>
      <c r="P95" s="1" t="str">
        <f aca="false">IF(A95&lt;=$P$6,Data!D96,"")</f>
        <v/>
      </c>
      <c r="U95" s="1" t="n">
        <f aca="false">1+U94</f>
        <v>89</v>
      </c>
      <c r="V95" s="92" t="e">
        <v>#VALUE!</v>
      </c>
      <c r="W95" s="93" t="e">
        <f aca="false">V95</f>
        <v>#VALUE!</v>
      </c>
      <c r="X95" s="93"/>
      <c r="Y95" s="94" t="n">
        <f aca="false">1+Y94</f>
        <v>89</v>
      </c>
      <c r="Z95" s="95" t="str">
        <f aca="false">IF(A95&lt;=$B$5,OldData!O96,"")</f>
        <v/>
      </c>
      <c r="AA95" s="95" t="str">
        <f aca="false">IF(A95&lt;=$B$5,OldData!E96,"")</f>
        <v/>
      </c>
      <c r="AB95" s="96" t="str">
        <f aca="false">IF(A95&lt;=$B$5,OldData!B96,"")</f>
        <v/>
      </c>
      <c r="AD95" s="1" t="n">
        <f aca="false">AD94+1</f>
        <v>90</v>
      </c>
      <c r="AE95" s="114" t="e">
        <v>#VALUE!</v>
      </c>
      <c r="AF95" s="81"/>
      <c r="AG95" s="81"/>
      <c r="AH95" s="90"/>
      <c r="AI95" s="33"/>
      <c r="AK95" s="17" t="n">
        <v>83</v>
      </c>
      <c r="AL95" s="71" t="str">
        <f aca="false">IF(AL94&lt;&gt;"",IF(EOMONTH(AL94,0)+1&lt;UnderEnd,EOMONTH(AL94,0)+1,""),"")</f>
        <v/>
      </c>
      <c r="AM95" s="108" t="e">
        <f aca="false">AE99</f>
        <v>#VALUE!</v>
      </c>
      <c r="AN95" s="109" t="e">
        <f aca="false">AE199</f>
        <v>#VALUE!</v>
      </c>
      <c r="AO95" s="109" t="e">
        <f aca="false">AE299</f>
        <v>#VALUE!</v>
      </c>
      <c r="AP95" s="109" t="e">
        <f aca="false">AE399</f>
        <v>#VALUE!</v>
      </c>
      <c r="AQ95" s="110" t="e">
        <f aca="false">AE499</f>
        <v>#VALUE!</v>
      </c>
      <c r="AR95" s="111" t="e">
        <f aca="false">AE599</f>
        <v>#VALUE!</v>
      </c>
      <c r="AS95" s="71" t="str">
        <f aca="false">AL94</f>
        <v/>
      </c>
      <c r="AT95" s="69" t="e">
        <f aca="false">AQ95</f>
        <v>#VALUE!</v>
      </c>
    </row>
    <row r="96" customFormat="false" ht="11.25" hidden="false" customHeight="false" outlineLevel="0" collapsed="false">
      <c r="A96" s="67" t="n">
        <f aca="false">1+A95</f>
        <v>90</v>
      </c>
      <c r="B96" s="1" t="str">
        <f aca="false">IF(A96&lt;=$B$5,Data!L97,"")</f>
        <v/>
      </c>
      <c r="C96" s="1" t="str">
        <f aca="false">IF(A96&lt;=$B$5,IF(Calculation!$Y$12=2,DayInfo!C94,DayInfo!F94),"")</f>
        <v/>
      </c>
      <c r="G96" s="68" t="str">
        <f aca="false">IF(A96&lt;=$B$5,Data!O97,"")</f>
        <v/>
      </c>
      <c r="H96" s="91" t="str">
        <f aca="false">IF(A96&lt;=$B$5,Data!P97,"")</f>
        <v/>
      </c>
      <c r="J96" s="1" t="str">
        <f aca="false">IF(A96&lt;=$B$5,Data!E97,"")</f>
        <v/>
      </c>
      <c r="K96" s="1" t="str">
        <f aca="false">IF(A96&lt;=$B$5,Data!B97,"")</f>
        <v/>
      </c>
      <c r="L96" s="1" t="str">
        <f aca="false">IF(A96&lt;=$B$5,Data!C97,"")</f>
        <v/>
      </c>
      <c r="N96" s="97" t="e">
        <f aca="false">IF(A95&lt;=$N$7,Data!G96,"")</f>
        <v>#VALUE!</v>
      </c>
      <c r="P96" s="1" t="str">
        <f aca="false">IF(A96&lt;=$P$6,Data!D97,"")</f>
        <v/>
      </c>
      <c r="U96" s="1" t="n">
        <f aca="false">1+U95</f>
        <v>90</v>
      </c>
      <c r="V96" s="92" t="e">
        <v>#VALUE!</v>
      </c>
      <c r="W96" s="93" t="e">
        <f aca="false">V96</f>
        <v>#VALUE!</v>
      </c>
      <c r="X96" s="93"/>
      <c r="Y96" s="94" t="n">
        <f aca="false">1+Y95</f>
        <v>90</v>
      </c>
      <c r="Z96" s="95" t="str">
        <f aca="false">IF(A96&lt;=$B$5,OldData!O97,"")</f>
        <v/>
      </c>
      <c r="AA96" s="95" t="str">
        <f aca="false">IF(A96&lt;=$B$5,OldData!E97,"")</f>
        <v/>
      </c>
      <c r="AB96" s="96" t="str">
        <f aca="false">IF(A96&lt;=$B$5,OldData!B97,"")</f>
        <v/>
      </c>
      <c r="AD96" s="1" t="n">
        <f aca="false">AD95+1</f>
        <v>91</v>
      </c>
      <c r="AE96" s="114" t="e">
        <v>#VALUE!</v>
      </c>
      <c r="AF96" s="81"/>
      <c r="AG96" s="81"/>
      <c r="AH96" s="90"/>
      <c r="AI96" s="33"/>
      <c r="AK96" s="17" t="n">
        <v>84</v>
      </c>
      <c r="AL96" s="71" t="str">
        <f aca="false">IF(AL95&lt;&gt;"",IF(EOMONTH(AL95,0)+1&lt;UnderEnd,EOMONTH(AL95,0)+1,""),"")</f>
        <v/>
      </c>
      <c r="AM96" s="108" t="e">
        <f aca="false">AE100</f>
        <v>#VALUE!</v>
      </c>
      <c r="AN96" s="109" t="e">
        <f aca="false">AE200</f>
        <v>#VALUE!</v>
      </c>
      <c r="AO96" s="109" t="e">
        <f aca="false">AE300</f>
        <v>#VALUE!</v>
      </c>
      <c r="AP96" s="109" t="e">
        <f aca="false">AE400</f>
        <v>#VALUE!</v>
      </c>
      <c r="AQ96" s="110" t="e">
        <f aca="false">AE500</f>
        <v>#VALUE!</v>
      </c>
      <c r="AR96" s="111" t="e">
        <f aca="false">AE600</f>
        <v>#VALUE!</v>
      </c>
      <c r="AS96" s="71" t="str">
        <f aca="false">AL95</f>
        <v/>
      </c>
      <c r="AT96" s="69" t="e">
        <f aca="false">AQ96</f>
        <v>#VALUE!</v>
      </c>
    </row>
    <row r="97" customFormat="false" ht="11.25" hidden="false" customHeight="false" outlineLevel="0" collapsed="false">
      <c r="A97" s="67" t="n">
        <f aca="false">1+A96</f>
        <v>91</v>
      </c>
      <c r="B97" s="1" t="str">
        <f aca="false">IF(A97&lt;=$B$5,Data!L98,"")</f>
        <v/>
      </c>
      <c r="C97" s="1" t="str">
        <f aca="false">IF(A97&lt;=$B$5,IF(Calculation!$Y$12=2,DayInfo!C95,DayInfo!F95),"")</f>
        <v/>
      </c>
      <c r="G97" s="68" t="str">
        <f aca="false">IF(A97&lt;=$B$5,Data!O98,"")</f>
        <v/>
      </c>
      <c r="H97" s="91" t="str">
        <f aca="false">IF(A97&lt;=$B$5,Data!P98,"")</f>
        <v/>
      </c>
      <c r="J97" s="1" t="str">
        <f aca="false">IF(A97&lt;=$B$5,Data!E98,"")</f>
        <v/>
      </c>
      <c r="K97" s="1" t="str">
        <f aca="false">IF(A97&lt;=$B$5,Data!B98,"")</f>
        <v/>
      </c>
      <c r="L97" s="1" t="str">
        <f aca="false">IF(A97&lt;=$B$5,Data!C98,"")</f>
        <v/>
      </c>
      <c r="N97" s="97" t="e">
        <f aca="false">IF(A96&lt;=$N$7,Data!G97,"")</f>
        <v>#VALUE!</v>
      </c>
      <c r="P97" s="1" t="str">
        <f aca="false">IF(A97&lt;=$P$6,Data!D98,"")</f>
        <v/>
      </c>
      <c r="U97" s="1" t="n">
        <f aca="false">1+U96</f>
        <v>91</v>
      </c>
      <c r="V97" s="92" t="e">
        <v>#VALUE!</v>
      </c>
      <c r="W97" s="93" t="e">
        <f aca="false">V97</f>
        <v>#VALUE!</v>
      </c>
      <c r="X97" s="93"/>
      <c r="Y97" s="94" t="n">
        <f aca="false">1+Y96</f>
        <v>91</v>
      </c>
      <c r="Z97" s="95" t="str">
        <f aca="false">IF(A97&lt;=$B$5,OldData!O98,"")</f>
        <v/>
      </c>
      <c r="AA97" s="95" t="str">
        <f aca="false">IF(A97&lt;=$B$5,OldData!E98,"")</f>
        <v/>
      </c>
      <c r="AB97" s="96" t="str">
        <f aca="false">IF(A97&lt;=$B$5,OldData!B98,"")</f>
        <v/>
      </c>
      <c r="AD97" s="1" t="n">
        <f aca="false">AD96+1</f>
        <v>92</v>
      </c>
      <c r="AE97" s="114" t="e">
        <v>#VALUE!</v>
      </c>
      <c r="AF97" s="81"/>
      <c r="AG97" s="81"/>
      <c r="AH97" s="90"/>
      <c r="AI97" s="33"/>
      <c r="AK97" s="17" t="n">
        <v>85</v>
      </c>
      <c r="AL97" s="71" t="str">
        <f aca="false">IF(AL96&lt;&gt;"",IF(EOMONTH(AL96,0)+1&lt;UnderEnd,EOMONTH(AL96,0)+1,""),"")</f>
        <v/>
      </c>
      <c r="AM97" s="108" t="e">
        <f aca="false">AE101</f>
        <v>#VALUE!</v>
      </c>
      <c r="AN97" s="109" t="e">
        <f aca="false">AE201</f>
        <v>#VALUE!</v>
      </c>
      <c r="AO97" s="109" t="e">
        <f aca="false">AE301</f>
        <v>#VALUE!</v>
      </c>
      <c r="AP97" s="109" t="e">
        <f aca="false">AE401</f>
        <v>#VALUE!</v>
      </c>
      <c r="AQ97" s="110" t="e">
        <f aca="false">AE501</f>
        <v>#VALUE!</v>
      </c>
      <c r="AR97" s="111" t="e">
        <f aca="false">AE601</f>
        <v>#VALUE!</v>
      </c>
      <c r="AS97" s="71" t="str">
        <f aca="false">AL96</f>
        <v/>
      </c>
      <c r="AT97" s="69" t="e">
        <f aca="false">AQ97</f>
        <v>#VALUE!</v>
      </c>
    </row>
    <row r="98" customFormat="false" ht="11.25" hidden="false" customHeight="false" outlineLevel="0" collapsed="false">
      <c r="A98" s="67" t="n">
        <f aca="false">1+A97</f>
        <v>92</v>
      </c>
      <c r="B98" s="1" t="str">
        <f aca="false">IF(A98&lt;=$B$5,Data!L99,"")</f>
        <v/>
      </c>
      <c r="C98" s="1" t="str">
        <f aca="false">IF(A98&lt;=$B$5,IF(Calculation!$Y$12=2,DayInfo!C96,DayInfo!F96),"")</f>
        <v/>
      </c>
      <c r="G98" s="68" t="str">
        <f aca="false">IF(A98&lt;=$B$5,Data!O99,"")</f>
        <v/>
      </c>
      <c r="H98" s="91" t="str">
        <f aca="false">IF(A98&lt;=$B$5,Data!P99,"")</f>
        <v/>
      </c>
      <c r="J98" s="1" t="str">
        <f aca="false">IF(A98&lt;=$B$5,Data!E99,"")</f>
        <v/>
      </c>
      <c r="K98" s="1" t="str">
        <f aca="false">IF(A98&lt;=$B$5,Data!B99,"")</f>
        <v/>
      </c>
      <c r="L98" s="1" t="str">
        <f aca="false">IF(A98&lt;=$B$5,Data!C99,"")</f>
        <v/>
      </c>
      <c r="N98" s="97" t="e">
        <f aca="false">IF(A97&lt;=$N$7,Data!G98,"")</f>
        <v>#VALUE!</v>
      </c>
      <c r="P98" s="1" t="str">
        <f aca="false">IF(A98&lt;=$P$6,Data!D99,"")</f>
        <v/>
      </c>
      <c r="U98" s="1" t="n">
        <f aca="false">1+U97</f>
        <v>92</v>
      </c>
      <c r="V98" s="92" t="e">
        <v>#VALUE!</v>
      </c>
      <c r="W98" s="93" t="e">
        <f aca="false">V98</f>
        <v>#VALUE!</v>
      </c>
      <c r="X98" s="93"/>
      <c r="Y98" s="94" t="n">
        <f aca="false">1+Y97</f>
        <v>92</v>
      </c>
      <c r="Z98" s="95" t="str">
        <f aca="false">IF(A98&lt;=$B$5,OldData!O99,"")</f>
        <v/>
      </c>
      <c r="AA98" s="95" t="str">
        <f aca="false">IF(A98&lt;=$B$5,OldData!E99,"")</f>
        <v/>
      </c>
      <c r="AB98" s="96" t="str">
        <f aca="false">IF(A98&lt;=$B$5,OldData!B99,"")</f>
        <v/>
      </c>
      <c r="AD98" s="1" t="n">
        <f aca="false">AD97+1</f>
        <v>93</v>
      </c>
      <c r="AE98" s="114" t="e">
        <v>#VALUE!</v>
      </c>
      <c r="AF98" s="81"/>
      <c r="AG98" s="81"/>
      <c r="AH98" s="90"/>
      <c r="AI98" s="33"/>
      <c r="AK98" s="17" t="n">
        <v>86</v>
      </c>
      <c r="AL98" s="71" t="str">
        <f aca="false">IF(AL97&lt;&gt;"",IF(EOMONTH(AL97,0)+1&lt;UnderEnd,EOMONTH(AL97,0)+1,""),"")</f>
        <v/>
      </c>
      <c r="AM98" s="108" t="e">
        <f aca="false">AE102</f>
        <v>#VALUE!</v>
      </c>
      <c r="AN98" s="109" t="e">
        <f aca="false">AE202</f>
        <v>#VALUE!</v>
      </c>
      <c r="AO98" s="109" t="e">
        <f aca="false">AE302</f>
        <v>#VALUE!</v>
      </c>
      <c r="AP98" s="109" t="e">
        <f aca="false">AE402</f>
        <v>#VALUE!</v>
      </c>
      <c r="AQ98" s="110" t="e">
        <f aca="false">AE502</f>
        <v>#VALUE!</v>
      </c>
      <c r="AR98" s="111" t="e">
        <f aca="false">AE602</f>
        <v>#VALUE!</v>
      </c>
      <c r="AS98" s="71" t="str">
        <f aca="false">AL97</f>
        <v/>
      </c>
      <c r="AT98" s="69" t="e">
        <f aca="false">AQ98</f>
        <v>#VALUE!</v>
      </c>
    </row>
    <row r="99" customFormat="false" ht="11.25" hidden="false" customHeight="false" outlineLevel="0" collapsed="false">
      <c r="A99" s="67" t="n">
        <f aca="false">1+A98</f>
        <v>93</v>
      </c>
      <c r="B99" s="1" t="str">
        <f aca="false">IF(A99&lt;=$B$5,Data!L100,"")</f>
        <v/>
      </c>
      <c r="C99" s="1" t="str">
        <f aca="false">IF(A99&lt;=$B$5,IF(Calculation!$Y$12=2,DayInfo!C97,DayInfo!F97),"")</f>
        <v/>
      </c>
      <c r="G99" s="68" t="str">
        <f aca="false">IF(A99&lt;=$B$5,Data!O100,"")</f>
        <v/>
      </c>
      <c r="H99" s="91" t="str">
        <f aca="false">IF(A99&lt;=$B$5,Data!P100,"")</f>
        <v/>
      </c>
      <c r="J99" s="1" t="str">
        <f aca="false">IF(A99&lt;=$B$5,Data!E100,"")</f>
        <v/>
      </c>
      <c r="K99" s="1" t="str">
        <f aca="false">IF(A99&lt;=$B$5,Data!B100,"")</f>
        <v/>
      </c>
      <c r="L99" s="1" t="str">
        <f aca="false">IF(A99&lt;=$B$5,Data!C100,"")</f>
        <v/>
      </c>
      <c r="N99" s="97" t="e">
        <f aca="false">IF(A98&lt;=$N$7,Data!G99,"")</f>
        <v>#VALUE!</v>
      </c>
      <c r="P99" s="1" t="str">
        <f aca="false">IF(A99&lt;=$P$6,Data!D100,"")</f>
        <v/>
      </c>
      <c r="U99" s="1" t="n">
        <f aca="false">1+U98</f>
        <v>93</v>
      </c>
      <c r="V99" s="92" t="e">
        <v>#VALUE!</v>
      </c>
      <c r="W99" s="93" t="e">
        <f aca="false">V99</f>
        <v>#VALUE!</v>
      </c>
      <c r="X99" s="93"/>
      <c r="Y99" s="94" t="n">
        <f aca="false">1+Y98</f>
        <v>93</v>
      </c>
      <c r="Z99" s="95" t="str">
        <f aca="false">IF(A99&lt;=$B$5,OldData!O100,"")</f>
        <v/>
      </c>
      <c r="AA99" s="95" t="str">
        <f aca="false">IF(A99&lt;=$B$5,OldData!E100,"")</f>
        <v/>
      </c>
      <c r="AB99" s="96" t="str">
        <f aca="false">IF(A99&lt;=$B$5,OldData!B100,"")</f>
        <v/>
      </c>
      <c r="AD99" s="1" t="n">
        <f aca="false">AD98+1</f>
        <v>94</v>
      </c>
      <c r="AE99" s="114" t="e">
        <v>#VALUE!</v>
      </c>
      <c r="AF99" s="81"/>
      <c r="AG99" s="81"/>
      <c r="AH99" s="90"/>
      <c r="AI99" s="33"/>
      <c r="AK99" s="17" t="n">
        <v>87</v>
      </c>
      <c r="AL99" s="71" t="str">
        <f aca="false">IF(AL98&lt;&gt;"",IF(EOMONTH(AL98,0)+1&lt;UnderEnd,EOMONTH(AL98,0)+1,""),"")</f>
        <v/>
      </c>
      <c r="AM99" s="108" t="e">
        <f aca="false">AE103</f>
        <v>#VALUE!</v>
      </c>
      <c r="AN99" s="109" t="e">
        <f aca="false">AE203</f>
        <v>#VALUE!</v>
      </c>
      <c r="AO99" s="109" t="e">
        <f aca="false">AE303</f>
        <v>#VALUE!</v>
      </c>
      <c r="AP99" s="109" t="e">
        <f aca="false">AE403</f>
        <v>#VALUE!</v>
      </c>
      <c r="AQ99" s="110" t="e">
        <f aca="false">AE503</f>
        <v>#VALUE!</v>
      </c>
      <c r="AR99" s="111" t="e">
        <f aca="false">AE603</f>
        <v>#VALUE!</v>
      </c>
      <c r="AS99" s="71" t="str">
        <f aca="false">AL98</f>
        <v/>
      </c>
      <c r="AT99" s="69" t="e">
        <f aca="false">AQ99</f>
        <v>#VALUE!</v>
      </c>
    </row>
    <row r="100" customFormat="false" ht="11.25" hidden="false" customHeight="false" outlineLevel="0" collapsed="false">
      <c r="A100" s="67" t="n">
        <f aca="false">1+A99</f>
        <v>94</v>
      </c>
      <c r="B100" s="1" t="str">
        <f aca="false">IF(A100&lt;=$B$5,Data!L101,"")</f>
        <v/>
      </c>
      <c r="C100" s="1" t="str">
        <f aca="false">IF(A100&lt;=$B$5,IF(Calculation!$Y$12=2,DayInfo!C98,DayInfo!F98),"")</f>
        <v/>
      </c>
      <c r="G100" s="68" t="str">
        <f aca="false">IF(A100&lt;=$B$5,Data!O101,"")</f>
        <v/>
      </c>
      <c r="H100" s="91" t="str">
        <f aca="false">IF(A100&lt;=$B$5,Data!P101,"")</f>
        <v/>
      </c>
      <c r="J100" s="1" t="str">
        <f aca="false">IF(A100&lt;=$B$5,Data!E101,"")</f>
        <v/>
      </c>
      <c r="K100" s="1" t="str">
        <f aca="false">IF(A100&lt;=$B$5,Data!B101,"")</f>
        <v/>
      </c>
      <c r="L100" s="1" t="str">
        <f aca="false">IF(A100&lt;=$B$5,Data!C101,"")</f>
        <v/>
      </c>
      <c r="N100" s="97" t="e">
        <f aca="false">IF(A99&lt;=$N$7,Data!G100,"")</f>
        <v>#VALUE!</v>
      </c>
      <c r="P100" s="1" t="str">
        <f aca="false">IF(A100&lt;=$P$6,Data!D101,"")</f>
        <v/>
      </c>
      <c r="U100" s="1" t="n">
        <f aca="false">1+U99</f>
        <v>94</v>
      </c>
      <c r="V100" s="92" t="e">
        <v>#VALUE!</v>
      </c>
      <c r="W100" s="93" t="e">
        <f aca="false">V100</f>
        <v>#VALUE!</v>
      </c>
      <c r="X100" s="93"/>
      <c r="Y100" s="94" t="n">
        <f aca="false">1+Y99</f>
        <v>94</v>
      </c>
      <c r="Z100" s="95" t="str">
        <f aca="false">IF(A100&lt;=$B$5,OldData!O101,"")</f>
        <v/>
      </c>
      <c r="AA100" s="95" t="str">
        <f aca="false">IF(A100&lt;=$B$5,OldData!E101,"")</f>
        <v/>
      </c>
      <c r="AB100" s="96" t="str">
        <f aca="false">IF(A100&lt;=$B$5,OldData!B101,"")</f>
        <v/>
      </c>
      <c r="AD100" s="1" t="n">
        <f aca="false">AD99+1</f>
        <v>95</v>
      </c>
      <c r="AE100" s="114" t="e">
        <v>#VALUE!</v>
      </c>
      <c r="AF100" s="81"/>
      <c r="AG100" s="81"/>
      <c r="AH100" s="90"/>
      <c r="AI100" s="33"/>
      <c r="AK100" s="17" t="n">
        <v>88</v>
      </c>
      <c r="AL100" s="71" t="str">
        <f aca="false">IF(AL99&lt;&gt;"",IF(EOMONTH(AL99,0)+1&lt;UnderEnd,EOMONTH(AL99,0)+1,""),"")</f>
        <v/>
      </c>
      <c r="AM100" s="108" t="e">
        <f aca="false">AE104</f>
        <v>#VALUE!</v>
      </c>
      <c r="AN100" s="109" t="e">
        <f aca="false">AE204</f>
        <v>#VALUE!</v>
      </c>
      <c r="AO100" s="109" t="e">
        <f aca="false">AE304</f>
        <v>#VALUE!</v>
      </c>
      <c r="AP100" s="109" t="e">
        <f aca="false">AE404</f>
        <v>#VALUE!</v>
      </c>
      <c r="AQ100" s="110" t="e">
        <f aca="false">AE504</f>
        <v>#VALUE!</v>
      </c>
      <c r="AR100" s="111" t="e">
        <f aca="false">AE604</f>
        <v>#VALUE!</v>
      </c>
      <c r="AS100" s="71" t="str">
        <f aca="false">AL99</f>
        <v/>
      </c>
      <c r="AT100" s="69" t="e">
        <f aca="false">AQ100</f>
        <v>#VALUE!</v>
      </c>
    </row>
    <row r="101" customFormat="false" ht="11.25" hidden="false" customHeight="false" outlineLevel="0" collapsed="false">
      <c r="A101" s="67" t="n">
        <f aca="false">1+A100</f>
        <v>95</v>
      </c>
      <c r="B101" s="1" t="str">
        <f aca="false">IF(A101&lt;=$B$5,Data!L102,"")</f>
        <v/>
      </c>
      <c r="C101" s="1" t="str">
        <f aca="false">IF(A101&lt;=$B$5,IF(Calculation!$Y$12=2,DayInfo!C99,DayInfo!F99),"")</f>
        <v/>
      </c>
      <c r="G101" s="68" t="str">
        <f aca="false">IF(A101&lt;=$B$5,Data!O102,"")</f>
        <v/>
      </c>
      <c r="H101" s="91" t="str">
        <f aca="false">IF(A101&lt;=$B$5,Data!P102,"")</f>
        <v/>
      </c>
      <c r="J101" s="1" t="str">
        <f aca="false">IF(A101&lt;=$B$5,Data!E102,"")</f>
        <v/>
      </c>
      <c r="K101" s="1" t="str">
        <f aca="false">IF(A101&lt;=$B$5,Data!B102,"")</f>
        <v/>
      </c>
      <c r="L101" s="1" t="str">
        <f aca="false">IF(A101&lt;=$B$5,Data!C102,"")</f>
        <v/>
      </c>
      <c r="N101" s="97" t="e">
        <f aca="false">IF(A100&lt;=$N$7,Data!G101,"")</f>
        <v>#VALUE!</v>
      </c>
      <c r="P101" s="1" t="str">
        <f aca="false">IF(A101&lt;=$P$6,Data!D102,"")</f>
        <v/>
      </c>
      <c r="U101" s="1" t="n">
        <f aca="false">1+U100</f>
        <v>95</v>
      </c>
      <c r="V101" s="92" t="e">
        <v>#VALUE!</v>
      </c>
      <c r="W101" s="93" t="e">
        <f aca="false">V101</f>
        <v>#VALUE!</v>
      </c>
      <c r="X101" s="93"/>
      <c r="Y101" s="94" t="n">
        <f aca="false">1+Y100</f>
        <v>95</v>
      </c>
      <c r="Z101" s="95" t="str">
        <f aca="false">IF(A101&lt;=$B$5,OldData!O102,"")</f>
        <v/>
      </c>
      <c r="AA101" s="95" t="str">
        <f aca="false">IF(A101&lt;=$B$5,OldData!E102,"")</f>
        <v/>
      </c>
      <c r="AB101" s="96" t="str">
        <f aca="false">IF(A101&lt;=$B$5,OldData!B102,"")</f>
        <v/>
      </c>
      <c r="AD101" s="1" t="n">
        <f aca="false">AD100+1</f>
        <v>96</v>
      </c>
      <c r="AE101" s="114" t="e">
        <v>#VALUE!</v>
      </c>
      <c r="AF101" s="81"/>
      <c r="AG101" s="81"/>
      <c r="AH101" s="90"/>
      <c r="AI101" s="33"/>
      <c r="AK101" s="17" t="n">
        <v>89</v>
      </c>
      <c r="AL101" s="71" t="str">
        <f aca="false">IF(AL100&lt;&gt;"",IF(EOMONTH(AL100,0)+1&lt;UnderEnd,EOMONTH(AL100,0)+1,""),"")</f>
        <v/>
      </c>
      <c r="AM101" s="108" t="e">
        <f aca="false">AE105</f>
        <v>#VALUE!</v>
      </c>
      <c r="AN101" s="109" t="e">
        <f aca="false">AE205</f>
        <v>#VALUE!</v>
      </c>
      <c r="AO101" s="109" t="e">
        <f aca="false">AE305</f>
        <v>#VALUE!</v>
      </c>
      <c r="AP101" s="109" t="e">
        <f aca="false">AE405</f>
        <v>#VALUE!</v>
      </c>
      <c r="AQ101" s="110" t="e">
        <f aca="false">AE505</f>
        <v>#VALUE!</v>
      </c>
      <c r="AR101" s="111" t="e">
        <f aca="false">AE605</f>
        <v>#VALUE!</v>
      </c>
      <c r="AS101" s="71" t="str">
        <f aca="false">AL100</f>
        <v/>
      </c>
      <c r="AT101" s="69" t="e">
        <f aca="false">AQ101</f>
        <v>#VALUE!</v>
      </c>
    </row>
    <row r="102" customFormat="false" ht="11.25" hidden="false" customHeight="false" outlineLevel="0" collapsed="false">
      <c r="A102" s="67" t="n">
        <f aca="false">1+A101</f>
        <v>96</v>
      </c>
      <c r="B102" s="1" t="str">
        <f aca="false">IF(A102&lt;=$B$5,Data!L103,"")</f>
        <v/>
      </c>
      <c r="C102" s="1" t="str">
        <f aca="false">IF(A102&lt;=$B$5,IF(Calculation!$Y$12=2,DayInfo!C100,DayInfo!F100),"")</f>
        <v/>
      </c>
      <c r="G102" s="68" t="str">
        <f aca="false">IF(A102&lt;=$B$5,Data!O103,"")</f>
        <v/>
      </c>
      <c r="H102" s="91" t="str">
        <f aca="false">IF(A102&lt;=$B$5,Data!P103,"")</f>
        <v/>
      </c>
      <c r="J102" s="1" t="str">
        <f aca="false">IF(A102&lt;=$B$5,Data!E103,"")</f>
        <v/>
      </c>
      <c r="K102" s="1" t="str">
        <f aca="false">IF(A102&lt;=$B$5,Data!B103,"")</f>
        <v/>
      </c>
      <c r="L102" s="1" t="str">
        <f aca="false">IF(A102&lt;=$B$5,Data!C103,"")</f>
        <v/>
      </c>
      <c r="N102" s="97" t="e">
        <f aca="false">IF(A101&lt;=$N$7,Data!G102,"")</f>
        <v>#VALUE!</v>
      </c>
      <c r="P102" s="1" t="str">
        <f aca="false">IF(A102&lt;=$P$6,Data!D103,"")</f>
        <v/>
      </c>
      <c r="U102" s="1" t="n">
        <f aca="false">1+U101</f>
        <v>96</v>
      </c>
      <c r="V102" s="92" t="e">
        <v>#VALUE!</v>
      </c>
      <c r="W102" s="93" t="e">
        <f aca="false">V102</f>
        <v>#VALUE!</v>
      </c>
      <c r="X102" s="93"/>
      <c r="Y102" s="94" t="n">
        <f aca="false">1+Y101</f>
        <v>96</v>
      </c>
      <c r="Z102" s="95" t="str">
        <f aca="false">IF(A102&lt;=$B$5,OldData!O103,"")</f>
        <v/>
      </c>
      <c r="AA102" s="95" t="str">
        <f aca="false">IF(A102&lt;=$B$5,OldData!E103,"")</f>
        <v/>
      </c>
      <c r="AB102" s="96" t="str">
        <f aca="false">IF(A102&lt;=$B$5,OldData!B103,"")</f>
        <v/>
      </c>
      <c r="AD102" s="1" t="n">
        <f aca="false">AD101+1</f>
        <v>97</v>
      </c>
      <c r="AE102" s="114" t="e">
        <v>#VALUE!</v>
      </c>
      <c r="AF102" s="81"/>
      <c r="AG102" s="81"/>
      <c r="AH102" s="90"/>
      <c r="AI102" s="33"/>
      <c r="AK102" s="17" t="n">
        <v>90</v>
      </c>
      <c r="AL102" s="71" t="str">
        <f aca="false">IF(AL101&lt;&gt;"",IF(EOMONTH(AL101,0)+1&lt;UnderEnd,EOMONTH(AL101,0)+1,""),"")</f>
        <v/>
      </c>
      <c r="AM102" s="108" t="e">
        <f aca="false">AE106</f>
        <v>#VALUE!</v>
      </c>
      <c r="AN102" s="109" t="e">
        <f aca="false">AE206</f>
        <v>#VALUE!</v>
      </c>
      <c r="AO102" s="109" t="e">
        <f aca="false">AE306</f>
        <v>#VALUE!</v>
      </c>
      <c r="AP102" s="109" t="e">
        <f aca="false">AE406</f>
        <v>#VALUE!</v>
      </c>
      <c r="AQ102" s="110" t="e">
        <f aca="false">AE506</f>
        <v>#VALUE!</v>
      </c>
      <c r="AR102" s="111" t="e">
        <f aca="false">AE606</f>
        <v>#VALUE!</v>
      </c>
      <c r="AS102" s="71" t="str">
        <f aca="false">AL101</f>
        <v/>
      </c>
      <c r="AT102" s="69" t="e">
        <f aca="false">AQ102</f>
        <v>#VALUE!</v>
      </c>
    </row>
    <row r="103" customFormat="false" ht="11.25" hidden="false" customHeight="false" outlineLevel="0" collapsed="false">
      <c r="A103" s="67" t="n">
        <f aca="false">1+A102</f>
        <v>97</v>
      </c>
      <c r="B103" s="1" t="str">
        <f aca="false">IF(A103&lt;=$B$5,Data!L104,"")</f>
        <v/>
      </c>
      <c r="C103" s="1" t="str">
        <f aca="false">IF(A103&lt;=$B$5,IF(Calculation!$Y$12=2,DayInfo!C101,DayInfo!F101),"")</f>
        <v/>
      </c>
      <c r="G103" s="68" t="str">
        <f aca="false">IF(A103&lt;=$B$5,Data!O104,"")</f>
        <v/>
      </c>
      <c r="H103" s="91" t="str">
        <f aca="false">IF(A103&lt;=$B$5,Data!P104,"")</f>
        <v/>
      </c>
      <c r="J103" s="1" t="str">
        <f aca="false">IF(A103&lt;=$B$5,Data!E104,"")</f>
        <v/>
      </c>
      <c r="K103" s="1" t="str">
        <f aca="false">IF(A103&lt;=$B$5,Data!B104,"")</f>
        <v/>
      </c>
      <c r="L103" s="1" t="str">
        <f aca="false">IF(A103&lt;=$B$5,Data!C104,"")</f>
        <v/>
      </c>
      <c r="N103" s="97" t="e">
        <f aca="false">IF(A102&lt;=$N$7,Data!G103,"")</f>
        <v>#VALUE!</v>
      </c>
      <c r="P103" s="1" t="str">
        <f aca="false">IF(A103&lt;=$P$6,Data!D104,"")</f>
        <v/>
      </c>
      <c r="U103" s="1" t="n">
        <f aca="false">1+U102</f>
        <v>97</v>
      </c>
      <c r="V103" s="92" t="e">
        <v>#VALUE!</v>
      </c>
      <c r="W103" s="93" t="e">
        <f aca="false">V103</f>
        <v>#VALUE!</v>
      </c>
      <c r="X103" s="93"/>
      <c r="Y103" s="94" t="n">
        <f aca="false">1+Y102</f>
        <v>97</v>
      </c>
      <c r="Z103" s="95" t="str">
        <f aca="false">IF(A103&lt;=$B$5,OldData!O104,"")</f>
        <v/>
      </c>
      <c r="AA103" s="95" t="str">
        <f aca="false">IF(A103&lt;=$B$5,OldData!E104,"")</f>
        <v/>
      </c>
      <c r="AB103" s="96" t="str">
        <f aca="false">IF(A103&lt;=$B$5,OldData!B104,"")</f>
        <v/>
      </c>
      <c r="AD103" s="1" t="n">
        <f aca="false">AD102+1</f>
        <v>98</v>
      </c>
      <c r="AE103" s="114" t="e">
        <v>#VALUE!</v>
      </c>
      <c r="AF103" s="81"/>
      <c r="AG103" s="81"/>
      <c r="AH103" s="90"/>
      <c r="AI103" s="33"/>
      <c r="AK103" s="17" t="n">
        <v>91</v>
      </c>
      <c r="AL103" s="71" t="str">
        <f aca="false">IF(AL102&lt;&gt;"",IF(EOMONTH(AL102,0)+1&lt;UnderEnd,EOMONTH(AL102,0)+1,""),"")</f>
        <v/>
      </c>
      <c r="AM103" s="108" t="e">
        <f aca="false">AE107</f>
        <v>#VALUE!</v>
      </c>
      <c r="AN103" s="109" t="e">
        <f aca="false">AE207</f>
        <v>#VALUE!</v>
      </c>
      <c r="AO103" s="109" t="e">
        <f aca="false">AE307</f>
        <v>#VALUE!</v>
      </c>
      <c r="AP103" s="109" t="e">
        <f aca="false">AE407</f>
        <v>#VALUE!</v>
      </c>
      <c r="AQ103" s="110" t="e">
        <f aca="false">AE507</f>
        <v>#VALUE!</v>
      </c>
      <c r="AR103" s="111" t="e">
        <f aca="false">AE607</f>
        <v>#VALUE!</v>
      </c>
      <c r="AS103" s="71" t="str">
        <f aca="false">AL102</f>
        <v/>
      </c>
      <c r="AT103" s="69" t="e">
        <f aca="false">AQ103</f>
        <v>#VALUE!</v>
      </c>
    </row>
    <row r="104" customFormat="false" ht="11.25" hidden="false" customHeight="false" outlineLevel="0" collapsed="false">
      <c r="A104" s="67" t="n">
        <f aca="false">1+A103</f>
        <v>98</v>
      </c>
      <c r="B104" s="1" t="str">
        <f aca="false">IF(A104&lt;=$B$5,Data!L105,"")</f>
        <v/>
      </c>
      <c r="C104" s="1" t="str">
        <f aca="false">IF(A104&lt;=$B$5,IF(Calculation!$Y$12=2,DayInfo!C102,DayInfo!F102),"")</f>
        <v/>
      </c>
      <c r="G104" s="68" t="str">
        <f aca="false">IF(A104&lt;=$B$5,Data!O105,"")</f>
        <v/>
      </c>
      <c r="H104" s="91" t="str">
        <f aca="false">IF(A104&lt;=$B$5,Data!P105,"")</f>
        <v/>
      </c>
      <c r="J104" s="1" t="str">
        <f aca="false">IF(A104&lt;=$B$5,Data!E105,"")</f>
        <v/>
      </c>
      <c r="K104" s="1" t="str">
        <f aca="false">IF(A104&lt;=$B$5,Data!B105,"")</f>
        <v/>
      </c>
      <c r="L104" s="1" t="str">
        <f aca="false">IF(A104&lt;=$B$5,Data!C105,"")</f>
        <v/>
      </c>
      <c r="N104" s="97" t="e">
        <f aca="false">IF(A103&lt;=$N$7,Data!G104,"")</f>
        <v>#VALUE!</v>
      </c>
      <c r="P104" s="1" t="str">
        <f aca="false">IF(A104&lt;=$P$6,Data!D105,"")</f>
        <v/>
      </c>
      <c r="U104" s="1" t="n">
        <f aca="false">1+U103</f>
        <v>98</v>
      </c>
      <c r="V104" s="92" t="e">
        <v>#VALUE!</v>
      </c>
      <c r="W104" s="93" t="e">
        <f aca="false">V104</f>
        <v>#VALUE!</v>
      </c>
      <c r="X104" s="93"/>
      <c r="Y104" s="94" t="n">
        <f aca="false">1+Y103</f>
        <v>98</v>
      </c>
      <c r="Z104" s="95" t="str">
        <f aca="false">IF(A104&lt;=$B$5,OldData!O105,"")</f>
        <v/>
      </c>
      <c r="AA104" s="95" t="str">
        <f aca="false">IF(A104&lt;=$B$5,OldData!E105,"")</f>
        <v/>
      </c>
      <c r="AB104" s="96" t="str">
        <f aca="false">IF(A104&lt;=$B$5,OldData!B105,"")</f>
        <v/>
      </c>
      <c r="AD104" s="1" t="n">
        <f aca="false">AD103+1</f>
        <v>99</v>
      </c>
      <c r="AE104" s="114" t="e">
        <v>#VALUE!</v>
      </c>
      <c r="AF104" s="81"/>
      <c r="AG104" s="81"/>
      <c r="AH104" s="90"/>
      <c r="AI104" s="33"/>
      <c r="AK104" s="17" t="n">
        <v>92</v>
      </c>
      <c r="AL104" s="71" t="str">
        <f aca="false">IF(AL103&lt;&gt;"",IF(EOMONTH(AL103,0)+1&lt;UnderEnd,EOMONTH(AL103,0)+1,""),"")</f>
        <v/>
      </c>
      <c r="AM104" s="108" t="e">
        <f aca="false">AE108</f>
        <v>#VALUE!</v>
      </c>
      <c r="AN104" s="109" t="e">
        <f aca="false">AE208</f>
        <v>#VALUE!</v>
      </c>
      <c r="AO104" s="109" t="e">
        <f aca="false">AE308</f>
        <v>#VALUE!</v>
      </c>
      <c r="AP104" s="109" t="e">
        <f aca="false">AE408</f>
        <v>#VALUE!</v>
      </c>
      <c r="AQ104" s="110" t="e">
        <f aca="false">AE508</f>
        <v>#VALUE!</v>
      </c>
      <c r="AR104" s="111" t="e">
        <f aca="false">AE608</f>
        <v>#VALUE!</v>
      </c>
      <c r="AS104" s="71" t="str">
        <f aca="false">AL103</f>
        <v/>
      </c>
      <c r="AT104" s="69" t="e">
        <f aca="false">AQ104</f>
        <v>#VALUE!</v>
      </c>
    </row>
    <row r="105" customFormat="false" ht="11.25" hidden="false" customHeight="false" outlineLevel="0" collapsed="false">
      <c r="A105" s="67" t="n">
        <f aca="false">1+A104</f>
        <v>99</v>
      </c>
      <c r="B105" s="1" t="str">
        <f aca="false">IF(A105&lt;=$B$5,Data!L106,"")</f>
        <v/>
      </c>
      <c r="C105" s="1" t="str">
        <f aca="false">IF(A105&lt;=$B$5,IF(Calculation!$Y$12=2,DayInfo!C103,DayInfo!F103),"")</f>
        <v/>
      </c>
      <c r="G105" s="68" t="str">
        <f aca="false">IF(A105&lt;=$B$5,Data!O106,"")</f>
        <v/>
      </c>
      <c r="H105" s="91" t="str">
        <f aca="false">IF(A105&lt;=$B$5,Data!P106,"")</f>
        <v/>
      </c>
      <c r="J105" s="1" t="str">
        <f aca="false">IF(A105&lt;=$B$5,Data!E106,"")</f>
        <v/>
      </c>
      <c r="K105" s="1" t="str">
        <f aca="false">IF(A105&lt;=$B$5,Data!B106,"")</f>
        <v/>
      </c>
      <c r="L105" s="1" t="str">
        <f aca="false">IF(A105&lt;=$B$5,Data!C106,"")</f>
        <v/>
      </c>
      <c r="N105" s="97" t="e">
        <f aca="false">IF(A104&lt;=$N$7,Data!G105,"")</f>
        <v>#VALUE!</v>
      </c>
      <c r="P105" s="1" t="str">
        <f aca="false">IF(A105&lt;=$P$6,Data!D106,"")</f>
        <v/>
      </c>
      <c r="U105" s="1" t="n">
        <f aca="false">1+U104</f>
        <v>99</v>
      </c>
      <c r="V105" s="92" t="e">
        <v>#VALUE!</v>
      </c>
      <c r="W105" s="93" t="e">
        <f aca="false">V105</f>
        <v>#VALUE!</v>
      </c>
      <c r="X105" s="93"/>
      <c r="Y105" s="94" t="n">
        <f aca="false">1+Y104</f>
        <v>99</v>
      </c>
      <c r="Z105" s="95" t="str">
        <f aca="false">IF(A105&lt;=$B$5,OldData!O106,"")</f>
        <v/>
      </c>
      <c r="AA105" s="95" t="str">
        <f aca="false">IF(A105&lt;=$B$5,OldData!E106,"")</f>
        <v/>
      </c>
      <c r="AB105" s="96" t="str">
        <f aca="false">IF(A105&lt;=$B$5,OldData!B106,"")</f>
        <v/>
      </c>
      <c r="AD105" s="1" t="n">
        <f aca="false">AD104+1</f>
        <v>100</v>
      </c>
      <c r="AE105" s="114" t="e">
        <v>#VALUE!</v>
      </c>
      <c r="AF105" s="81"/>
      <c r="AG105" s="81"/>
      <c r="AH105" s="90"/>
      <c r="AI105" s="33"/>
      <c r="AK105" s="17" t="n">
        <v>93</v>
      </c>
      <c r="AL105" s="71" t="str">
        <f aca="false">IF(AL104&lt;&gt;"",IF(EOMONTH(AL104,0)+1&lt;UnderEnd,EOMONTH(AL104,0)+1,""),"")</f>
        <v/>
      </c>
      <c r="AM105" s="108" t="e">
        <f aca="false">AE109</f>
        <v>#VALUE!</v>
      </c>
      <c r="AN105" s="109" t="e">
        <f aca="false">AE209</f>
        <v>#VALUE!</v>
      </c>
      <c r="AO105" s="109" t="e">
        <f aca="false">AE309</f>
        <v>#VALUE!</v>
      </c>
      <c r="AP105" s="109" t="e">
        <f aca="false">AE409</f>
        <v>#VALUE!</v>
      </c>
      <c r="AQ105" s="110" t="e">
        <f aca="false">AE509</f>
        <v>#VALUE!</v>
      </c>
      <c r="AR105" s="111" t="e">
        <f aca="false">AE609</f>
        <v>#VALUE!</v>
      </c>
      <c r="AS105" s="71" t="str">
        <f aca="false">AL104</f>
        <v/>
      </c>
      <c r="AT105" s="69" t="e">
        <f aca="false">AQ105</f>
        <v>#VALUE!</v>
      </c>
    </row>
    <row r="106" customFormat="false" ht="11.25" hidden="false" customHeight="false" outlineLevel="0" collapsed="false">
      <c r="A106" s="67" t="n">
        <f aca="false">1+A105</f>
        <v>100</v>
      </c>
      <c r="B106" s="1" t="str">
        <f aca="false">IF(A106&lt;=$B$5,Data!L107,"")</f>
        <v/>
      </c>
      <c r="C106" s="1" t="str">
        <f aca="false">IF(A106&lt;=$B$5,IF(Calculation!$Y$12=2,DayInfo!C104,DayInfo!F104),"")</f>
        <v/>
      </c>
      <c r="G106" s="68" t="str">
        <f aca="false">IF(A106&lt;=$B$5,Data!O107,"")</f>
        <v/>
      </c>
      <c r="H106" s="91" t="str">
        <f aca="false">IF(A106&lt;=$B$5,Data!P107,"")</f>
        <v/>
      </c>
      <c r="J106" s="1" t="str">
        <f aca="false">IF(A106&lt;=$B$5,Data!E107,"")</f>
        <v/>
      </c>
      <c r="K106" s="1" t="str">
        <f aca="false">IF(A106&lt;=$B$5,Data!B107,"")</f>
        <v/>
      </c>
      <c r="L106" s="1" t="str">
        <f aca="false">IF(A106&lt;=$B$5,Data!C107,"")</f>
        <v/>
      </c>
      <c r="N106" s="97" t="e">
        <f aca="false">IF(A105&lt;=$N$7,Data!G106,"")</f>
        <v>#VALUE!</v>
      </c>
      <c r="P106" s="1" t="str">
        <f aca="false">IF(A106&lt;=$P$6,Data!D107,"")</f>
        <v/>
      </c>
      <c r="U106" s="1" t="n">
        <f aca="false">1+U105</f>
        <v>100</v>
      </c>
      <c r="V106" s="92" t="e">
        <v>#VALUE!</v>
      </c>
      <c r="W106" s="93" t="e">
        <f aca="false">V106</f>
        <v>#VALUE!</v>
      </c>
      <c r="X106" s="93"/>
      <c r="Y106" s="94" t="n">
        <f aca="false">1+Y105</f>
        <v>100</v>
      </c>
      <c r="Z106" s="95" t="str">
        <f aca="false">IF(A106&lt;=$B$5,OldData!O107,"")</f>
        <v/>
      </c>
      <c r="AA106" s="95" t="str">
        <f aca="false">IF(A106&lt;=$B$5,OldData!E107,"")</f>
        <v/>
      </c>
      <c r="AB106" s="96" t="str">
        <f aca="false">IF(A106&lt;=$B$5,OldData!B107,"")</f>
        <v/>
      </c>
      <c r="AD106" s="1" t="n">
        <f aca="false">AD105+1</f>
        <v>101</v>
      </c>
      <c r="AE106" s="114" t="e">
        <v>#VALUE!</v>
      </c>
      <c r="AF106" s="81"/>
      <c r="AG106" s="81"/>
      <c r="AH106" s="90"/>
      <c r="AI106" s="33"/>
      <c r="AK106" s="17" t="n">
        <v>94</v>
      </c>
      <c r="AL106" s="71" t="str">
        <f aca="false">IF(AL105&lt;&gt;"",IF(EOMONTH(AL105,0)+1&lt;UnderEnd,EOMONTH(AL105,0)+1,""),"")</f>
        <v/>
      </c>
      <c r="AM106" s="108" t="e">
        <f aca="false">AE110</f>
        <v>#VALUE!</v>
      </c>
      <c r="AN106" s="109" t="e">
        <f aca="false">AE210</f>
        <v>#VALUE!</v>
      </c>
      <c r="AO106" s="109" t="e">
        <f aca="false">AE310</f>
        <v>#VALUE!</v>
      </c>
      <c r="AP106" s="109" t="e">
        <f aca="false">AE410</f>
        <v>#VALUE!</v>
      </c>
      <c r="AQ106" s="110" t="e">
        <f aca="false">AE510</f>
        <v>#VALUE!</v>
      </c>
      <c r="AR106" s="111" t="e">
        <f aca="false">AE610</f>
        <v>#VALUE!</v>
      </c>
      <c r="AS106" s="71" t="str">
        <f aca="false">AL105</f>
        <v/>
      </c>
      <c r="AT106" s="69" t="e">
        <f aca="false">AQ106</f>
        <v>#VALUE!</v>
      </c>
    </row>
    <row r="107" customFormat="false" ht="11.25" hidden="false" customHeight="false" outlineLevel="0" collapsed="false">
      <c r="A107" s="67" t="n">
        <f aca="false">1+A106</f>
        <v>101</v>
      </c>
      <c r="B107" s="1" t="str">
        <f aca="false">IF(A107&lt;=$B$5,Data!L108,"")</f>
        <v/>
      </c>
      <c r="C107" s="1" t="str">
        <f aca="false">IF(A107&lt;=$B$5,IF(Calculation!$Y$12=2,DayInfo!C105,DayInfo!F105),"")</f>
        <v/>
      </c>
      <c r="G107" s="68" t="str">
        <f aca="false">IF(A107&lt;=$B$5,Data!O108,"")</f>
        <v/>
      </c>
      <c r="H107" s="91" t="str">
        <f aca="false">IF(A107&lt;=$B$5,Data!P108,"")</f>
        <v/>
      </c>
      <c r="J107" s="1" t="str">
        <f aca="false">IF(A107&lt;=$B$5,Data!E108,"")</f>
        <v/>
      </c>
      <c r="K107" s="1" t="str">
        <f aca="false">IF(A107&lt;=$B$5,Data!B108,"")</f>
        <v/>
      </c>
      <c r="L107" s="1" t="str">
        <f aca="false">IF(A107&lt;=$B$5,Data!C108,"")</f>
        <v/>
      </c>
      <c r="N107" s="97" t="e">
        <f aca="false">IF(A106&lt;=$N$7,Data!G107,"")</f>
        <v>#VALUE!</v>
      </c>
      <c r="P107" s="1" t="str">
        <f aca="false">IF(A107&lt;=$P$6,Data!D108,"")</f>
        <v/>
      </c>
      <c r="U107" s="1" t="n">
        <f aca="false">1+U106</f>
        <v>101</v>
      </c>
      <c r="V107" s="92" t="e">
        <v>#VALUE!</v>
      </c>
      <c r="W107" s="93" t="e">
        <f aca="false">V107</f>
        <v>#VALUE!</v>
      </c>
      <c r="X107" s="93"/>
      <c r="Y107" s="94" t="n">
        <f aca="false">1+Y106</f>
        <v>101</v>
      </c>
      <c r="Z107" s="95" t="str">
        <f aca="false">IF(A107&lt;=$B$5,OldData!O108,"")</f>
        <v/>
      </c>
      <c r="AA107" s="95" t="str">
        <f aca="false">IF(A107&lt;=$B$5,OldData!E108,"")</f>
        <v/>
      </c>
      <c r="AB107" s="96" t="str">
        <f aca="false">IF(A107&lt;=$B$5,OldData!B108,"")</f>
        <v/>
      </c>
      <c r="AD107" s="1" t="n">
        <f aca="false">AD106+1</f>
        <v>102</v>
      </c>
      <c r="AE107" s="114" t="e">
        <v>#VALUE!</v>
      </c>
      <c r="AF107" s="81"/>
      <c r="AG107" s="81"/>
      <c r="AH107" s="90"/>
      <c r="AI107" s="33"/>
      <c r="AK107" s="17" t="n">
        <v>95</v>
      </c>
      <c r="AL107" s="71" t="str">
        <f aca="false">IF(AL106&lt;&gt;"",IF(EOMONTH(AL106,0)+1&lt;UnderEnd,EOMONTH(AL106,0)+1,""),"")</f>
        <v/>
      </c>
      <c r="AM107" s="108" t="e">
        <f aca="false">AE111</f>
        <v>#VALUE!</v>
      </c>
      <c r="AN107" s="109" t="e">
        <f aca="false">AE211</f>
        <v>#VALUE!</v>
      </c>
      <c r="AO107" s="109" t="e">
        <f aca="false">AE311</f>
        <v>#VALUE!</v>
      </c>
      <c r="AP107" s="109" t="e">
        <f aca="false">AE411</f>
        <v>#VALUE!</v>
      </c>
      <c r="AQ107" s="110" t="e">
        <f aca="false">AE511</f>
        <v>#VALUE!</v>
      </c>
      <c r="AR107" s="111" t="e">
        <f aca="false">AE611</f>
        <v>#VALUE!</v>
      </c>
      <c r="AS107" s="71" t="str">
        <f aca="false">AL106</f>
        <v/>
      </c>
      <c r="AT107" s="69" t="e">
        <f aca="false">AQ107</f>
        <v>#VALUE!</v>
      </c>
    </row>
    <row r="108" customFormat="false" ht="11.25" hidden="false" customHeight="false" outlineLevel="0" collapsed="false">
      <c r="A108" s="67" t="n">
        <f aca="false">1+A107</f>
        <v>102</v>
      </c>
      <c r="B108" s="1" t="str">
        <f aca="false">IF(A108&lt;=$B$5,Data!L109,"")</f>
        <v/>
      </c>
      <c r="C108" s="1" t="str">
        <f aca="false">IF(A108&lt;=$B$5,IF(Calculation!$Y$12=2,DayInfo!C106,DayInfo!F106),"")</f>
        <v/>
      </c>
      <c r="G108" s="68" t="str">
        <f aca="false">IF(A108&lt;=$B$5,Data!O109,"")</f>
        <v/>
      </c>
      <c r="H108" s="91" t="str">
        <f aca="false">IF(A108&lt;=$B$5,Data!P109,"")</f>
        <v/>
      </c>
      <c r="J108" s="1" t="str">
        <f aca="false">IF(A108&lt;=$B$5,Data!E109,"")</f>
        <v/>
      </c>
      <c r="K108" s="1" t="str">
        <f aca="false">IF(A108&lt;=$B$5,Data!B109,"")</f>
        <v/>
      </c>
      <c r="L108" s="1" t="str">
        <f aca="false">IF(A108&lt;=$B$5,Data!C109,"")</f>
        <v/>
      </c>
      <c r="N108" s="97" t="e">
        <f aca="false">IF(A107&lt;=$N$7,Data!G108,"")</f>
        <v>#VALUE!</v>
      </c>
      <c r="P108" s="1" t="str">
        <f aca="false">IF(A108&lt;=$P$6,Data!D109,"")</f>
        <v/>
      </c>
      <c r="U108" s="1" t="n">
        <f aca="false">1+U107</f>
        <v>102</v>
      </c>
      <c r="V108" s="92" t="e">
        <v>#VALUE!</v>
      </c>
      <c r="W108" s="93" t="e">
        <f aca="false">V108</f>
        <v>#VALUE!</v>
      </c>
      <c r="X108" s="93"/>
      <c r="Y108" s="94" t="n">
        <f aca="false">1+Y107</f>
        <v>102</v>
      </c>
      <c r="Z108" s="95" t="str">
        <f aca="false">IF(A108&lt;=$B$5,OldData!O109,"")</f>
        <v/>
      </c>
      <c r="AA108" s="95" t="str">
        <f aca="false">IF(A108&lt;=$B$5,OldData!E109,"")</f>
        <v/>
      </c>
      <c r="AB108" s="96" t="str">
        <f aca="false">IF(A108&lt;=$B$5,OldData!B109,"")</f>
        <v/>
      </c>
      <c r="AD108" s="1" t="n">
        <f aca="false">AD107+1</f>
        <v>103</v>
      </c>
      <c r="AE108" s="114" t="e">
        <v>#VALUE!</v>
      </c>
      <c r="AF108" s="81"/>
      <c r="AG108" s="81"/>
      <c r="AH108" s="90"/>
      <c r="AI108" s="33"/>
      <c r="AK108" s="17" t="n">
        <v>96</v>
      </c>
      <c r="AL108" s="71" t="str">
        <f aca="false">IF(AL107&lt;&gt;"",IF(EOMONTH(AL107,0)+1&lt;UnderEnd,EOMONTH(AL107,0)+1,""),"")</f>
        <v/>
      </c>
      <c r="AM108" s="108" t="e">
        <f aca="false">AE112</f>
        <v>#VALUE!</v>
      </c>
      <c r="AN108" s="109" t="e">
        <f aca="false">AE212</f>
        <v>#VALUE!</v>
      </c>
      <c r="AO108" s="109" t="e">
        <f aca="false">AE312</f>
        <v>#VALUE!</v>
      </c>
      <c r="AP108" s="109" t="e">
        <f aca="false">AE412</f>
        <v>#VALUE!</v>
      </c>
      <c r="AQ108" s="110" t="e">
        <f aca="false">AE512</f>
        <v>#VALUE!</v>
      </c>
      <c r="AR108" s="111" t="e">
        <f aca="false">AE612</f>
        <v>#VALUE!</v>
      </c>
      <c r="AS108" s="71" t="str">
        <f aca="false">AL107</f>
        <v/>
      </c>
      <c r="AT108" s="69" t="e">
        <f aca="false">AQ108</f>
        <v>#VALUE!</v>
      </c>
    </row>
    <row r="109" customFormat="false" ht="11.25" hidden="false" customHeight="false" outlineLevel="0" collapsed="false">
      <c r="A109" s="67" t="n">
        <f aca="false">1+A108</f>
        <v>103</v>
      </c>
      <c r="B109" s="1" t="str">
        <f aca="false">IF(A109&lt;=$B$5,Data!L110,"")</f>
        <v/>
      </c>
      <c r="C109" s="1" t="str">
        <f aca="false">IF(A109&lt;=$B$5,IF(Calculation!$Y$12=2,DayInfo!C107,DayInfo!F107),"")</f>
        <v/>
      </c>
      <c r="G109" s="68" t="str">
        <f aca="false">IF(A109&lt;=$B$5,Data!O110,"")</f>
        <v/>
      </c>
      <c r="H109" s="91" t="str">
        <f aca="false">IF(A109&lt;=$B$5,Data!P110,"")</f>
        <v/>
      </c>
      <c r="J109" s="1" t="str">
        <f aca="false">IF(A109&lt;=$B$5,Data!E110,"")</f>
        <v/>
      </c>
      <c r="K109" s="1" t="str">
        <f aca="false">IF(A109&lt;=$B$5,Data!B110,"")</f>
        <v/>
      </c>
      <c r="L109" s="1" t="str">
        <f aca="false">IF(A109&lt;=$B$5,Data!C110,"")</f>
        <v/>
      </c>
      <c r="N109" s="97" t="e">
        <f aca="false">IF(A108&lt;=$N$7,Data!G109,"")</f>
        <v>#VALUE!</v>
      </c>
      <c r="P109" s="1" t="str">
        <f aca="false">IF(A109&lt;=$P$6,Data!D110,"")</f>
        <v/>
      </c>
      <c r="U109" s="1" t="n">
        <f aca="false">1+U108</f>
        <v>103</v>
      </c>
      <c r="V109" s="92" t="e">
        <v>#VALUE!</v>
      </c>
      <c r="W109" s="93" t="e">
        <f aca="false">V109</f>
        <v>#VALUE!</v>
      </c>
      <c r="X109" s="93"/>
      <c r="Y109" s="94" t="n">
        <f aca="false">1+Y108</f>
        <v>103</v>
      </c>
      <c r="Z109" s="95" t="str">
        <f aca="false">IF(A109&lt;=$B$5,OldData!O110,"")</f>
        <v/>
      </c>
      <c r="AA109" s="95" t="str">
        <f aca="false">IF(A109&lt;=$B$5,OldData!E110,"")</f>
        <v/>
      </c>
      <c r="AB109" s="96" t="str">
        <f aca="false">IF(A109&lt;=$B$5,OldData!B110,"")</f>
        <v/>
      </c>
      <c r="AD109" s="1" t="n">
        <f aca="false">AD108+1</f>
        <v>104</v>
      </c>
      <c r="AE109" s="114" t="e">
        <v>#VALUE!</v>
      </c>
      <c r="AF109" s="81"/>
      <c r="AG109" s="81"/>
      <c r="AH109" s="90"/>
      <c r="AI109" s="33"/>
      <c r="AK109" s="17" t="n">
        <v>97</v>
      </c>
      <c r="AL109" s="71" t="str">
        <f aca="false">IF(AL108&lt;&gt;"",IF(EOMONTH(AL108,0)+1&lt;UnderEnd,EOMONTH(AL108,0)+1,""),"")</f>
        <v/>
      </c>
      <c r="AM109" s="108" t="e">
        <f aca="false">AE113</f>
        <v>#VALUE!</v>
      </c>
      <c r="AN109" s="109" t="e">
        <f aca="false">AE213</f>
        <v>#VALUE!</v>
      </c>
      <c r="AO109" s="109" t="e">
        <f aca="false">AE313</f>
        <v>#VALUE!</v>
      </c>
      <c r="AP109" s="109" t="e">
        <f aca="false">AE413</f>
        <v>#VALUE!</v>
      </c>
      <c r="AQ109" s="110" t="e">
        <f aca="false">AE513</f>
        <v>#VALUE!</v>
      </c>
      <c r="AR109" s="111" t="e">
        <f aca="false">AE613</f>
        <v>#VALUE!</v>
      </c>
      <c r="AS109" s="71" t="str">
        <f aca="false">AL108</f>
        <v/>
      </c>
      <c r="AT109" s="69" t="e">
        <f aca="false">AQ109</f>
        <v>#VALUE!</v>
      </c>
    </row>
    <row r="110" customFormat="false" ht="11.25" hidden="false" customHeight="false" outlineLevel="0" collapsed="false">
      <c r="A110" s="67" t="n">
        <f aca="false">1+A109</f>
        <v>104</v>
      </c>
      <c r="B110" s="1" t="str">
        <f aca="false">IF(A110&lt;=$B$5,Data!L111,"")</f>
        <v/>
      </c>
      <c r="C110" s="1" t="str">
        <f aca="false">IF(A110&lt;=$B$5,IF(Calculation!$Y$12=2,DayInfo!C108,DayInfo!F108),"")</f>
        <v/>
      </c>
      <c r="G110" s="68" t="str">
        <f aca="false">IF(A110&lt;=$B$5,Data!O111,"")</f>
        <v/>
      </c>
      <c r="H110" s="91" t="str">
        <f aca="false">IF(A110&lt;=$B$5,Data!P111,"")</f>
        <v/>
      </c>
      <c r="J110" s="1" t="str">
        <f aca="false">IF(A110&lt;=$B$5,Data!E111,"")</f>
        <v/>
      </c>
      <c r="K110" s="1" t="str">
        <f aca="false">IF(A110&lt;=$B$5,Data!B111,"")</f>
        <v/>
      </c>
      <c r="L110" s="1" t="str">
        <f aca="false">IF(A110&lt;=$B$5,Data!C111,"")</f>
        <v/>
      </c>
      <c r="N110" s="97" t="e">
        <f aca="false">IF(A109&lt;=$N$7,Data!G110,"")</f>
        <v>#VALUE!</v>
      </c>
      <c r="P110" s="1" t="str">
        <f aca="false">IF(A110&lt;=$P$6,Data!D111,"")</f>
        <v/>
      </c>
      <c r="U110" s="1" t="n">
        <f aca="false">1+U109</f>
        <v>104</v>
      </c>
      <c r="V110" s="92" t="e">
        <v>#VALUE!</v>
      </c>
      <c r="W110" s="93" t="e">
        <f aca="false">V110</f>
        <v>#VALUE!</v>
      </c>
      <c r="X110" s="93"/>
      <c r="Y110" s="94" t="n">
        <f aca="false">1+Y109</f>
        <v>104</v>
      </c>
      <c r="Z110" s="95" t="str">
        <f aca="false">IF(A110&lt;=$B$5,OldData!O111,"")</f>
        <v/>
      </c>
      <c r="AA110" s="95" t="str">
        <f aca="false">IF(A110&lt;=$B$5,OldData!E111,"")</f>
        <v/>
      </c>
      <c r="AB110" s="96" t="str">
        <f aca="false">IF(A110&lt;=$B$5,OldData!B111,"")</f>
        <v/>
      </c>
      <c r="AD110" s="1" t="n">
        <f aca="false">AD109+1</f>
        <v>105</v>
      </c>
      <c r="AE110" s="114" t="e">
        <v>#VALUE!</v>
      </c>
      <c r="AF110" s="81"/>
      <c r="AG110" s="81"/>
      <c r="AH110" s="90"/>
      <c r="AI110" s="33"/>
      <c r="AK110" s="17" t="n">
        <v>98</v>
      </c>
      <c r="AL110" s="71" t="str">
        <f aca="false">IF(AL109&lt;&gt;"",IF(EOMONTH(AL109,0)+1&lt;UnderEnd,EOMONTH(AL109,0)+1,""),"")</f>
        <v/>
      </c>
      <c r="AM110" s="108" t="e">
        <f aca="false">AE114</f>
        <v>#VALUE!</v>
      </c>
      <c r="AN110" s="109" t="e">
        <f aca="false">AE214</f>
        <v>#VALUE!</v>
      </c>
      <c r="AO110" s="109" t="e">
        <f aca="false">AE314</f>
        <v>#VALUE!</v>
      </c>
      <c r="AP110" s="109" t="e">
        <f aca="false">AE414</f>
        <v>#VALUE!</v>
      </c>
      <c r="AQ110" s="110" t="e">
        <f aca="false">AE514</f>
        <v>#VALUE!</v>
      </c>
      <c r="AR110" s="111" t="e">
        <f aca="false">AE614</f>
        <v>#VALUE!</v>
      </c>
      <c r="AS110" s="71" t="str">
        <f aca="false">AL109</f>
        <v/>
      </c>
      <c r="AT110" s="69" t="e">
        <f aca="false">AQ110</f>
        <v>#VALUE!</v>
      </c>
    </row>
    <row r="111" customFormat="false" ht="11.25" hidden="false" customHeight="false" outlineLevel="0" collapsed="false">
      <c r="A111" s="67" t="n">
        <f aca="false">1+A110</f>
        <v>105</v>
      </c>
      <c r="B111" s="1" t="str">
        <f aca="false">IF(A111&lt;=$B$5,Data!L112,"")</f>
        <v/>
      </c>
      <c r="C111" s="1" t="str">
        <f aca="false">IF(A111&lt;=$B$5,IF(Calculation!$Y$12=2,DayInfo!C109,DayInfo!F109),"")</f>
        <v/>
      </c>
      <c r="G111" s="68" t="str">
        <f aca="false">IF(A111&lt;=$B$5,Data!O112,"")</f>
        <v/>
      </c>
      <c r="H111" s="91" t="str">
        <f aca="false">IF(A111&lt;=$B$5,Data!P112,"")</f>
        <v/>
      </c>
      <c r="J111" s="1" t="str">
        <f aca="false">IF(A111&lt;=$B$5,Data!E112,"")</f>
        <v/>
      </c>
      <c r="K111" s="1" t="str">
        <f aca="false">IF(A111&lt;=$B$5,Data!B112,"")</f>
        <v/>
      </c>
      <c r="L111" s="1" t="str">
        <f aca="false">IF(A111&lt;=$B$5,Data!C112,"")</f>
        <v/>
      </c>
      <c r="N111" s="97" t="e">
        <f aca="false">IF(A110&lt;=$N$7,Data!G111,"")</f>
        <v>#VALUE!</v>
      </c>
      <c r="P111" s="1" t="str">
        <f aca="false">IF(A111&lt;=$P$6,Data!D112,"")</f>
        <v/>
      </c>
      <c r="U111" s="1" t="n">
        <f aca="false">1+U110</f>
        <v>105</v>
      </c>
      <c r="V111" s="92" t="e">
        <v>#VALUE!</v>
      </c>
      <c r="W111" s="93" t="e">
        <f aca="false">V111</f>
        <v>#VALUE!</v>
      </c>
      <c r="X111" s="93"/>
      <c r="Y111" s="94" t="n">
        <f aca="false">1+Y110</f>
        <v>105</v>
      </c>
      <c r="Z111" s="95" t="str">
        <f aca="false">IF(A111&lt;=$B$5,OldData!O112,"")</f>
        <v/>
      </c>
      <c r="AA111" s="95" t="str">
        <f aca="false">IF(A111&lt;=$B$5,OldData!E112,"")</f>
        <v/>
      </c>
      <c r="AB111" s="96" t="str">
        <f aca="false">IF(A111&lt;=$B$5,OldData!B112,"")</f>
        <v/>
      </c>
      <c r="AD111" s="1" t="n">
        <f aca="false">AD110+1</f>
        <v>106</v>
      </c>
      <c r="AE111" s="114" t="e">
        <v>#VALUE!</v>
      </c>
      <c r="AF111" s="81"/>
      <c r="AG111" s="81"/>
      <c r="AH111" s="90"/>
      <c r="AI111" s="33"/>
      <c r="AK111" s="17" t="n">
        <v>99</v>
      </c>
      <c r="AL111" s="71" t="str">
        <f aca="false">IF(AL110&lt;&gt;"",IF(EOMONTH(AL110,0)+1&lt;UnderEnd,EOMONTH(AL110,0)+1,""),"")</f>
        <v/>
      </c>
      <c r="AM111" s="108" t="e">
        <f aca="false">AE115</f>
        <v>#VALUE!</v>
      </c>
      <c r="AN111" s="109" t="e">
        <f aca="false">AE215</f>
        <v>#VALUE!</v>
      </c>
      <c r="AO111" s="109" t="e">
        <f aca="false">AE315</f>
        <v>#VALUE!</v>
      </c>
      <c r="AP111" s="109" t="e">
        <f aca="false">AE415</f>
        <v>#VALUE!</v>
      </c>
      <c r="AQ111" s="110" t="e">
        <f aca="false">AE515</f>
        <v>#VALUE!</v>
      </c>
      <c r="AR111" s="111" t="e">
        <f aca="false">AE615</f>
        <v>#VALUE!</v>
      </c>
      <c r="AS111" s="71" t="str">
        <f aca="false">AL110</f>
        <v/>
      </c>
      <c r="AT111" s="69" t="e">
        <f aca="false">AQ111</f>
        <v>#VALUE!</v>
      </c>
    </row>
    <row r="112" customFormat="false" ht="11.25" hidden="false" customHeight="false" outlineLevel="0" collapsed="false">
      <c r="A112" s="67" t="n">
        <f aca="false">1+A111</f>
        <v>106</v>
      </c>
      <c r="B112" s="1" t="str">
        <f aca="false">IF(A112&lt;=$B$5,Data!L113,"")</f>
        <v/>
      </c>
      <c r="C112" s="1" t="str">
        <f aca="false">IF(A112&lt;=$B$5,IF(Calculation!$Y$12=2,DayInfo!C110,DayInfo!F110),"")</f>
        <v/>
      </c>
      <c r="G112" s="68" t="str">
        <f aca="false">IF(A112&lt;=$B$5,Data!O113,"")</f>
        <v/>
      </c>
      <c r="H112" s="91" t="str">
        <f aca="false">IF(A112&lt;=$B$5,Data!P113,"")</f>
        <v/>
      </c>
      <c r="J112" s="1" t="str">
        <f aca="false">IF(A112&lt;=$B$5,Data!E113,"")</f>
        <v/>
      </c>
      <c r="K112" s="1" t="str">
        <f aca="false">IF(A112&lt;=$B$5,Data!B113,"")</f>
        <v/>
      </c>
      <c r="L112" s="1" t="str">
        <f aca="false">IF(A112&lt;=$B$5,Data!C113,"")</f>
        <v/>
      </c>
      <c r="N112" s="97" t="e">
        <f aca="false">IF(A111&lt;=$N$7,Data!G112,"")</f>
        <v>#VALUE!</v>
      </c>
      <c r="P112" s="1" t="str">
        <f aca="false">IF(A112&lt;=$P$6,Data!D113,"")</f>
        <v/>
      </c>
      <c r="U112" s="1" t="n">
        <f aca="false">1+U111</f>
        <v>106</v>
      </c>
      <c r="V112" s="92" t="e">
        <v>#VALUE!</v>
      </c>
      <c r="W112" s="93" t="e">
        <f aca="false">V112</f>
        <v>#VALUE!</v>
      </c>
      <c r="X112" s="93"/>
      <c r="Y112" s="94" t="n">
        <f aca="false">1+Y111</f>
        <v>106</v>
      </c>
      <c r="Z112" s="95" t="str">
        <f aca="false">IF(A112&lt;=$B$5,OldData!O113,"")</f>
        <v/>
      </c>
      <c r="AA112" s="95" t="str">
        <f aca="false">IF(A112&lt;=$B$5,OldData!E113,"")</f>
        <v/>
      </c>
      <c r="AB112" s="96" t="str">
        <f aca="false">IF(A112&lt;=$B$5,OldData!B113,"")</f>
        <v/>
      </c>
      <c r="AD112" s="1" t="n">
        <f aca="false">AD111+1</f>
        <v>107</v>
      </c>
      <c r="AE112" s="114" t="e">
        <v>#VALUE!</v>
      </c>
      <c r="AF112" s="81"/>
      <c r="AG112" s="81"/>
      <c r="AH112" s="90"/>
      <c r="AI112" s="33"/>
      <c r="AK112" s="17" t="n">
        <v>100</v>
      </c>
      <c r="AL112" s="71" t="str">
        <f aca="false">IF(AL111&lt;&gt;"",IF(EOMONTH(AL111,0)+1&lt;UnderEnd,EOMONTH(AL111,0)+1,""),"")</f>
        <v/>
      </c>
      <c r="AM112" s="108" t="e">
        <f aca="false">AE116</f>
        <v>#VALUE!</v>
      </c>
      <c r="AN112" s="109" t="e">
        <f aca="false">AE216</f>
        <v>#VALUE!</v>
      </c>
      <c r="AO112" s="109" t="e">
        <f aca="false">AE316</f>
        <v>#VALUE!</v>
      </c>
      <c r="AP112" s="109" t="e">
        <f aca="false">AE416</f>
        <v>#VALUE!</v>
      </c>
      <c r="AQ112" s="110" t="e">
        <f aca="false">AE516</f>
        <v>#VALUE!</v>
      </c>
      <c r="AR112" s="111" t="e">
        <f aca="false">AE616</f>
        <v>#VALUE!</v>
      </c>
      <c r="AS112" s="71" t="str">
        <f aca="false">AL111</f>
        <v/>
      </c>
      <c r="AT112" s="69" t="e">
        <f aca="false">AQ112</f>
        <v>#VALUE!</v>
      </c>
    </row>
    <row r="113" customFormat="false" ht="11.25" hidden="false" customHeight="false" outlineLevel="0" collapsed="false">
      <c r="A113" s="67" t="n">
        <f aca="false">1+A112</f>
        <v>107</v>
      </c>
      <c r="B113" s="1" t="str">
        <f aca="false">IF(A113&lt;=$B$5,Data!L114,"")</f>
        <v/>
      </c>
      <c r="C113" s="1" t="str">
        <f aca="false">IF(A113&lt;=$B$5,IF(Calculation!$Y$12=2,DayInfo!C111,DayInfo!F111),"")</f>
        <v/>
      </c>
      <c r="G113" s="68" t="str">
        <f aca="false">IF(A113&lt;=$B$5,Data!O114,"")</f>
        <v/>
      </c>
      <c r="H113" s="91" t="str">
        <f aca="false">IF(A113&lt;=$B$5,Data!P114,"")</f>
        <v/>
      </c>
      <c r="J113" s="1" t="str">
        <f aca="false">IF(A113&lt;=$B$5,Data!E114,"")</f>
        <v/>
      </c>
      <c r="K113" s="1" t="str">
        <f aca="false">IF(A113&lt;=$B$5,Data!B114,"")</f>
        <v/>
      </c>
      <c r="L113" s="1" t="str">
        <f aca="false">IF(A113&lt;=$B$5,Data!C114,"")</f>
        <v/>
      </c>
      <c r="N113" s="97" t="e">
        <f aca="false">IF(A112&lt;=$N$7,Data!G113,"")</f>
        <v>#VALUE!</v>
      </c>
      <c r="P113" s="1" t="str">
        <f aca="false">IF(A113&lt;=$P$6,Data!D114,"")</f>
        <v/>
      </c>
      <c r="U113" s="1" t="n">
        <f aca="false">1+U112</f>
        <v>107</v>
      </c>
      <c r="V113" s="92" t="e">
        <v>#VALUE!</v>
      </c>
      <c r="W113" s="93" t="e">
        <f aca="false">V113</f>
        <v>#VALUE!</v>
      </c>
      <c r="X113" s="93"/>
      <c r="Y113" s="94" t="n">
        <f aca="false">1+Y112</f>
        <v>107</v>
      </c>
      <c r="Z113" s="95" t="str">
        <f aca="false">IF(A113&lt;=$B$5,OldData!O114,"")</f>
        <v/>
      </c>
      <c r="AA113" s="95" t="str">
        <f aca="false">IF(A113&lt;=$B$5,OldData!E114,"")</f>
        <v/>
      </c>
      <c r="AB113" s="96" t="str">
        <f aca="false">IF(A113&lt;=$B$5,OldData!B114,"")</f>
        <v/>
      </c>
      <c r="AD113" s="1" t="n">
        <f aca="false">AD112+1</f>
        <v>108</v>
      </c>
      <c r="AE113" s="114" t="e">
        <v>#VALUE!</v>
      </c>
      <c r="AF113" s="81"/>
      <c r="AG113" s="81"/>
      <c r="AH113" s="90"/>
      <c r="AI113" s="33"/>
      <c r="AL113" s="123"/>
      <c r="AM113" s="17"/>
      <c r="AN113" s="17"/>
      <c r="AO113" s="106"/>
      <c r="AP113" s="107"/>
      <c r="AS113" s="71" t="str">
        <f aca="false">AL112</f>
        <v/>
      </c>
      <c r="AT113" s="69" t="n">
        <f aca="false">AQ113</f>
        <v>0</v>
      </c>
    </row>
    <row r="114" customFormat="false" ht="11.25" hidden="false" customHeight="false" outlineLevel="0" collapsed="false">
      <c r="A114" s="67" t="n">
        <f aca="false">1+A113</f>
        <v>108</v>
      </c>
      <c r="B114" s="1" t="str">
        <f aca="false">IF(A114&lt;=$B$5,Data!L115,"")</f>
        <v/>
      </c>
      <c r="C114" s="1" t="str">
        <f aca="false">IF(A114&lt;=$B$5,IF(Calculation!$Y$12=2,DayInfo!C112,DayInfo!F112),"")</f>
        <v/>
      </c>
      <c r="G114" s="68" t="str">
        <f aca="false">IF(A114&lt;=$B$5,Data!O115,"")</f>
        <v/>
      </c>
      <c r="H114" s="91" t="str">
        <f aca="false">IF(A114&lt;=$B$5,Data!P115,"")</f>
        <v/>
      </c>
      <c r="J114" s="1" t="str">
        <f aca="false">IF(A114&lt;=$B$5,Data!E115,"")</f>
        <v/>
      </c>
      <c r="K114" s="1" t="str">
        <f aca="false">IF(A114&lt;=$B$5,Data!B115,"")</f>
        <v/>
      </c>
      <c r="L114" s="1" t="str">
        <f aca="false">IF(A114&lt;=$B$5,Data!C115,"")</f>
        <v/>
      </c>
      <c r="N114" s="97" t="e">
        <f aca="false">IF(A113&lt;=$N$7,Data!G114,"")</f>
        <v>#VALUE!</v>
      </c>
      <c r="P114" s="1" t="str">
        <f aca="false">IF(A114&lt;=$P$6,Data!D115,"")</f>
        <v/>
      </c>
      <c r="U114" s="1" t="n">
        <f aca="false">1+U113</f>
        <v>108</v>
      </c>
      <c r="V114" s="92" t="e">
        <v>#VALUE!</v>
      </c>
      <c r="W114" s="93" t="e">
        <f aca="false">V114</f>
        <v>#VALUE!</v>
      </c>
      <c r="X114" s="93"/>
      <c r="Y114" s="94" t="n">
        <f aca="false">1+Y113</f>
        <v>108</v>
      </c>
      <c r="Z114" s="95" t="str">
        <f aca="false">IF(A114&lt;=$B$5,OldData!O115,"")</f>
        <v/>
      </c>
      <c r="AA114" s="95" t="str">
        <f aca="false">IF(A114&lt;=$B$5,OldData!E115,"")</f>
        <v/>
      </c>
      <c r="AB114" s="96" t="str">
        <f aca="false">IF(A114&lt;=$B$5,OldData!B115,"")</f>
        <v/>
      </c>
      <c r="AD114" s="1" t="n">
        <f aca="false">AD113+1</f>
        <v>109</v>
      </c>
      <c r="AE114" s="114" t="e">
        <v>#VALUE!</v>
      </c>
      <c r="AF114" s="81"/>
      <c r="AG114" s="81"/>
      <c r="AH114" s="90"/>
      <c r="AI114" s="33"/>
      <c r="AL114" s="123"/>
      <c r="AM114" s="17"/>
      <c r="AN114" s="17"/>
      <c r="AO114" s="106"/>
      <c r="AP114" s="107"/>
      <c r="AS114" s="71" t="n">
        <f aca="false">AL113</f>
        <v>0</v>
      </c>
      <c r="AT114" s="69" t="n">
        <f aca="false">AQ114</f>
        <v>0</v>
      </c>
    </row>
    <row r="115" customFormat="false" ht="11.25" hidden="false" customHeight="false" outlineLevel="0" collapsed="false">
      <c r="A115" s="67" t="n">
        <f aca="false">1+A114</f>
        <v>109</v>
      </c>
      <c r="B115" s="1" t="str">
        <f aca="false">IF(A115&lt;=$B$5,Data!L116,"")</f>
        <v/>
      </c>
      <c r="C115" s="1" t="str">
        <f aca="false">IF(A115&lt;=$B$5,IF(Calculation!$Y$12=2,DayInfo!C113,DayInfo!F113),"")</f>
        <v/>
      </c>
      <c r="G115" s="68" t="str">
        <f aca="false">IF(A115&lt;=$B$5,Data!O116,"")</f>
        <v/>
      </c>
      <c r="H115" s="91" t="str">
        <f aca="false">IF(A115&lt;=$B$5,Data!P116,"")</f>
        <v/>
      </c>
      <c r="J115" s="1" t="str">
        <f aca="false">IF(A115&lt;=$B$5,Data!E116,"")</f>
        <v/>
      </c>
      <c r="K115" s="1" t="str">
        <f aca="false">IF(A115&lt;=$B$5,Data!B116,"")</f>
        <v/>
      </c>
      <c r="L115" s="1" t="str">
        <f aca="false">IF(A115&lt;=$B$5,Data!C116,"")</f>
        <v/>
      </c>
      <c r="N115" s="97" t="e">
        <f aca="false">IF(A114&lt;=$N$7,Data!G115,"")</f>
        <v>#VALUE!</v>
      </c>
      <c r="P115" s="1" t="str">
        <f aca="false">IF(A115&lt;=$P$6,Data!D116,"")</f>
        <v/>
      </c>
      <c r="U115" s="1" t="n">
        <f aca="false">1+U114</f>
        <v>109</v>
      </c>
      <c r="V115" s="92" t="e">
        <v>#VALUE!</v>
      </c>
      <c r="W115" s="93" t="e">
        <f aca="false">V115</f>
        <v>#VALUE!</v>
      </c>
      <c r="X115" s="93"/>
      <c r="Y115" s="94" t="n">
        <f aca="false">1+Y114</f>
        <v>109</v>
      </c>
      <c r="Z115" s="95" t="str">
        <f aca="false">IF(A115&lt;=$B$5,OldData!O116,"")</f>
        <v/>
      </c>
      <c r="AA115" s="95" t="str">
        <f aca="false">IF(A115&lt;=$B$5,OldData!E116,"")</f>
        <v/>
      </c>
      <c r="AB115" s="96" t="str">
        <f aca="false">IF(A115&lt;=$B$5,OldData!B116,"")</f>
        <v/>
      </c>
      <c r="AD115" s="1" t="n">
        <f aca="false">AD114+1</f>
        <v>110</v>
      </c>
      <c r="AE115" s="114" t="e">
        <v>#VALUE!</v>
      </c>
      <c r="AF115" s="81"/>
      <c r="AG115" s="81"/>
      <c r="AH115" s="90"/>
      <c r="AI115" s="33"/>
      <c r="AL115" s="123"/>
      <c r="AM115" s="17"/>
      <c r="AN115" s="17"/>
      <c r="AO115" s="106"/>
      <c r="AP115" s="107"/>
      <c r="AS115" s="71" t="n">
        <f aca="false">AL114</f>
        <v>0</v>
      </c>
      <c r="AT115" s="69" t="n">
        <f aca="false">AQ115</f>
        <v>0</v>
      </c>
    </row>
    <row r="116" customFormat="false" ht="11.25" hidden="false" customHeight="false" outlineLevel="0" collapsed="false">
      <c r="A116" s="67" t="n">
        <f aca="false">1+A115</f>
        <v>110</v>
      </c>
      <c r="B116" s="1" t="str">
        <f aca="false">IF(A116&lt;=$B$5,Data!L117,"")</f>
        <v/>
      </c>
      <c r="C116" s="1" t="str">
        <f aca="false">IF(A116&lt;=$B$5,IF(Calculation!$Y$12=2,DayInfo!C114,DayInfo!F114),"")</f>
        <v/>
      </c>
      <c r="G116" s="68" t="str">
        <f aca="false">IF(A116&lt;=$B$5,Data!O117,"")</f>
        <v/>
      </c>
      <c r="H116" s="91" t="str">
        <f aca="false">IF(A116&lt;=$B$5,Data!P117,"")</f>
        <v/>
      </c>
      <c r="J116" s="1" t="str">
        <f aca="false">IF(A116&lt;=$B$5,Data!E117,"")</f>
        <v/>
      </c>
      <c r="K116" s="1" t="str">
        <f aca="false">IF(A116&lt;=$B$5,Data!B117,"")</f>
        <v/>
      </c>
      <c r="L116" s="1" t="str">
        <f aca="false">IF(A116&lt;=$B$5,Data!C117,"")</f>
        <v/>
      </c>
      <c r="N116" s="97" t="e">
        <f aca="false">IF(A115&lt;=$N$7,Data!G116,"")</f>
        <v>#VALUE!</v>
      </c>
      <c r="P116" s="1" t="str">
        <f aca="false">IF(A116&lt;=$P$6,Data!D117,"")</f>
        <v/>
      </c>
      <c r="U116" s="1" t="n">
        <f aca="false">1+U115</f>
        <v>110</v>
      </c>
      <c r="V116" s="92" t="e">
        <v>#VALUE!</v>
      </c>
      <c r="W116" s="93" t="e">
        <f aca="false">V116</f>
        <v>#VALUE!</v>
      </c>
      <c r="X116" s="93"/>
      <c r="Y116" s="94" t="n">
        <f aca="false">1+Y115</f>
        <v>110</v>
      </c>
      <c r="Z116" s="95" t="str">
        <f aca="false">IF(A116&lt;=$B$5,OldData!O117,"")</f>
        <v/>
      </c>
      <c r="AA116" s="95" t="str">
        <f aca="false">IF(A116&lt;=$B$5,OldData!E117,"")</f>
        <v/>
      </c>
      <c r="AB116" s="96" t="str">
        <f aca="false">IF(A116&lt;=$B$5,OldData!B117,"")</f>
        <v/>
      </c>
      <c r="AD116" s="1" t="n">
        <f aca="false">AD115+1</f>
        <v>111</v>
      </c>
      <c r="AE116" s="69" t="e">
        <v>#VALUE!</v>
      </c>
      <c r="AF116" s="81"/>
      <c r="AG116" s="81"/>
      <c r="AH116" s="90"/>
      <c r="AI116" s="33"/>
      <c r="AL116" s="123"/>
      <c r="AM116" s="17"/>
      <c r="AN116" s="17"/>
      <c r="AO116" s="106"/>
      <c r="AP116" s="107"/>
      <c r="AS116" s="71" t="n">
        <f aca="false">AL115</f>
        <v>0</v>
      </c>
      <c r="AT116" s="69" t="n">
        <f aca="false">AQ116</f>
        <v>0</v>
      </c>
    </row>
    <row r="117" customFormat="false" ht="11.25" hidden="false" customHeight="false" outlineLevel="0" collapsed="false">
      <c r="A117" s="67" t="n">
        <f aca="false">1+A116</f>
        <v>111</v>
      </c>
      <c r="B117" s="1" t="str">
        <f aca="false">IF(A117&lt;=$B$5,Data!L118,"")</f>
        <v/>
      </c>
      <c r="C117" s="1" t="str">
        <f aca="false">IF(A117&lt;=$B$5,IF(Calculation!$Y$12=2,DayInfo!C115,DayInfo!F115),"")</f>
        <v/>
      </c>
      <c r="G117" s="68" t="str">
        <f aca="false">IF(A117&lt;=$B$5,Data!O118,"")</f>
        <v/>
      </c>
      <c r="H117" s="91" t="str">
        <f aca="false">IF(A117&lt;=$B$5,Data!P118,"")</f>
        <v/>
      </c>
      <c r="J117" s="1" t="str">
        <f aca="false">IF(A117&lt;=$B$5,Data!E118,"")</f>
        <v/>
      </c>
      <c r="K117" s="1" t="str">
        <f aca="false">IF(A117&lt;=$B$5,Data!B118,"")</f>
        <v/>
      </c>
      <c r="L117" s="1" t="str">
        <f aca="false">IF(A117&lt;=$B$5,Data!C118,"")</f>
        <v/>
      </c>
      <c r="N117" s="97" t="e">
        <f aca="false">IF(A116&lt;=$N$7,Data!G117,"")</f>
        <v>#VALUE!</v>
      </c>
      <c r="P117" s="1" t="str">
        <f aca="false">IF(A117&lt;=$P$6,Data!D118,"")</f>
        <v/>
      </c>
      <c r="U117" s="1" t="n">
        <f aca="false">1+U116</f>
        <v>111</v>
      </c>
      <c r="V117" s="92" t="e">
        <v>#VALUE!</v>
      </c>
      <c r="W117" s="93" t="e">
        <f aca="false">V117</f>
        <v>#VALUE!</v>
      </c>
      <c r="X117" s="93"/>
      <c r="Y117" s="94" t="n">
        <f aca="false">1+Y116</f>
        <v>111</v>
      </c>
      <c r="Z117" s="95" t="str">
        <f aca="false">IF(A117&lt;=$B$5,OldData!O118,"")</f>
        <v/>
      </c>
      <c r="AA117" s="95" t="str">
        <f aca="false">IF(A117&lt;=$B$5,OldData!E118,"")</f>
        <v/>
      </c>
      <c r="AB117" s="96" t="str">
        <f aca="false">IF(A117&lt;=$B$5,OldData!B118,"")</f>
        <v/>
      </c>
      <c r="AD117" s="1" t="n">
        <f aca="false">AD116+1</f>
        <v>112</v>
      </c>
      <c r="AE117" s="69" t="e">
        <v>#VALUE!</v>
      </c>
      <c r="AF117" s="81"/>
      <c r="AG117" s="81"/>
      <c r="AH117" s="90"/>
      <c r="AI117" s="33"/>
      <c r="AL117" s="123"/>
      <c r="AM117" s="17"/>
      <c r="AN117" s="17"/>
      <c r="AO117" s="106"/>
      <c r="AP117" s="107"/>
      <c r="AS117" s="71" t="n">
        <f aca="false">AL116</f>
        <v>0</v>
      </c>
      <c r="AT117" s="69" t="n">
        <f aca="false">AQ117</f>
        <v>0</v>
      </c>
    </row>
    <row r="118" customFormat="false" ht="11.25" hidden="false" customHeight="false" outlineLevel="0" collapsed="false">
      <c r="A118" s="67" t="n">
        <f aca="false">1+A117</f>
        <v>112</v>
      </c>
      <c r="B118" s="1" t="str">
        <f aca="false">IF(A118&lt;=$B$5,Data!L119,"")</f>
        <v/>
      </c>
      <c r="C118" s="1" t="str">
        <f aca="false">IF(A118&lt;=$B$5,IF(Calculation!$Y$12=2,DayInfo!C116,DayInfo!F116),"")</f>
        <v/>
      </c>
      <c r="G118" s="68" t="str">
        <f aca="false">IF(A118&lt;=$B$5,Data!O119,"")</f>
        <v/>
      </c>
      <c r="H118" s="91" t="str">
        <f aca="false">IF(A118&lt;=$B$5,Data!P119,"")</f>
        <v/>
      </c>
      <c r="J118" s="1" t="str">
        <f aca="false">IF(A118&lt;=$B$5,Data!E119,"")</f>
        <v/>
      </c>
      <c r="K118" s="1" t="str">
        <f aca="false">IF(A118&lt;=$B$5,Data!B119,"")</f>
        <v/>
      </c>
      <c r="L118" s="1" t="str">
        <f aca="false">IF(A118&lt;=$B$5,Data!C119,"")</f>
        <v/>
      </c>
      <c r="N118" s="97" t="e">
        <f aca="false">IF(A117&lt;=$N$7,Data!G118,"")</f>
        <v>#VALUE!</v>
      </c>
      <c r="P118" s="1" t="str">
        <f aca="false">IF(A118&lt;=$P$6,Data!D119,"")</f>
        <v/>
      </c>
      <c r="U118" s="1" t="n">
        <f aca="false">1+U117</f>
        <v>112</v>
      </c>
      <c r="V118" s="92" t="e">
        <v>#VALUE!</v>
      </c>
      <c r="W118" s="93" t="e">
        <f aca="false">V118</f>
        <v>#VALUE!</v>
      </c>
      <c r="X118" s="93"/>
      <c r="Y118" s="94" t="n">
        <f aca="false">1+Y117</f>
        <v>112</v>
      </c>
      <c r="Z118" s="95" t="str">
        <f aca="false">IF(A118&lt;=$B$5,OldData!O119,"")</f>
        <v/>
      </c>
      <c r="AA118" s="95" t="str">
        <f aca="false">IF(A118&lt;=$B$5,OldData!E119,"")</f>
        <v/>
      </c>
      <c r="AB118" s="96" t="str">
        <f aca="false">IF(A118&lt;=$B$5,OldData!B119,"")</f>
        <v/>
      </c>
      <c r="AD118" s="1" t="n">
        <f aca="false">AD117+1</f>
        <v>113</v>
      </c>
      <c r="AE118" s="69" t="e">
        <v>#VALUE!</v>
      </c>
      <c r="AF118" s="81"/>
      <c r="AG118" s="81"/>
      <c r="AH118" s="90"/>
      <c r="AI118" s="33"/>
      <c r="AL118" s="123"/>
      <c r="AM118" s="17"/>
      <c r="AN118" s="17"/>
      <c r="AO118" s="106"/>
      <c r="AP118" s="107"/>
      <c r="AS118" s="71" t="n">
        <f aca="false">AL117</f>
        <v>0</v>
      </c>
      <c r="AT118" s="69" t="n">
        <f aca="false">AQ118</f>
        <v>0</v>
      </c>
    </row>
    <row r="119" customFormat="false" ht="11.25" hidden="false" customHeight="false" outlineLevel="0" collapsed="false">
      <c r="A119" s="67" t="n">
        <f aca="false">1+A118</f>
        <v>113</v>
      </c>
      <c r="B119" s="1" t="str">
        <f aca="false">IF(A119&lt;=$B$5,Data!L120,"")</f>
        <v/>
      </c>
      <c r="C119" s="1" t="str">
        <f aca="false">IF(A119&lt;=$B$5,IF(Calculation!$Y$12=2,DayInfo!C117,DayInfo!F117),"")</f>
        <v/>
      </c>
      <c r="G119" s="68" t="str">
        <f aca="false">IF(A119&lt;=$B$5,Data!O120,"")</f>
        <v/>
      </c>
      <c r="H119" s="91" t="str">
        <f aca="false">IF(A119&lt;=$B$5,Data!P120,"")</f>
        <v/>
      </c>
      <c r="J119" s="1" t="str">
        <f aca="false">IF(A119&lt;=$B$5,Data!E120,"")</f>
        <v/>
      </c>
      <c r="K119" s="1" t="str">
        <f aca="false">IF(A119&lt;=$B$5,Data!B120,"")</f>
        <v/>
      </c>
      <c r="L119" s="1" t="str">
        <f aca="false">IF(A119&lt;=$B$5,Data!C120,"")</f>
        <v/>
      </c>
      <c r="N119" s="97" t="e">
        <f aca="false">IF(A118&lt;=$N$7,Data!G119,"")</f>
        <v>#VALUE!</v>
      </c>
      <c r="P119" s="1" t="str">
        <f aca="false">IF(A119&lt;=$P$6,Data!D120,"")</f>
        <v/>
      </c>
      <c r="U119" s="1" t="n">
        <f aca="false">1+U118</f>
        <v>113</v>
      </c>
      <c r="V119" s="92" t="e">
        <v>#VALUE!</v>
      </c>
      <c r="W119" s="93" t="e">
        <f aca="false">V119</f>
        <v>#VALUE!</v>
      </c>
      <c r="X119" s="93"/>
      <c r="Y119" s="94" t="n">
        <f aca="false">1+Y118</f>
        <v>113</v>
      </c>
      <c r="Z119" s="95" t="str">
        <f aca="false">IF(A119&lt;=$B$5,OldData!O120,"")</f>
        <v/>
      </c>
      <c r="AA119" s="95" t="str">
        <f aca="false">IF(A119&lt;=$B$5,OldData!E120,"")</f>
        <v/>
      </c>
      <c r="AB119" s="96" t="str">
        <f aca="false">IF(A119&lt;=$B$5,OldData!B120,"")</f>
        <v/>
      </c>
      <c r="AD119" s="1" t="n">
        <f aca="false">AD118+1</f>
        <v>114</v>
      </c>
      <c r="AE119" s="69" t="e">
        <v>#VALUE!</v>
      </c>
      <c r="AF119" s="81"/>
      <c r="AG119" s="81"/>
      <c r="AH119" s="90"/>
      <c r="AI119" s="33"/>
      <c r="AL119" s="123"/>
      <c r="AM119" s="17"/>
      <c r="AN119" s="17"/>
      <c r="AO119" s="106"/>
      <c r="AP119" s="107"/>
      <c r="AS119" s="71" t="n">
        <f aca="false">AL118</f>
        <v>0</v>
      </c>
      <c r="AT119" s="69" t="n">
        <f aca="false">AQ119</f>
        <v>0</v>
      </c>
    </row>
    <row r="120" customFormat="false" ht="11.25" hidden="false" customHeight="false" outlineLevel="0" collapsed="false">
      <c r="A120" s="67" t="n">
        <f aca="false">1+A119</f>
        <v>114</v>
      </c>
      <c r="B120" s="1" t="str">
        <f aca="false">IF(A120&lt;=$B$5,Data!L121,"")</f>
        <v/>
      </c>
      <c r="C120" s="1" t="str">
        <f aca="false">IF(A120&lt;=$B$5,IF(Calculation!$Y$12=2,DayInfo!C118,DayInfo!F118),"")</f>
        <v/>
      </c>
      <c r="G120" s="68" t="str">
        <f aca="false">IF(A120&lt;=$B$5,Data!O121,"")</f>
        <v/>
      </c>
      <c r="H120" s="91" t="str">
        <f aca="false">IF(A120&lt;=$B$5,Data!P121,"")</f>
        <v/>
      </c>
      <c r="J120" s="1" t="str">
        <f aca="false">IF(A120&lt;=$B$5,Data!E121,"")</f>
        <v/>
      </c>
      <c r="K120" s="1" t="str">
        <f aca="false">IF(A120&lt;=$B$5,Data!B121,"")</f>
        <v/>
      </c>
      <c r="L120" s="1" t="str">
        <f aca="false">IF(A120&lt;=$B$5,Data!C121,"")</f>
        <v/>
      </c>
      <c r="N120" s="97" t="e">
        <f aca="false">IF(A119&lt;=$N$7,Data!G120,"")</f>
        <v>#VALUE!</v>
      </c>
      <c r="P120" s="1" t="str">
        <f aca="false">IF(A120&lt;=$P$6,Data!D121,"")</f>
        <v/>
      </c>
      <c r="U120" s="1" t="n">
        <f aca="false">1+U119</f>
        <v>114</v>
      </c>
      <c r="V120" s="92" t="e">
        <v>#VALUE!</v>
      </c>
      <c r="W120" s="93" t="e">
        <f aca="false">V120</f>
        <v>#VALUE!</v>
      </c>
      <c r="X120" s="93"/>
      <c r="Y120" s="94" t="n">
        <f aca="false">1+Y119</f>
        <v>114</v>
      </c>
      <c r="Z120" s="95" t="str">
        <f aca="false">IF(A120&lt;=$B$5,OldData!O121,"")</f>
        <v/>
      </c>
      <c r="AA120" s="95" t="str">
        <f aca="false">IF(A120&lt;=$B$5,OldData!E121,"")</f>
        <v/>
      </c>
      <c r="AB120" s="96" t="str">
        <f aca="false">IF(A120&lt;=$B$5,OldData!B121,"")</f>
        <v/>
      </c>
      <c r="AD120" s="1" t="n">
        <f aca="false">AD119+1</f>
        <v>115</v>
      </c>
      <c r="AE120" s="69" t="e">
        <v>#VALUE!</v>
      </c>
      <c r="AF120" s="81"/>
      <c r="AG120" s="81"/>
      <c r="AH120" s="90"/>
      <c r="AI120" s="33"/>
      <c r="AL120" s="123"/>
      <c r="AM120" s="17"/>
      <c r="AN120" s="17"/>
      <c r="AO120" s="106"/>
      <c r="AP120" s="107"/>
      <c r="AS120" s="71" t="n">
        <f aca="false">AL119</f>
        <v>0</v>
      </c>
      <c r="AT120" s="69" t="n">
        <f aca="false">AQ120</f>
        <v>0</v>
      </c>
    </row>
    <row r="121" customFormat="false" ht="11.25" hidden="false" customHeight="false" outlineLevel="0" collapsed="false">
      <c r="A121" s="67" t="n">
        <f aca="false">1+A120</f>
        <v>115</v>
      </c>
      <c r="B121" s="1" t="str">
        <f aca="false">IF(A121&lt;=$B$5,Data!L122,"")</f>
        <v/>
      </c>
      <c r="C121" s="1" t="str">
        <f aca="false">IF(A121&lt;=$B$5,IF(Calculation!$Y$12=2,DayInfo!C119,DayInfo!F119),"")</f>
        <v/>
      </c>
      <c r="G121" s="68" t="str">
        <f aca="false">IF(A121&lt;=$B$5,Data!O122,"")</f>
        <v/>
      </c>
      <c r="H121" s="91" t="str">
        <f aca="false">IF(A121&lt;=$B$5,Data!P122,"")</f>
        <v/>
      </c>
      <c r="J121" s="1" t="str">
        <f aca="false">IF(A121&lt;=$B$5,Data!E122,"")</f>
        <v/>
      </c>
      <c r="K121" s="1" t="str">
        <f aca="false">IF(A121&lt;=$B$5,Data!B122,"")</f>
        <v/>
      </c>
      <c r="L121" s="1" t="str">
        <f aca="false">IF(A121&lt;=$B$5,Data!C122,"")</f>
        <v/>
      </c>
      <c r="N121" s="124" t="e">
        <f aca="false">IF(A120&lt;=$N$7,Data!G121,"")</f>
        <v>#VALUE!</v>
      </c>
      <c r="P121" s="1" t="str">
        <f aca="false">IF(A121&lt;=$P$6,Data!D122,"")</f>
        <v/>
      </c>
      <c r="U121" s="1" t="n">
        <f aca="false">1+U120</f>
        <v>115</v>
      </c>
      <c r="V121" s="92" t="e">
        <v>#VALUE!</v>
      </c>
      <c r="W121" s="93" t="e">
        <f aca="false">V121</f>
        <v>#VALUE!</v>
      </c>
      <c r="X121" s="93"/>
      <c r="Y121" s="94" t="n">
        <f aca="false">1+Y120</f>
        <v>115</v>
      </c>
      <c r="Z121" s="95" t="str">
        <f aca="false">IF(A121&lt;=$B$5,OldData!O122,"")</f>
        <v/>
      </c>
      <c r="AA121" s="95" t="str">
        <f aca="false">IF(A121&lt;=$B$5,OldData!E122,"")</f>
        <v/>
      </c>
      <c r="AB121" s="96" t="str">
        <f aca="false">IF(A121&lt;=$B$5,OldData!B122,"")</f>
        <v/>
      </c>
      <c r="AD121" s="1" t="n">
        <f aca="false">AD120+1</f>
        <v>116</v>
      </c>
      <c r="AE121" s="69" t="e">
        <v>#VALUE!</v>
      </c>
      <c r="AF121" s="81"/>
      <c r="AG121" s="81"/>
      <c r="AH121" s="90"/>
      <c r="AI121" s="33"/>
      <c r="AL121" s="123"/>
      <c r="AM121" s="17"/>
      <c r="AN121" s="17"/>
      <c r="AO121" s="106"/>
      <c r="AP121" s="107"/>
      <c r="AS121" s="71" t="n">
        <f aca="false">AL120</f>
        <v>0</v>
      </c>
      <c r="AT121" s="69" t="n">
        <f aca="false">AQ121</f>
        <v>0</v>
      </c>
    </row>
    <row r="122" customFormat="false" ht="11.25" hidden="false" customHeight="false" outlineLevel="0" collapsed="false">
      <c r="A122" s="67" t="n">
        <f aca="false">1+A121</f>
        <v>116</v>
      </c>
      <c r="B122" s="1" t="str">
        <f aca="false">IF(A122&lt;=$B$5,Data!L123,"")</f>
        <v/>
      </c>
      <c r="C122" s="1" t="str">
        <f aca="false">IF(A122&lt;=$B$5,IF(Calculation!$Y$12=2,DayInfo!C120,DayInfo!F120),"")</f>
        <v/>
      </c>
      <c r="G122" s="68" t="str">
        <f aca="false">IF(A122&lt;=$B$5,Data!O123,"")</f>
        <v/>
      </c>
      <c r="H122" s="91" t="str">
        <f aca="false">IF(A122&lt;=$B$5,Data!P123,"")</f>
        <v/>
      </c>
      <c r="J122" s="1" t="str">
        <f aca="false">IF(A122&lt;=$B$5,Data!E123,"")</f>
        <v/>
      </c>
      <c r="K122" s="1" t="str">
        <f aca="false">IF(A122&lt;=$B$5,Data!B123,"")</f>
        <v/>
      </c>
      <c r="L122" s="1" t="str">
        <f aca="false">IF(A122&lt;=$B$5,Data!C123,"")</f>
        <v/>
      </c>
      <c r="N122" s="124" t="e">
        <f aca="false">IF(A121&lt;=$N$7,Data!G122,"")</f>
        <v>#VALUE!</v>
      </c>
      <c r="P122" s="1" t="str">
        <f aca="false">IF(A122&lt;=$P$6,Data!D123,"")</f>
        <v/>
      </c>
      <c r="U122" s="1" t="n">
        <f aca="false">1+U121</f>
        <v>116</v>
      </c>
      <c r="V122" s="92" t="e">
        <v>#VALUE!</v>
      </c>
      <c r="W122" s="93" t="e">
        <f aca="false">V122</f>
        <v>#VALUE!</v>
      </c>
      <c r="X122" s="93"/>
      <c r="Y122" s="94" t="n">
        <f aca="false">1+Y121</f>
        <v>116</v>
      </c>
      <c r="Z122" s="95" t="str">
        <f aca="false">IF(A122&lt;=$B$5,OldData!O123,"")</f>
        <v/>
      </c>
      <c r="AA122" s="95" t="str">
        <f aca="false">IF(A122&lt;=$B$5,OldData!E123,"")</f>
        <v/>
      </c>
      <c r="AB122" s="96" t="str">
        <f aca="false">IF(A122&lt;=$B$5,OldData!B123,"")</f>
        <v/>
      </c>
      <c r="AD122" s="1" t="n">
        <f aca="false">AD121+1</f>
        <v>117</v>
      </c>
      <c r="AE122" s="69" t="e">
        <v>#VALUE!</v>
      </c>
      <c r="AF122" s="81"/>
      <c r="AG122" s="81"/>
      <c r="AH122" s="90"/>
      <c r="AI122" s="33"/>
      <c r="AL122" s="123"/>
      <c r="AM122" s="17"/>
      <c r="AN122" s="17"/>
      <c r="AO122" s="106"/>
      <c r="AP122" s="107"/>
      <c r="AS122" s="71" t="n">
        <f aca="false">AL121</f>
        <v>0</v>
      </c>
      <c r="AT122" s="69" t="n">
        <f aca="false">AQ122</f>
        <v>0</v>
      </c>
    </row>
    <row r="123" customFormat="false" ht="11.25" hidden="false" customHeight="false" outlineLevel="0" collapsed="false">
      <c r="A123" s="67" t="n">
        <f aca="false">1+A122</f>
        <v>117</v>
      </c>
      <c r="B123" s="1" t="str">
        <f aca="false">IF(A123&lt;=$B$5,Data!L124,"")</f>
        <v/>
      </c>
      <c r="C123" s="1" t="str">
        <f aca="false">IF(A123&lt;=$B$5,IF(Calculation!$Y$12=2,DayInfo!C121,DayInfo!F121),"")</f>
        <v/>
      </c>
      <c r="G123" s="68" t="str">
        <f aca="false">IF(A123&lt;=$B$5,Data!O124,"")</f>
        <v/>
      </c>
      <c r="H123" s="91" t="str">
        <f aca="false">IF(A123&lt;=$B$5,Data!P124,"")</f>
        <v/>
      </c>
      <c r="J123" s="1" t="str">
        <f aca="false">IF(A123&lt;=$B$5,Data!E124,"")</f>
        <v/>
      </c>
      <c r="K123" s="1" t="str">
        <f aca="false">IF(A123&lt;=$B$5,Data!B124,"")</f>
        <v/>
      </c>
      <c r="L123" s="1" t="str">
        <f aca="false">IF(A123&lt;=$B$5,Data!C124,"")</f>
        <v/>
      </c>
      <c r="N123" s="124" t="e">
        <f aca="false">IF(A122&lt;=$N$7,Data!G123,"")</f>
        <v>#VALUE!</v>
      </c>
      <c r="P123" s="1" t="str">
        <f aca="false">IF(A123&lt;=$P$6,Data!D124,"")</f>
        <v/>
      </c>
      <c r="U123" s="1" t="n">
        <f aca="false">1+U122</f>
        <v>117</v>
      </c>
      <c r="V123" s="92" t="e">
        <v>#VALUE!</v>
      </c>
      <c r="W123" s="93" t="e">
        <f aca="false">V123</f>
        <v>#VALUE!</v>
      </c>
      <c r="X123" s="93"/>
      <c r="Y123" s="94" t="n">
        <f aca="false">1+Y122</f>
        <v>117</v>
      </c>
      <c r="Z123" s="95" t="str">
        <f aca="false">IF(A123&lt;=$B$5,OldData!O124,"")</f>
        <v/>
      </c>
      <c r="AA123" s="95" t="str">
        <f aca="false">IF(A123&lt;=$B$5,OldData!E124,"")</f>
        <v/>
      </c>
      <c r="AB123" s="96" t="str">
        <f aca="false">IF(A123&lt;=$B$5,OldData!B124,"")</f>
        <v/>
      </c>
      <c r="AD123" s="1" t="n">
        <f aca="false">AD122+1</f>
        <v>118</v>
      </c>
      <c r="AE123" s="69" t="e">
        <v>#VALUE!</v>
      </c>
      <c r="AF123" s="81"/>
      <c r="AG123" s="81"/>
      <c r="AH123" s="90"/>
      <c r="AI123" s="33"/>
      <c r="AL123" s="123"/>
      <c r="AM123" s="17"/>
      <c r="AN123" s="17"/>
      <c r="AO123" s="106"/>
      <c r="AP123" s="107"/>
      <c r="AS123" s="71" t="n">
        <f aca="false">AL122</f>
        <v>0</v>
      </c>
      <c r="AT123" s="69" t="n">
        <f aca="false">AQ123</f>
        <v>0</v>
      </c>
    </row>
    <row r="124" customFormat="false" ht="11.25" hidden="false" customHeight="false" outlineLevel="0" collapsed="false">
      <c r="A124" s="67" t="n">
        <f aca="false">1+A123</f>
        <v>118</v>
      </c>
      <c r="B124" s="1" t="str">
        <f aca="false">IF(A124&lt;=$B$5,Data!L125,"")</f>
        <v/>
      </c>
      <c r="C124" s="1" t="str">
        <f aca="false">IF(A124&lt;=$B$5,IF(Calculation!$Y$12=2,DayInfo!C122,DayInfo!F122),"")</f>
        <v/>
      </c>
      <c r="G124" s="68" t="str">
        <f aca="false">IF(A124&lt;=$B$5,Data!O125,"")</f>
        <v/>
      </c>
      <c r="H124" s="91" t="str">
        <f aca="false">IF(A124&lt;=$B$5,Data!P125,"")</f>
        <v/>
      </c>
      <c r="J124" s="1" t="str">
        <f aca="false">IF(A124&lt;=$B$5,Data!E125,"")</f>
        <v/>
      </c>
      <c r="K124" s="1" t="str">
        <f aca="false">IF(A124&lt;=$B$5,Data!B125,"")</f>
        <v/>
      </c>
      <c r="L124" s="1" t="str">
        <f aca="false">IF(A124&lt;=$B$5,Data!C125,"")</f>
        <v/>
      </c>
      <c r="N124" s="124" t="e">
        <f aca="false">IF(A123&lt;=$N$7,Data!G124,"")</f>
        <v>#VALUE!</v>
      </c>
      <c r="P124" s="1" t="str">
        <f aca="false">IF(A124&lt;=$P$6,Data!D125,"")</f>
        <v/>
      </c>
      <c r="U124" s="1" t="n">
        <f aca="false">1+U123</f>
        <v>118</v>
      </c>
      <c r="V124" s="92" t="e">
        <v>#VALUE!</v>
      </c>
      <c r="W124" s="93" t="e">
        <f aca="false">V124</f>
        <v>#VALUE!</v>
      </c>
      <c r="X124" s="93"/>
      <c r="Y124" s="94" t="n">
        <f aca="false">1+Y123</f>
        <v>118</v>
      </c>
      <c r="Z124" s="95" t="str">
        <f aca="false">IF(A124&lt;=$B$5,OldData!O125,"")</f>
        <v/>
      </c>
      <c r="AA124" s="95" t="str">
        <f aca="false">IF(A124&lt;=$B$5,OldData!E125,"")</f>
        <v/>
      </c>
      <c r="AB124" s="96" t="str">
        <f aca="false">IF(A124&lt;=$B$5,OldData!B125,"")</f>
        <v/>
      </c>
      <c r="AD124" s="1" t="n">
        <f aca="false">AD123+1</f>
        <v>119</v>
      </c>
      <c r="AE124" s="69" t="e">
        <v>#VALUE!</v>
      </c>
      <c r="AF124" s="81"/>
      <c r="AG124" s="81"/>
      <c r="AH124" s="90"/>
      <c r="AI124" s="33"/>
      <c r="AL124" s="123"/>
      <c r="AM124" s="17"/>
      <c r="AN124" s="17"/>
      <c r="AO124" s="106"/>
      <c r="AP124" s="107"/>
      <c r="AS124" s="71" t="n">
        <f aca="false">AL123</f>
        <v>0</v>
      </c>
      <c r="AT124" s="69" t="n">
        <f aca="false">AQ124</f>
        <v>0</v>
      </c>
    </row>
    <row r="125" customFormat="false" ht="11.25" hidden="false" customHeight="false" outlineLevel="0" collapsed="false">
      <c r="A125" s="67" t="n">
        <f aca="false">1+A124</f>
        <v>119</v>
      </c>
      <c r="B125" s="1" t="str">
        <f aca="false">IF(A125&lt;=$B$5,Data!L126,"")</f>
        <v/>
      </c>
      <c r="C125" s="1" t="str">
        <f aca="false">IF(A125&lt;=$B$5,IF(Calculation!$Y$12=2,DayInfo!C123,DayInfo!F123),"")</f>
        <v/>
      </c>
      <c r="G125" s="68" t="str">
        <f aca="false">IF(A125&lt;=$B$5,Data!O126,"")</f>
        <v/>
      </c>
      <c r="H125" s="91" t="str">
        <f aca="false">IF(A125&lt;=$B$5,Data!P126,"")</f>
        <v/>
      </c>
      <c r="J125" s="1" t="str">
        <f aca="false">IF(A125&lt;=$B$5,Data!E126,"")</f>
        <v/>
      </c>
      <c r="K125" s="1" t="str">
        <f aca="false">IF(A125&lt;=$B$5,Data!B126,"")</f>
        <v/>
      </c>
      <c r="L125" s="1" t="str">
        <f aca="false">IF(A125&lt;=$B$5,Data!C126,"")</f>
        <v/>
      </c>
      <c r="N125" s="124" t="e">
        <f aca="false">IF(A124&lt;=$N$7,Data!G125,"")</f>
        <v>#VALUE!</v>
      </c>
      <c r="P125" s="1" t="str">
        <f aca="false">IF(A125&lt;=$P$6,Data!D126,"")</f>
        <v/>
      </c>
      <c r="U125" s="1" t="n">
        <f aca="false">1+U124</f>
        <v>119</v>
      </c>
      <c r="V125" s="92" t="e">
        <v>#VALUE!</v>
      </c>
      <c r="W125" s="93" t="e">
        <f aca="false">V125</f>
        <v>#VALUE!</v>
      </c>
      <c r="X125" s="93"/>
      <c r="Y125" s="94" t="n">
        <f aca="false">1+Y124</f>
        <v>119</v>
      </c>
      <c r="Z125" s="95" t="str">
        <f aca="false">IF(A125&lt;=$B$5,OldData!O126,"")</f>
        <v/>
      </c>
      <c r="AA125" s="95" t="str">
        <f aca="false">IF(A125&lt;=$B$5,OldData!E126,"")</f>
        <v/>
      </c>
      <c r="AB125" s="96" t="str">
        <f aca="false">IF(A125&lt;=$B$5,OldData!B126,"")</f>
        <v/>
      </c>
      <c r="AD125" s="1" t="n">
        <f aca="false">AD124+1</f>
        <v>120</v>
      </c>
      <c r="AE125" s="69" t="e">
        <v>#VALUE!</v>
      </c>
      <c r="AF125" s="81"/>
      <c r="AG125" s="81"/>
      <c r="AH125" s="90"/>
      <c r="AI125" s="33"/>
      <c r="AL125" s="123"/>
      <c r="AM125" s="17"/>
      <c r="AN125" s="17"/>
      <c r="AO125" s="106"/>
      <c r="AP125" s="107"/>
      <c r="AS125" s="71" t="n">
        <f aca="false">AL124</f>
        <v>0</v>
      </c>
      <c r="AT125" s="69" t="n">
        <f aca="false">AQ125</f>
        <v>0</v>
      </c>
    </row>
    <row r="126" customFormat="false" ht="11.25" hidden="false" customHeight="false" outlineLevel="0" collapsed="false">
      <c r="A126" s="67" t="n">
        <f aca="false">1+A125</f>
        <v>120</v>
      </c>
      <c r="B126" s="1" t="str">
        <f aca="false">IF(A126&lt;=$B$5,Data!L127,"")</f>
        <v/>
      </c>
      <c r="C126" s="1" t="str">
        <f aca="false">IF(A126&lt;=$B$5,IF(Calculation!$Y$12=2,DayInfo!C124,DayInfo!F124),"")</f>
        <v/>
      </c>
      <c r="G126" s="68" t="str">
        <f aca="false">IF(A126&lt;=$B$5,Data!O127,"")</f>
        <v/>
      </c>
      <c r="H126" s="91" t="str">
        <f aca="false">IF(A126&lt;=$B$5,Data!P127,"")</f>
        <v/>
      </c>
      <c r="J126" s="1" t="str">
        <f aca="false">IF(A126&lt;=$B$5,Data!E127,"")</f>
        <v/>
      </c>
      <c r="K126" s="1" t="str">
        <f aca="false">IF(A126&lt;=$B$5,Data!B127,"")</f>
        <v/>
      </c>
      <c r="L126" s="1" t="str">
        <f aca="false">IF(A126&lt;=$B$5,Data!C127,"")</f>
        <v/>
      </c>
      <c r="N126" s="124" t="e">
        <f aca="false">IF(A125&lt;=$N$7,Data!G126,"")</f>
        <v>#VALUE!</v>
      </c>
      <c r="P126" s="1" t="str">
        <f aca="false">IF(A126&lt;=$P$6,Data!D127,"")</f>
        <v/>
      </c>
      <c r="U126" s="1" t="n">
        <f aca="false">1+U125</f>
        <v>120</v>
      </c>
      <c r="V126" s="92" t="e">
        <v>#VALUE!</v>
      </c>
      <c r="W126" s="93" t="e">
        <f aca="false">V126</f>
        <v>#VALUE!</v>
      </c>
      <c r="X126" s="93"/>
      <c r="Y126" s="94" t="n">
        <f aca="false">1+Y125</f>
        <v>120</v>
      </c>
      <c r="Z126" s="95" t="str">
        <f aca="false">IF(A126&lt;=$B$5,OldData!O127,"")</f>
        <v/>
      </c>
      <c r="AA126" s="95" t="str">
        <f aca="false">IF(A126&lt;=$B$5,OldData!E127,"")</f>
        <v/>
      </c>
      <c r="AB126" s="96" t="str">
        <f aca="false">IF(A126&lt;=$B$5,OldData!B127,"")</f>
        <v/>
      </c>
      <c r="AD126" s="1" t="n">
        <f aca="false">AD125+1</f>
        <v>121</v>
      </c>
      <c r="AE126" s="69" t="e">
        <v>#VALUE!</v>
      </c>
      <c r="AF126" s="81"/>
      <c r="AG126" s="81"/>
      <c r="AH126" s="90"/>
      <c r="AI126" s="33"/>
      <c r="AL126" s="123"/>
      <c r="AM126" s="17"/>
      <c r="AN126" s="17"/>
      <c r="AO126" s="106"/>
      <c r="AP126" s="107"/>
      <c r="AS126" s="71" t="n">
        <f aca="false">AL125</f>
        <v>0</v>
      </c>
      <c r="AT126" s="69" t="n">
        <f aca="false">AQ126</f>
        <v>0</v>
      </c>
    </row>
    <row r="127" customFormat="false" ht="11.25" hidden="false" customHeight="false" outlineLevel="0" collapsed="false">
      <c r="A127" s="67" t="n">
        <f aca="false">1+A126</f>
        <v>121</v>
      </c>
      <c r="B127" s="1" t="str">
        <f aca="false">IF(A127&lt;=$B$5,Data!L128,"")</f>
        <v/>
      </c>
      <c r="C127" s="1" t="str">
        <f aca="false">IF(A127&lt;=$B$5,IF(Calculation!$Y$12=2,DayInfo!C125,DayInfo!F125),"")</f>
        <v/>
      </c>
      <c r="G127" s="68" t="str">
        <f aca="false">IF(A127&lt;=$B$5,Data!O128,"")</f>
        <v/>
      </c>
      <c r="H127" s="91" t="str">
        <f aca="false">IF(A127&lt;=$B$5,Data!P128,"")</f>
        <v/>
      </c>
      <c r="J127" s="1" t="str">
        <f aca="false">IF(A127&lt;=$B$5,Data!E128,"")</f>
        <v/>
      </c>
      <c r="K127" s="1" t="str">
        <f aca="false">IF(A127&lt;=$B$5,Data!B128,"")</f>
        <v/>
      </c>
      <c r="L127" s="1" t="str">
        <f aca="false">IF(A127&lt;=$B$5,Data!C128,"")</f>
        <v/>
      </c>
      <c r="N127" s="124" t="e">
        <f aca="false">IF(A126&lt;=$N$7,Data!G127,"")</f>
        <v>#VALUE!</v>
      </c>
      <c r="P127" s="1" t="str">
        <f aca="false">IF(A127&lt;=$P$6,Data!D128,"")</f>
        <v/>
      </c>
      <c r="U127" s="1" t="n">
        <f aca="false">1+U126</f>
        <v>121</v>
      </c>
      <c r="V127" s="92" t="e">
        <v>#VALUE!</v>
      </c>
      <c r="W127" s="93" t="e">
        <f aca="false">V127</f>
        <v>#VALUE!</v>
      </c>
      <c r="X127" s="93"/>
      <c r="Y127" s="94" t="n">
        <f aca="false">1+Y126</f>
        <v>121</v>
      </c>
      <c r="Z127" s="95" t="str">
        <f aca="false">IF(A127&lt;=$B$5,OldData!O128,"")</f>
        <v/>
      </c>
      <c r="AA127" s="95" t="str">
        <f aca="false">IF(A127&lt;=$B$5,OldData!E128,"")</f>
        <v/>
      </c>
      <c r="AB127" s="96" t="str">
        <f aca="false">IF(A127&lt;=$B$5,OldData!B128,"")</f>
        <v/>
      </c>
      <c r="AD127" s="1" t="n">
        <f aca="false">AD126+1</f>
        <v>122</v>
      </c>
      <c r="AE127" s="69" t="e">
        <v>#VALUE!</v>
      </c>
      <c r="AF127" s="81"/>
      <c r="AG127" s="81"/>
      <c r="AH127" s="90"/>
      <c r="AI127" s="33"/>
      <c r="AL127" s="123"/>
      <c r="AM127" s="17"/>
      <c r="AN127" s="17"/>
      <c r="AO127" s="106"/>
      <c r="AP127" s="107"/>
      <c r="AS127" s="71" t="n">
        <f aca="false">AL126</f>
        <v>0</v>
      </c>
      <c r="AT127" s="69" t="n">
        <f aca="false">AQ127</f>
        <v>0</v>
      </c>
    </row>
    <row r="128" customFormat="false" ht="11.25" hidden="false" customHeight="false" outlineLevel="0" collapsed="false">
      <c r="A128" s="67" t="n">
        <f aca="false">1+A127</f>
        <v>122</v>
      </c>
      <c r="B128" s="1" t="str">
        <f aca="false">IF(A128&lt;=$B$5,Data!L129,"")</f>
        <v/>
      </c>
      <c r="C128" s="1" t="str">
        <f aca="false">IF(A128&lt;=$B$5,IF(Calculation!$Y$12=2,DayInfo!C126,DayInfo!F126),"")</f>
        <v/>
      </c>
      <c r="G128" s="68" t="str">
        <f aca="false">IF(A128&lt;=$B$5,Data!O129,"")</f>
        <v/>
      </c>
      <c r="H128" s="91" t="str">
        <f aca="false">IF(A128&lt;=$B$5,Data!P129,"")</f>
        <v/>
      </c>
      <c r="J128" s="1" t="str">
        <f aca="false">IF(A128&lt;=$B$5,Data!E129,"")</f>
        <v/>
      </c>
      <c r="K128" s="1" t="str">
        <f aca="false">IF(A128&lt;=$B$5,Data!B129,"")</f>
        <v/>
      </c>
      <c r="L128" s="1" t="str">
        <f aca="false">IF(A128&lt;=$B$5,Data!C129,"")</f>
        <v/>
      </c>
      <c r="N128" s="124" t="e">
        <f aca="false">IF(A127&lt;=$N$7,Data!G128,"")</f>
        <v>#VALUE!</v>
      </c>
      <c r="P128" s="1" t="str">
        <f aca="false">IF(A128&lt;=$P$6,Data!D129,"")</f>
        <v/>
      </c>
      <c r="U128" s="1" t="n">
        <f aca="false">1+U127</f>
        <v>122</v>
      </c>
      <c r="V128" s="92" t="e">
        <v>#VALUE!</v>
      </c>
      <c r="W128" s="93" t="e">
        <f aca="false">V128</f>
        <v>#VALUE!</v>
      </c>
      <c r="X128" s="93"/>
      <c r="Y128" s="94" t="n">
        <f aca="false">1+Y127</f>
        <v>122</v>
      </c>
      <c r="Z128" s="95" t="str">
        <f aca="false">IF(A128&lt;=$B$5,OldData!O129,"")</f>
        <v/>
      </c>
      <c r="AA128" s="95" t="str">
        <f aca="false">IF(A128&lt;=$B$5,OldData!E129,"")</f>
        <v/>
      </c>
      <c r="AB128" s="96" t="str">
        <f aca="false">IF(A128&lt;=$B$5,OldData!B129,"")</f>
        <v/>
      </c>
      <c r="AD128" s="1" t="n">
        <f aca="false">AD127+1</f>
        <v>123</v>
      </c>
      <c r="AE128" s="69" t="e">
        <v>#VALUE!</v>
      </c>
      <c r="AF128" s="81"/>
      <c r="AG128" s="81"/>
      <c r="AH128" s="90"/>
      <c r="AI128" s="33"/>
      <c r="AL128" s="123"/>
      <c r="AM128" s="17"/>
      <c r="AN128" s="17"/>
      <c r="AO128" s="106"/>
      <c r="AP128" s="107"/>
      <c r="AS128" s="71" t="n">
        <f aca="false">AL127</f>
        <v>0</v>
      </c>
      <c r="AT128" s="69" t="n">
        <f aca="false">AQ128</f>
        <v>0</v>
      </c>
    </row>
    <row r="129" customFormat="false" ht="11.25" hidden="false" customHeight="false" outlineLevel="0" collapsed="false">
      <c r="A129" s="67" t="n">
        <f aca="false">1+A128</f>
        <v>123</v>
      </c>
      <c r="B129" s="1" t="str">
        <f aca="false">IF(A129&lt;=$B$5,Data!L130,"")</f>
        <v/>
      </c>
      <c r="C129" s="1" t="str">
        <f aca="false">IF(A129&lt;=$B$5,IF(Calculation!$Y$12=2,DayInfo!C127,DayInfo!F127),"")</f>
        <v/>
      </c>
      <c r="G129" s="68" t="str">
        <f aca="false">IF(A129&lt;=$B$5,Data!O130,"")</f>
        <v/>
      </c>
      <c r="H129" s="91" t="str">
        <f aca="false">IF(A129&lt;=$B$5,Data!P130,"")</f>
        <v/>
      </c>
      <c r="J129" s="1" t="str">
        <f aca="false">IF(A129&lt;=$B$5,Data!E130,"")</f>
        <v/>
      </c>
      <c r="K129" s="1" t="str">
        <f aca="false">IF(A129&lt;=$B$5,Data!B130,"")</f>
        <v/>
      </c>
      <c r="L129" s="1" t="str">
        <f aca="false">IF(A129&lt;=$B$5,Data!C130,"")</f>
        <v/>
      </c>
      <c r="N129" s="124" t="e">
        <f aca="false">IF(A128&lt;=$N$7,Data!G129,"")</f>
        <v>#VALUE!</v>
      </c>
      <c r="P129" s="1" t="str">
        <f aca="false">IF(A129&lt;=$P$6,Data!D130,"")</f>
        <v/>
      </c>
      <c r="U129" s="1" t="n">
        <f aca="false">1+U128</f>
        <v>123</v>
      </c>
      <c r="V129" s="92" t="e">
        <v>#VALUE!</v>
      </c>
      <c r="W129" s="93" t="e">
        <f aca="false">V129</f>
        <v>#VALUE!</v>
      </c>
      <c r="X129" s="93"/>
      <c r="Y129" s="94" t="n">
        <f aca="false">1+Y128</f>
        <v>123</v>
      </c>
      <c r="Z129" s="95" t="str">
        <f aca="false">IF(A129&lt;=$B$5,OldData!O130,"")</f>
        <v/>
      </c>
      <c r="AA129" s="95" t="str">
        <f aca="false">IF(A129&lt;=$B$5,OldData!E130,"")</f>
        <v/>
      </c>
      <c r="AB129" s="96" t="str">
        <f aca="false">IF(A129&lt;=$B$5,OldData!B130,"")</f>
        <v/>
      </c>
      <c r="AD129" s="1" t="n">
        <f aca="false">AD128+1</f>
        <v>124</v>
      </c>
      <c r="AE129" s="69" t="e">
        <v>#VALUE!</v>
      </c>
      <c r="AF129" s="81"/>
      <c r="AG129" s="81"/>
      <c r="AH129" s="90"/>
      <c r="AI129" s="33"/>
      <c r="AL129" s="123"/>
      <c r="AM129" s="17"/>
      <c r="AN129" s="17"/>
      <c r="AO129" s="106"/>
      <c r="AP129" s="107"/>
      <c r="AS129" s="71" t="n">
        <f aca="false">AL128</f>
        <v>0</v>
      </c>
      <c r="AT129" s="69" t="n">
        <f aca="false">AQ129</f>
        <v>0</v>
      </c>
    </row>
    <row r="130" customFormat="false" ht="11.25" hidden="false" customHeight="false" outlineLevel="0" collapsed="false">
      <c r="A130" s="67" t="n">
        <f aca="false">1+A129</f>
        <v>124</v>
      </c>
      <c r="B130" s="1" t="str">
        <f aca="false">IF(A130&lt;=$B$5,Data!L131,"")</f>
        <v/>
      </c>
      <c r="C130" s="1" t="str">
        <f aca="false">IF(A130&lt;=$B$5,IF(Calculation!$Y$12=2,DayInfo!C128,DayInfo!F128),"")</f>
        <v/>
      </c>
      <c r="G130" s="68" t="str">
        <f aca="false">IF(A130&lt;=$B$5,Data!O131,"")</f>
        <v/>
      </c>
      <c r="H130" s="91" t="str">
        <f aca="false">IF(A130&lt;=$B$5,Data!P131,"")</f>
        <v/>
      </c>
      <c r="J130" s="1" t="str">
        <f aca="false">IF(A130&lt;=$B$5,Data!E131,"")</f>
        <v/>
      </c>
      <c r="K130" s="1" t="str">
        <f aca="false">IF(A130&lt;=$B$5,Data!B131,"")</f>
        <v/>
      </c>
      <c r="L130" s="1" t="str">
        <f aca="false">IF(A130&lt;=$B$5,Data!C131,"")</f>
        <v/>
      </c>
      <c r="N130" s="124" t="e">
        <f aca="false">IF(A129&lt;=$N$7,Data!G130,"")</f>
        <v>#VALUE!</v>
      </c>
      <c r="P130" s="1" t="str">
        <f aca="false">IF(A130&lt;=$P$6,Data!D131,"")</f>
        <v/>
      </c>
      <c r="U130" s="1" t="n">
        <f aca="false">1+U129</f>
        <v>124</v>
      </c>
      <c r="V130" s="92" t="e">
        <v>#VALUE!</v>
      </c>
      <c r="W130" s="93" t="e">
        <f aca="false">V130</f>
        <v>#VALUE!</v>
      </c>
      <c r="X130" s="93"/>
      <c r="Y130" s="94" t="n">
        <f aca="false">1+Y129</f>
        <v>124</v>
      </c>
      <c r="Z130" s="95" t="str">
        <f aca="false">IF(A130&lt;=$B$5,OldData!O131,"")</f>
        <v/>
      </c>
      <c r="AA130" s="95" t="str">
        <f aca="false">IF(A130&lt;=$B$5,OldData!E131,"")</f>
        <v/>
      </c>
      <c r="AB130" s="96" t="str">
        <f aca="false">IF(A130&lt;=$B$5,OldData!B131,"")</f>
        <v/>
      </c>
      <c r="AD130" s="1" t="n">
        <f aca="false">AD129+1</f>
        <v>125</v>
      </c>
      <c r="AE130" s="69" t="e">
        <v>#VALUE!</v>
      </c>
      <c r="AF130" s="81"/>
      <c r="AG130" s="81"/>
      <c r="AH130" s="90"/>
      <c r="AI130" s="33"/>
      <c r="AL130" s="123"/>
      <c r="AM130" s="17"/>
      <c r="AN130" s="17"/>
      <c r="AO130" s="106"/>
      <c r="AP130" s="107"/>
      <c r="AS130" s="71" t="n">
        <f aca="false">AL129</f>
        <v>0</v>
      </c>
      <c r="AT130" s="69" t="n">
        <f aca="false">AQ130</f>
        <v>0</v>
      </c>
    </row>
    <row r="131" customFormat="false" ht="11.25" hidden="false" customHeight="false" outlineLevel="0" collapsed="false">
      <c r="A131" s="67" t="n">
        <f aca="false">1+A130</f>
        <v>125</v>
      </c>
      <c r="B131" s="1" t="str">
        <f aca="false">IF(A131&lt;=$B$5,Data!L132,"")</f>
        <v/>
      </c>
      <c r="C131" s="1" t="str">
        <f aca="false">IF(A131&lt;=$B$5,IF(Calculation!$Y$12=2,DayInfo!C129,DayInfo!F129),"")</f>
        <v/>
      </c>
      <c r="G131" s="68" t="str">
        <f aca="false">IF(A131&lt;=$B$5,Data!O132,"")</f>
        <v/>
      </c>
      <c r="H131" s="91" t="str">
        <f aca="false">IF(A131&lt;=$B$5,Data!P132,"")</f>
        <v/>
      </c>
      <c r="J131" s="1" t="str">
        <f aca="false">IF(A131&lt;=$B$5,Data!E132,"")</f>
        <v/>
      </c>
      <c r="K131" s="1" t="str">
        <f aca="false">IF(A131&lt;=$B$5,Data!B132,"")</f>
        <v/>
      </c>
      <c r="L131" s="1" t="str">
        <f aca="false">IF(A131&lt;=$B$5,Data!C132,"")</f>
        <v/>
      </c>
      <c r="N131" s="124" t="e">
        <f aca="false">IF(A130&lt;=$N$7,Data!G131,"")</f>
        <v>#VALUE!</v>
      </c>
      <c r="P131" s="1" t="str">
        <f aca="false">IF(A131&lt;=$P$6,Data!D132,"")</f>
        <v/>
      </c>
      <c r="U131" s="1" t="n">
        <f aca="false">1+U130</f>
        <v>125</v>
      </c>
      <c r="V131" s="92" t="e">
        <v>#VALUE!</v>
      </c>
      <c r="W131" s="93" t="e">
        <f aca="false">V131</f>
        <v>#VALUE!</v>
      </c>
      <c r="X131" s="93"/>
      <c r="Y131" s="94" t="n">
        <f aca="false">1+Y130</f>
        <v>125</v>
      </c>
      <c r="Z131" s="95" t="str">
        <f aca="false">IF(A131&lt;=$B$5,OldData!O132,"")</f>
        <v/>
      </c>
      <c r="AA131" s="95" t="str">
        <f aca="false">IF(A131&lt;=$B$5,OldData!E132,"")</f>
        <v/>
      </c>
      <c r="AB131" s="96" t="str">
        <f aca="false">IF(A131&lt;=$B$5,OldData!B132,"")</f>
        <v/>
      </c>
      <c r="AD131" s="1" t="n">
        <f aca="false">AD130+1</f>
        <v>126</v>
      </c>
      <c r="AE131" s="69" t="e">
        <v>#VALUE!</v>
      </c>
      <c r="AF131" s="81"/>
      <c r="AG131" s="81"/>
      <c r="AH131" s="90"/>
      <c r="AI131" s="33"/>
      <c r="AL131" s="123"/>
      <c r="AM131" s="17"/>
      <c r="AN131" s="17"/>
      <c r="AO131" s="106"/>
      <c r="AP131" s="107"/>
      <c r="AS131" s="71" t="n">
        <f aca="false">AL130</f>
        <v>0</v>
      </c>
      <c r="AT131" s="69" t="n">
        <f aca="false">AQ131</f>
        <v>0</v>
      </c>
    </row>
    <row r="132" customFormat="false" ht="11.25" hidden="false" customHeight="false" outlineLevel="0" collapsed="false">
      <c r="A132" s="67" t="n">
        <f aca="false">1+A131</f>
        <v>126</v>
      </c>
      <c r="B132" s="1" t="str">
        <f aca="false">IF(A132&lt;=$B$5,Data!L133,"")</f>
        <v/>
      </c>
      <c r="C132" s="1" t="str">
        <f aca="false">IF(A132&lt;=$B$5,IF(Calculation!$Y$12=2,DayInfo!C130,DayInfo!F130),"")</f>
        <v/>
      </c>
      <c r="G132" s="68" t="str">
        <f aca="false">IF(A132&lt;=$B$5,Data!O133,"")</f>
        <v/>
      </c>
      <c r="H132" s="91" t="str">
        <f aca="false">IF(A132&lt;=$B$5,Data!P133,"")</f>
        <v/>
      </c>
      <c r="J132" s="1" t="str">
        <f aca="false">IF(A132&lt;=$B$5,Data!E133,"")</f>
        <v/>
      </c>
      <c r="K132" s="1" t="str">
        <f aca="false">IF(A132&lt;=$B$5,Data!B133,"")</f>
        <v/>
      </c>
      <c r="L132" s="1" t="str">
        <f aca="false">IF(A132&lt;=$B$5,Data!C133,"")</f>
        <v/>
      </c>
      <c r="N132" s="124" t="e">
        <f aca="false">IF(A131&lt;=$N$7,Data!G132,"")</f>
        <v>#VALUE!</v>
      </c>
      <c r="P132" s="1" t="str">
        <f aca="false">IF(A132&lt;=$P$6,Data!D133,"")</f>
        <v/>
      </c>
      <c r="U132" s="1" t="n">
        <f aca="false">1+U131</f>
        <v>126</v>
      </c>
      <c r="V132" s="92" t="e">
        <v>#VALUE!</v>
      </c>
      <c r="W132" s="93" t="e">
        <f aca="false">V132</f>
        <v>#VALUE!</v>
      </c>
      <c r="X132" s="93"/>
      <c r="Y132" s="94" t="n">
        <f aca="false">1+Y131</f>
        <v>126</v>
      </c>
      <c r="Z132" s="95" t="str">
        <f aca="false">IF(A132&lt;=$B$5,OldData!O133,"")</f>
        <v/>
      </c>
      <c r="AA132" s="95" t="str">
        <f aca="false">IF(A132&lt;=$B$5,OldData!E133,"")</f>
        <v/>
      </c>
      <c r="AB132" s="96" t="str">
        <f aca="false">IF(A132&lt;=$B$5,OldData!B133,"")</f>
        <v/>
      </c>
      <c r="AD132" s="1" t="n">
        <f aca="false">AD131+1</f>
        <v>127</v>
      </c>
      <c r="AE132" s="69" t="e">
        <v>#VALUE!</v>
      </c>
      <c r="AF132" s="81"/>
      <c r="AG132" s="81"/>
      <c r="AH132" s="90"/>
      <c r="AI132" s="33"/>
      <c r="AL132" s="123"/>
      <c r="AM132" s="17"/>
      <c r="AN132" s="17"/>
      <c r="AO132" s="106"/>
      <c r="AP132" s="107"/>
      <c r="AS132" s="71" t="n">
        <f aca="false">AL131</f>
        <v>0</v>
      </c>
      <c r="AT132" s="69" t="n">
        <f aca="false">AQ132</f>
        <v>0</v>
      </c>
    </row>
    <row r="133" customFormat="false" ht="11.25" hidden="false" customHeight="false" outlineLevel="0" collapsed="false">
      <c r="A133" s="67" t="n">
        <f aca="false">1+A132</f>
        <v>127</v>
      </c>
      <c r="B133" s="1" t="str">
        <f aca="false">IF(A133&lt;=$B$5,Data!L134,"")</f>
        <v/>
      </c>
      <c r="C133" s="1" t="str">
        <f aca="false">IF(A133&lt;=$B$5,IF(Calculation!$Y$12=2,DayInfo!C131,DayInfo!F131),"")</f>
        <v/>
      </c>
      <c r="G133" s="68" t="str">
        <f aca="false">IF(A133&lt;=$B$5,Data!O134,"")</f>
        <v/>
      </c>
      <c r="H133" s="91" t="str">
        <f aca="false">IF(A133&lt;=$B$5,Data!P134,"")</f>
        <v/>
      </c>
      <c r="J133" s="1" t="str">
        <f aca="false">IF(A133&lt;=$B$5,Data!E134,"")</f>
        <v/>
      </c>
      <c r="K133" s="1" t="str">
        <f aca="false">IF(A133&lt;=$B$5,Data!B134,"")</f>
        <v/>
      </c>
      <c r="L133" s="1" t="str">
        <f aca="false">IF(A133&lt;=$B$5,Data!C134,"")</f>
        <v/>
      </c>
      <c r="N133" s="124" t="e">
        <f aca="false">IF(A132&lt;=$N$7,Data!G133,"")</f>
        <v>#VALUE!</v>
      </c>
      <c r="P133" s="1" t="str">
        <f aca="false">IF(A133&lt;=$P$6,Data!D134,"")</f>
        <v/>
      </c>
      <c r="U133" s="1" t="n">
        <f aca="false">1+U132</f>
        <v>127</v>
      </c>
      <c r="V133" s="92" t="e">
        <v>#VALUE!</v>
      </c>
      <c r="W133" s="93" t="e">
        <f aca="false">V133</f>
        <v>#VALUE!</v>
      </c>
      <c r="X133" s="93"/>
      <c r="Y133" s="94" t="n">
        <f aca="false">1+Y132</f>
        <v>127</v>
      </c>
      <c r="Z133" s="95" t="str">
        <f aca="false">IF(A133&lt;=$B$5,OldData!O134,"")</f>
        <v/>
      </c>
      <c r="AA133" s="95" t="str">
        <f aca="false">IF(A133&lt;=$B$5,OldData!E134,"")</f>
        <v/>
      </c>
      <c r="AB133" s="96" t="str">
        <f aca="false">IF(A133&lt;=$B$5,OldData!B134,"")</f>
        <v/>
      </c>
      <c r="AD133" s="1" t="n">
        <f aca="false">AD132+1</f>
        <v>128</v>
      </c>
      <c r="AE133" s="69" t="e">
        <v>#VALUE!</v>
      </c>
      <c r="AF133" s="81"/>
      <c r="AG133" s="81"/>
      <c r="AH133" s="90"/>
      <c r="AI133" s="33"/>
      <c r="AL133" s="123"/>
      <c r="AM133" s="17"/>
      <c r="AN133" s="17"/>
      <c r="AO133" s="106"/>
      <c r="AP133" s="107"/>
      <c r="AS133" s="71" t="n">
        <f aca="false">AL132</f>
        <v>0</v>
      </c>
      <c r="AT133" s="69" t="n">
        <f aca="false">AQ133</f>
        <v>0</v>
      </c>
    </row>
    <row r="134" customFormat="false" ht="11.25" hidden="false" customHeight="false" outlineLevel="0" collapsed="false">
      <c r="A134" s="67" t="n">
        <f aca="false">1+A133</f>
        <v>128</v>
      </c>
      <c r="B134" s="1" t="str">
        <f aca="false">IF(A134&lt;=$B$5,Data!L135,"")</f>
        <v/>
      </c>
      <c r="C134" s="1" t="str">
        <f aca="false">IF(A134&lt;=$B$5,IF(Calculation!$Y$12=2,DayInfo!C132,DayInfo!F132),"")</f>
        <v/>
      </c>
      <c r="G134" s="68" t="str">
        <f aca="false">IF(A134&lt;=$B$5,Data!O135,"")</f>
        <v/>
      </c>
      <c r="H134" s="91" t="str">
        <f aca="false">IF(A134&lt;=$B$5,Data!P135,"")</f>
        <v/>
      </c>
      <c r="J134" s="1" t="str">
        <f aca="false">IF(A134&lt;=$B$5,Data!E135,"")</f>
        <v/>
      </c>
      <c r="K134" s="1" t="str">
        <f aca="false">IF(A134&lt;=$B$5,Data!B135,"")</f>
        <v/>
      </c>
      <c r="L134" s="1" t="str">
        <f aca="false">IF(A134&lt;=$B$5,Data!C135,"")</f>
        <v/>
      </c>
      <c r="N134" s="124" t="e">
        <f aca="false">IF(A133&lt;=$N$7,Data!G134,"")</f>
        <v>#VALUE!</v>
      </c>
      <c r="P134" s="1" t="str">
        <f aca="false">IF(A134&lt;=$P$6,Data!D135,"")</f>
        <v/>
      </c>
      <c r="U134" s="1" t="n">
        <f aca="false">1+U133</f>
        <v>128</v>
      </c>
      <c r="V134" s="92" t="e">
        <v>#VALUE!</v>
      </c>
      <c r="W134" s="93" t="e">
        <f aca="false">V134</f>
        <v>#VALUE!</v>
      </c>
      <c r="X134" s="93"/>
      <c r="Y134" s="94" t="n">
        <f aca="false">1+Y133</f>
        <v>128</v>
      </c>
      <c r="Z134" s="95" t="str">
        <f aca="false">IF(A134&lt;=$B$5,OldData!O135,"")</f>
        <v/>
      </c>
      <c r="AA134" s="95" t="str">
        <f aca="false">IF(A134&lt;=$B$5,OldData!E135,"")</f>
        <v/>
      </c>
      <c r="AB134" s="96" t="str">
        <f aca="false">IF(A134&lt;=$B$5,OldData!B135,"")</f>
        <v/>
      </c>
      <c r="AD134" s="1" t="n">
        <f aca="false">AD133+1</f>
        <v>129</v>
      </c>
      <c r="AE134" s="69" t="e">
        <v>#VALUE!</v>
      </c>
      <c r="AF134" s="81"/>
      <c r="AG134" s="81"/>
      <c r="AH134" s="90"/>
      <c r="AI134" s="33"/>
      <c r="AL134" s="123"/>
      <c r="AM134" s="17"/>
      <c r="AN134" s="17"/>
      <c r="AO134" s="106"/>
      <c r="AP134" s="107"/>
      <c r="AS134" s="71" t="n">
        <f aca="false">AL133</f>
        <v>0</v>
      </c>
      <c r="AT134" s="69" t="n">
        <f aca="false">AQ134</f>
        <v>0</v>
      </c>
    </row>
    <row r="135" customFormat="false" ht="11.25" hidden="false" customHeight="false" outlineLevel="0" collapsed="false">
      <c r="A135" s="67" t="n">
        <f aca="false">1+A134</f>
        <v>129</v>
      </c>
      <c r="B135" s="1" t="str">
        <f aca="false">IF(A135&lt;=$B$5,Data!L136,"")</f>
        <v/>
      </c>
      <c r="C135" s="1" t="str">
        <f aca="false">IF(A135&lt;=$B$5,IF(Calculation!$Y$12=2,DayInfo!C133,DayInfo!F133),"")</f>
        <v/>
      </c>
      <c r="G135" s="68" t="str">
        <f aca="false">IF(A135&lt;=$B$5,Data!O136,"")</f>
        <v/>
      </c>
      <c r="H135" s="91" t="str">
        <f aca="false">IF(A135&lt;=$B$5,Data!P136,"")</f>
        <v/>
      </c>
      <c r="J135" s="1" t="str">
        <f aca="false">IF(A135&lt;=$B$5,Data!E136,"")</f>
        <v/>
      </c>
      <c r="K135" s="1" t="str">
        <f aca="false">IF(A135&lt;=$B$5,Data!B136,"")</f>
        <v/>
      </c>
      <c r="L135" s="1" t="str">
        <f aca="false">IF(A135&lt;=$B$5,Data!C136,"")</f>
        <v/>
      </c>
      <c r="N135" s="124" t="e">
        <f aca="false">IF(A134&lt;=$N$7,Data!G135,"")</f>
        <v>#VALUE!</v>
      </c>
      <c r="P135" s="1" t="str">
        <f aca="false">IF(A135&lt;=$P$6,Data!D136,"")</f>
        <v/>
      </c>
      <c r="U135" s="1" t="n">
        <f aca="false">1+U134</f>
        <v>129</v>
      </c>
      <c r="V135" s="92" t="e">
        <v>#VALUE!</v>
      </c>
      <c r="W135" s="93" t="e">
        <f aca="false">V135</f>
        <v>#VALUE!</v>
      </c>
      <c r="X135" s="93"/>
      <c r="Y135" s="94" t="n">
        <f aca="false">1+Y134</f>
        <v>129</v>
      </c>
      <c r="Z135" s="95" t="str">
        <f aca="false">IF(A135&lt;=$B$5,OldData!O136,"")</f>
        <v/>
      </c>
      <c r="AA135" s="95" t="str">
        <f aca="false">IF(A135&lt;=$B$5,OldData!E136,"")</f>
        <v/>
      </c>
      <c r="AB135" s="96" t="str">
        <f aca="false">IF(A135&lt;=$B$5,OldData!B136,"")</f>
        <v/>
      </c>
      <c r="AD135" s="1" t="n">
        <f aca="false">AD134+1</f>
        <v>130</v>
      </c>
      <c r="AE135" s="69" t="e">
        <v>#VALUE!</v>
      </c>
      <c r="AF135" s="81"/>
      <c r="AG135" s="81"/>
      <c r="AH135" s="90"/>
      <c r="AI135" s="33"/>
      <c r="AL135" s="123"/>
      <c r="AM135" s="17"/>
      <c r="AN135" s="17"/>
      <c r="AO135" s="106"/>
      <c r="AP135" s="107"/>
      <c r="AS135" s="71" t="n">
        <f aca="false">AL134</f>
        <v>0</v>
      </c>
      <c r="AT135" s="69" t="n">
        <f aca="false">AQ135</f>
        <v>0</v>
      </c>
    </row>
    <row r="136" customFormat="false" ht="11.25" hidden="false" customHeight="false" outlineLevel="0" collapsed="false">
      <c r="A136" s="67" t="n">
        <f aca="false">1+A135</f>
        <v>130</v>
      </c>
      <c r="B136" s="1" t="str">
        <f aca="false">IF(A136&lt;=$B$5,Data!L137,"")</f>
        <v/>
      </c>
      <c r="C136" s="1" t="str">
        <f aca="false">IF(A136&lt;=$B$5,IF(Calculation!$Y$12=2,DayInfo!C134,DayInfo!F134),"")</f>
        <v/>
      </c>
      <c r="G136" s="68" t="str">
        <f aca="false">IF(A136&lt;=$B$5,Data!O137,"")</f>
        <v/>
      </c>
      <c r="H136" s="91" t="str">
        <f aca="false">IF(A136&lt;=$B$5,Data!P137,"")</f>
        <v/>
      </c>
      <c r="J136" s="1" t="str">
        <f aca="false">IF(A136&lt;=$B$5,Data!E137,"")</f>
        <v/>
      </c>
      <c r="K136" s="1" t="str">
        <f aca="false">IF(A136&lt;=$B$5,Data!B137,"")</f>
        <v/>
      </c>
      <c r="L136" s="1" t="str">
        <f aca="false">IF(A136&lt;=$B$5,Data!C137,"")</f>
        <v/>
      </c>
      <c r="N136" s="124" t="e">
        <f aca="false">IF(A135&lt;=$N$7,Data!G136,"")</f>
        <v>#VALUE!</v>
      </c>
      <c r="P136" s="1" t="str">
        <f aca="false">IF(A136&lt;=$P$6,Data!D137,"")</f>
        <v/>
      </c>
      <c r="U136" s="1" t="n">
        <f aca="false">1+U135</f>
        <v>130</v>
      </c>
      <c r="V136" s="92" t="e">
        <v>#VALUE!</v>
      </c>
      <c r="W136" s="93" t="e">
        <f aca="false">V136</f>
        <v>#VALUE!</v>
      </c>
      <c r="X136" s="93"/>
      <c r="Y136" s="94" t="n">
        <f aca="false">1+Y135</f>
        <v>130</v>
      </c>
      <c r="Z136" s="95" t="str">
        <f aca="false">IF(A136&lt;=$B$5,OldData!O137,"")</f>
        <v/>
      </c>
      <c r="AA136" s="95" t="str">
        <f aca="false">IF(A136&lt;=$B$5,OldData!E137,"")</f>
        <v/>
      </c>
      <c r="AB136" s="96" t="str">
        <f aca="false">IF(A136&lt;=$B$5,OldData!B137,"")</f>
        <v/>
      </c>
      <c r="AD136" s="1" t="n">
        <f aca="false">AD135+1</f>
        <v>131</v>
      </c>
      <c r="AE136" s="69" t="e">
        <v>#VALUE!</v>
      </c>
      <c r="AF136" s="81"/>
      <c r="AG136" s="81"/>
      <c r="AH136" s="90"/>
      <c r="AI136" s="33"/>
      <c r="AL136" s="123"/>
      <c r="AM136" s="17"/>
      <c r="AN136" s="17"/>
      <c r="AO136" s="106"/>
      <c r="AP136" s="107"/>
      <c r="AS136" s="71" t="n">
        <f aca="false">AL135</f>
        <v>0</v>
      </c>
      <c r="AT136" s="69" t="n">
        <f aca="false">AQ136</f>
        <v>0</v>
      </c>
    </row>
    <row r="137" customFormat="false" ht="11.25" hidden="false" customHeight="false" outlineLevel="0" collapsed="false">
      <c r="A137" s="67" t="n">
        <f aca="false">1+A136</f>
        <v>131</v>
      </c>
      <c r="B137" s="1" t="str">
        <f aca="false">IF(A137&lt;=$B$5,Data!L138,"")</f>
        <v/>
      </c>
      <c r="C137" s="1" t="str">
        <f aca="false">IF(A137&lt;=$B$5,IF(Calculation!$Y$12=2,DayInfo!C135,DayInfo!F135),"")</f>
        <v/>
      </c>
      <c r="G137" s="68" t="str">
        <f aca="false">IF(A137&lt;=$B$5,Data!O138,"")</f>
        <v/>
      </c>
      <c r="H137" s="91" t="str">
        <f aca="false">IF(A137&lt;=$B$5,Data!P138,"")</f>
        <v/>
      </c>
      <c r="J137" s="1" t="str">
        <f aca="false">IF(A137&lt;=$B$5,Data!E138,"")</f>
        <v/>
      </c>
      <c r="K137" s="1" t="str">
        <f aca="false">IF(A137&lt;=$B$5,Data!B138,"")</f>
        <v/>
      </c>
      <c r="L137" s="1" t="str">
        <f aca="false">IF(A137&lt;=$B$5,Data!C138,"")</f>
        <v/>
      </c>
      <c r="N137" s="124" t="e">
        <f aca="false">IF(A136&lt;=$N$7,Data!G137,"")</f>
        <v>#VALUE!</v>
      </c>
      <c r="P137" s="1" t="str">
        <f aca="false">IF(A137&lt;=$P$6,Data!D138,"")</f>
        <v/>
      </c>
      <c r="U137" s="1" t="n">
        <f aca="false">1+U136</f>
        <v>131</v>
      </c>
      <c r="V137" s="92" t="e">
        <v>#VALUE!</v>
      </c>
      <c r="W137" s="93" t="e">
        <f aca="false">V137</f>
        <v>#VALUE!</v>
      </c>
      <c r="X137" s="93"/>
      <c r="Y137" s="94" t="n">
        <f aca="false">1+Y136</f>
        <v>131</v>
      </c>
      <c r="Z137" s="95" t="str">
        <f aca="false">IF(A137&lt;=$B$5,OldData!O138,"")</f>
        <v/>
      </c>
      <c r="AA137" s="95" t="str">
        <f aca="false">IF(A137&lt;=$B$5,OldData!E138,"")</f>
        <v/>
      </c>
      <c r="AB137" s="96" t="str">
        <f aca="false">IF(A137&lt;=$B$5,OldData!B138,"")</f>
        <v/>
      </c>
      <c r="AD137" s="1" t="n">
        <f aca="false">AD136+1</f>
        <v>132</v>
      </c>
      <c r="AE137" s="69" t="e">
        <v>#VALUE!</v>
      </c>
      <c r="AF137" s="81"/>
      <c r="AG137" s="81"/>
      <c r="AH137" s="90"/>
      <c r="AI137" s="33"/>
      <c r="AL137" s="123"/>
      <c r="AM137" s="17"/>
      <c r="AN137" s="17"/>
      <c r="AO137" s="106"/>
      <c r="AP137" s="107"/>
      <c r="AS137" s="71" t="n">
        <f aca="false">AL136</f>
        <v>0</v>
      </c>
      <c r="AT137" s="69" t="n">
        <f aca="false">AQ137</f>
        <v>0</v>
      </c>
    </row>
    <row r="138" customFormat="false" ht="11.25" hidden="false" customHeight="false" outlineLevel="0" collapsed="false">
      <c r="A138" s="67" t="n">
        <f aca="false">1+A137</f>
        <v>132</v>
      </c>
      <c r="B138" s="1" t="str">
        <f aca="false">IF(A138&lt;=$B$5,Data!L139,"")</f>
        <v/>
      </c>
      <c r="C138" s="1" t="str">
        <f aca="false">IF(A138&lt;=$B$5,IF(Calculation!$Y$12=2,DayInfo!C136,DayInfo!F136),"")</f>
        <v/>
      </c>
      <c r="G138" s="68" t="str">
        <f aca="false">IF(A138&lt;=$B$5,Data!O139,"")</f>
        <v/>
      </c>
      <c r="H138" s="91" t="str">
        <f aca="false">IF(A138&lt;=$B$5,Data!P139,"")</f>
        <v/>
      </c>
      <c r="J138" s="1" t="str">
        <f aca="false">IF(A138&lt;=$B$5,Data!E139,"")</f>
        <v/>
      </c>
      <c r="K138" s="1" t="str">
        <f aca="false">IF(A138&lt;=$B$5,Data!B139,"")</f>
        <v/>
      </c>
      <c r="L138" s="1" t="str">
        <f aca="false">IF(A138&lt;=$B$5,Data!C139,"")</f>
        <v/>
      </c>
      <c r="N138" s="124" t="e">
        <f aca="false">IF(A137&lt;=$N$7,Data!G138,"")</f>
        <v>#VALUE!</v>
      </c>
      <c r="P138" s="1" t="str">
        <f aca="false">IF(A138&lt;=$P$6,Data!D139,"")</f>
        <v/>
      </c>
      <c r="U138" s="1" t="n">
        <f aca="false">1+U137</f>
        <v>132</v>
      </c>
      <c r="V138" s="92" t="e">
        <v>#VALUE!</v>
      </c>
      <c r="W138" s="93" t="e">
        <f aca="false">V138</f>
        <v>#VALUE!</v>
      </c>
      <c r="X138" s="93"/>
      <c r="Y138" s="94" t="n">
        <f aca="false">1+Y137</f>
        <v>132</v>
      </c>
      <c r="Z138" s="95" t="str">
        <f aca="false">IF(A138&lt;=$B$5,OldData!O139,"")</f>
        <v/>
      </c>
      <c r="AA138" s="95" t="str">
        <f aca="false">IF(A138&lt;=$B$5,OldData!E139,"")</f>
        <v/>
      </c>
      <c r="AB138" s="96" t="str">
        <f aca="false">IF(A138&lt;=$B$5,OldData!B139,"")</f>
        <v/>
      </c>
      <c r="AD138" s="1" t="n">
        <f aca="false">AD137+1</f>
        <v>133</v>
      </c>
      <c r="AE138" s="69" t="e">
        <v>#VALUE!</v>
      </c>
      <c r="AF138" s="81"/>
      <c r="AG138" s="81"/>
      <c r="AH138" s="90"/>
      <c r="AI138" s="33"/>
      <c r="AL138" s="123"/>
      <c r="AM138" s="17"/>
      <c r="AN138" s="17"/>
      <c r="AO138" s="106"/>
      <c r="AP138" s="107"/>
      <c r="AS138" s="71" t="n">
        <f aca="false">AL137</f>
        <v>0</v>
      </c>
      <c r="AT138" s="69" t="n">
        <f aca="false">AQ138</f>
        <v>0</v>
      </c>
    </row>
    <row r="139" customFormat="false" ht="11.25" hidden="false" customHeight="false" outlineLevel="0" collapsed="false">
      <c r="A139" s="67" t="n">
        <f aca="false">1+A138</f>
        <v>133</v>
      </c>
      <c r="B139" s="1" t="str">
        <f aca="false">IF(A139&lt;=$B$5,Data!L140,"")</f>
        <v/>
      </c>
      <c r="C139" s="1" t="str">
        <f aca="false">IF(A139&lt;=$B$5,IF(Calculation!$Y$12=2,DayInfo!C137,DayInfo!F137),"")</f>
        <v/>
      </c>
      <c r="G139" s="68" t="str">
        <f aca="false">IF(A139&lt;=$B$5,Data!O140,"")</f>
        <v/>
      </c>
      <c r="H139" s="91" t="str">
        <f aca="false">IF(A139&lt;=$B$5,Data!P140,"")</f>
        <v/>
      </c>
      <c r="J139" s="1" t="str">
        <f aca="false">IF(A139&lt;=$B$5,Data!E140,"")</f>
        <v/>
      </c>
      <c r="K139" s="1" t="str">
        <f aca="false">IF(A139&lt;=$B$5,Data!B140,"")</f>
        <v/>
      </c>
      <c r="L139" s="1" t="str">
        <f aca="false">IF(A139&lt;=$B$5,Data!C140,"")</f>
        <v/>
      </c>
      <c r="N139" s="124" t="e">
        <f aca="false">IF(A138&lt;=$N$7,Data!G139,"")</f>
        <v>#VALUE!</v>
      </c>
      <c r="P139" s="1" t="str">
        <f aca="false">IF(A139&lt;=$P$6,Data!D140,"")</f>
        <v/>
      </c>
      <c r="U139" s="1" t="n">
        <f aca="false">1+U138</f>
        <v>133</v>
      </c>
      <c r="V139" s="92" t="e">
        <v>#VALUE!</v>
      </c>
      <c r="W139" s="93" t="e">
        <f aca="false">V139</f>
        <v>#VALUE!</v>
      </c>
      <c r="X139" s="93"/>
      <c r="Y139" s="94" t="n">
        <f aca="false">1+Y138</f>
        <v>133</v>
      </c>
      <c r="Z139" s="95" t="str">
        <f aca="false">IF(A139&lt;=$B$5,OldData!O140,"")</f>
        <v/>
      </c>
      <c r="AA139" s="95" t="str">
        <f aca="false">IF(A139&lt;=$B$5,OldData!E140,"")</f>
        <v/>
      </c>
      <c r="AB139" s="96" t="str">
        <f aca="false">IF(A139&lt;=$B$5,OldData!B140,"")</f>
        <v/>
      </c>
      <c r="AD139" s="1" t="n">
        <f aca="false">AD138+1</f>
        <v>134</v>
      </c>
      <c r="AE139" s="69" t="e">
        <v>#VALUE!</v>
      </c>
      <c r="AF139" s="81"/>
      <c r="AG139" s="81"/>
      <c r="AH139" s="90"/>
      <c r="AI139" s="33"/>
      <c r="AL139" s="123"/>
      <c r="AM139" s="17"/>
      <c r="AN139" s="17"/>
      <c r="AO139" s="106"/>
      <c r="AP139" s="107"/>
      <c r="AS139" s="71" t="n">
        <f aca="false">AL138</f>
        <v>0</v>
      </c>
      <c r="AT139" s="69" t="n">
        <f aca="false">AQ139</f>
        <v>0</v>
      </c>
    </row>
    <row r="140" customFormat="false" ht="11.25" hidden="false" customHeight="false" outlineLevel="0" collapsed="false">
      <c r="A140" s="67" t="n">
        <f aca="false">1+A139</f>
        <v>134</v>
      </c>
      <c r="B140" s="1" t="str">
        <f aca="false">IF(A140&lt;=$B$5,Data!L141,"")</f>
        <v/>
      </c>
      <c r="C140" s="1" t="str">
        <f aca="false">IF(A140&lt;=$B$5,IF(Calculation!$Y$12=2,DayInfo!C138,DayInfo!F138),"")</f>
        <v/>
      </c>
      <c r="G140" s="68" t="str">
        <f aca="false">IF(A140&lt;=$B$5,Data!O141,"")</f>
        <v/>
      </c>
      <c r="H140" s="91" t="str">
        <f aca="false">IF(A140&lt;=$B$5,Data!P141,"")</f>
        <v/>
      </c>
      <c r="J140" s="1" t="str">
        <f aca="false">IF(A140&lt;=$B$5,Data!E141,"")</f>
        <v/>
      </c>
      <c r="K140" s="1" t="str">
        <f aca="false">IF(A140&lt;=$B$5,Data!B141,"")</f>
        <v/>
      </c>
      <c r="L140" s="1" t="str">
        <f aca="false">IF(A140&lt;=$B$5,Data!C141,"")</f>
        <v/>
      </c>
      <c r="N140" s="124" t="e">
        <f aca="false">IF(A139&lt;=$N$7,Data!G140,"")</f>
        <v>#VALUE!</v>
      </c>
      <c r="P140" s="1" t="str">
        <f aca="false">IF(A140&lt;=$P$6,Data!D141,"")</f>
        <v/>
      </c>
      <c r="U140" s="1" t="n">
        <f aca="false">1+U139</f>
        <v>134</v>
      </c>
      <c r="V140" s="92" t="e">
        <v>#VALUE!</v>
      </c>
      <c r="W140" s="93" t="e">
        <f aca="false">V140</f>
        <v>#VALUE!</v>
      </c>
      <c r="X140" s="93"/>
      <c r="Y140" s="94" t="n">
        <f aca="false">1+Y139</f>
        <v>134</v>
      </c>
      <c r="Z140" s="95" t="str">
        <f aca="false">IF(A140&lt;=$B$5,OldData!O141,"")</f>
        <v/>
      </c>
      <c r="AA140" s="95" t="str">
        <f aca="false">IF(A140&lt;=$B$5,OldData!E141,"")</f>
        <v/>
      </c>
      <c r="AB140" s="96" t="str">
        <f aca="false">IF(A140&lt;=$B$5,OldData!B141,"")</f>
        <v/>
      </c>
      <c r="AD140" s="1" t="n">
        <f aca="false">AD139+1</f>
        <v>135</v>
      </c>
      <c r="AE140" s="69" t="e">
        <v>#VALUE!</v>
      </c>
      <c r="AF140" s="81"/>
      <c r="AG140" s="81"/>
      <c r="AH140" s="90"/>
      <c r="AI140" s="33"/>
      <c r="AL140" s="123"/>
      <c r="AM140" s="17"/>
      <c r="AN140" s="17"/>
      <c r="AO140" s="106"/>
      <c r="AP140" s="107"/>
      <c r="AS140" s="71" t="n">
        <f aca="false">AL139</f>
        <v>0</v>
      </c>
      <c r="AT140" s="69" t="n">
        <f aca="false">AQ140</f>
        <v>0</v>
      </c>
    </row>
    <row r="141" customFormat="false" ht="11.25" hidden="false" customHeight="false" outlineLevel="0" collapsed="false">
      <c r="A141" s="67" t="n">
        <f aca="false">1+A140</f>
        <v>135</v>
      </c>
      <c r="B141" s="1" t="str">
        <f aca="false">IF(A141&lt;=$B$5,Data!L142,"")</f>
        <v/>
      </c>
      <c r="C141" s="1" t="str">
        <f aca="false">IF(A141&lt;=$B$5,IF(Calculation!$Y$12=2,DayInfo!C139,DayInfo!F139),"")</f>
        <v/>
      </c>
      <c r="G141" s="68" t="str">
        <f aca="false">IF(A141&lt;=$B$5,Data!O142,"")</f>
        <v/>
      </c>
      <c r="H141" s="91" t="str">
        <f aca="false">IF(A141&lt;=$B$5,Data!P142,"")</f>
        <v/>
      </c>
      <c r="J141" s="1" t="str">
        <f aca="false">IF(A141&lt;=$B$5,Data!E142,"")</f>
        <v/>
      </c>
      <c r="K141" s="1" t="str">
        <f aca="false">IF(A141&lt;=$B$5,Data!B142,"")</f>
        <v/>
      </c>
      <c r="L141" s="1" t="str">
        <f aca="false">IF(A141&lt;=$B$5,Data!C142,"")</f>
        <v/>
      </c>
      <c r="N141" s="124" t="e">
        <f aca="false">IF(A140&lt;=$N$7,Data!G141,"")</f>
        <v>#VALUE!</v>
      </c>
      <c r="P141" s="1" t="str">
        <f aca="false">IF(A141&lt;=$P$6,Data!D142,"")</f>
        <v/>
      </c>
      <c r="U141" s="1" t="n">
        <f aca="false">1+U140</f>
        <v>135</v>
      </c>
      <c r="V141" s="92" t="e">
        <v>#VALUE!</v>
      </c>
      <c r="W141" s="93" t="e">
        <f aca="false">V141</f>
        <v>#VALUE!</v>
      </c>
      <c r="X141" s="93"/>
      <c r="Y141" s="94" t="n">
        <f aca="false">1+Y140</f>
        <v>135</v>
      </c>
      <c r="Z141" s="95" t="str">
        <f aca="false">IF(A141&lt;=$B$5,OldData!O142,"")</f>
        <v/>
      </c>
      <c r="AA141" s="95" t="str">
        <f aca="false">IF(A141&lt;=$B$5,OldData!E142,"")</f>
        <v/>
      </c>
      <c r="AB141" s="96" t="str">
        <f aca="false">IF(A141&lt;=$B$5,OldData!B142,"")</f>
        <v/>
      </c>
      <c r="AD141" s="1" t="n">
        <f aca="false">AD140+1</f>
        <v>136</v>
      </c>
      <c r="AE141" s="69" t="e">
        <v>#VALUE!</v>
      </c>
      <c r="AF141" s="81"/>
      <c r="AG141" s="81"/>
      <c r="AH141" s="90"/>
      <c r="AI141" s="33"/>
      <c r="AL141" s="123"/>
      <c r="AM141" s="17"/>
      <c r="AN141" s="17"/>
      <c r="AO141" s="106"/>
      <c r="AP141" s="107"/>
      <c r="AS141" s="71" t="n">
        <f aca="false">AL140</f>
        <v>0</v>
      </c>
      <c r="AT141" s="69" t="n">
        <f aca="false">AQ141</f>
        <v>0</v>
      </c>
    </row>
    <row r="142" customFormat="false" ht="11.25" hidden="false" customHeight="false" outlineLevel="0" collapsed="false">
      <c r="A142" s="67" t="n">
        <f aca="false">1+A141</f>
        <v>136</v>
      </c>
      <c r="B142" s="1" t="str">
        <f aca="false">IF(A142&lt;=$B$5,Data!L143,"")</f>
        <v/>
      </c>
      <c r="C142" s="1" t="str">
        <f aca="false">IF(A142&lt;=$B$5,IF(Calculation!$Y$12=2,DayInfo!C140,DayInfo!F140),"")</f>
        <v/>
      </c>
      <c r="G142" s="68" t="str">
        <f aca="false">IF(A142&lt;=$B$5,Data!O143,"")</f>
        <v/>
      </c>
      <c r="H142" s="91" t="str">
        <f aca="false">IF(A142&lt;=$B$5,Data!P143,"")</f>
        <v/>
      </c>
      <c r="J142" s="1" t="str">
        <f aca="false">IF(A142&lt;=$B$5,Data!E143,"")</f>
        <v/>
      </c>
      <c r="K142" s="1" t="str">
        <f aca="false">IF(A142&lt;=$B$5,Data!B143,"")</f>
        <v/>
      </c>
      <c r="L142" s="1" t="str">
        <f aca="false">IF(A142&lt;=$B$5,Data!C143,"")</f>
        <v/>
      </c>
      <c r="N142" s="124" t="e">
        <f aca="false">IF(A141&lt;=$N$7,Data!G142,"")</f>
        <v>#VALUE!</v>
      </c>
      <c r="P142" s="1" t="str">
        <f aca="false">IF(A142&lt;=$P$6,Data!D143,"")</f>
        <v/>
      </c>
      <c r="U142" s="1" t="n">
        <f aca="false">1+U141</f>
        <v>136</v>
      </c>
      <c r="V142" s="92" t="e">
        <v>#VALUE!</v>
      </c>
      <c r="W142" s="93" t="e">
        <f aca="false">V142</f>
        <v>#VALUE!</v>
      </c>
      <c r="X142" s="93"/>
      <c r="Y142" s="94" t="n">
        <f aca="false">1+Y141</f>
        <v>136</v>
      </c>
      <c r="Z142" s="95" t="str">
        <f aca="false">IF(A142&lt;=$B$5,OldData!O143,"")</f>
        <v/>
      </c>
      <c r="AA142" s="95" t="str">
        <f aca="false">IF(A142&lt;=$B$5,OldData!E143,"")</f>
        <v/>
      </c>
      <c r="AB142" s="96" t="str">
        <f aca="false">IF(A142&lt;=$B$5,OldData!B143,"")</f>
        <v/>
      </c>
      <c r="AD142" s="1" t="n">
        <f aca="false">AD141+1</f>
        <v>137</v>
      </c>
      <c r="AE142" s="69" t="e">
        <v>#VALUE!</v>
      </c>
      <c r="AF142" s="81"/>
      <c r="AG142" s="81"/>
      <c r="AH142" s="90"/>
      <c r="AI142" s="33"/>
      <c r="AL142" s="123"/>
      <c r="AM142" s="17"/>
      <c r="AN142" s="17"/>
      <c r="AO142" s="106"/>
      <c r="AP142" s="107"/>
      <c r="AS142" s="71" t="n">
        <f aca="false">AL141</f>
        <v>0</v>
      </c>
      <c r="AT142" s="69" t="n">
        <f aca="false">AQ142</f>
        <v>0</v>
      </c>
    </row>
    <row r="143" customFormat="false" ht="11.25" hidden="false" customHeight="false" outlineLevel="0" collapsed="false">
      <c r="A143" s="67" t="n">
        <f aca="false">1+A142</f>
        <v>137</v>
      </c>
      <c r="B143" s="1" t="str">
        <f aca="false">IF(A143&lt;=$B$5,Data!L144,"")</f>
        <v/>
      </c>
      <c r="C143" s="1" t="str">
        <f aca="false">IF(A143&lt;=$B$5,IF(Calculation!$Y$12=2,DayInfo!C141,DayInfo!F141),"")</f>
        <v/>
      </c>
      <c r="G143" s="68" t="str">
        <f aca="false">IF(A143&lt;=$B$5,Data!O144,"")</f>
        <v/>
      </c>
      <c r="H143" s="91" t="str">
        <f aca="false">IF(A143&lt;=$B$5,Data!P144,"")</f>
        <v/>
      </c>
      <c r="J143" s="1" t="str">
        <f aca="false">IF(A143&lt;=$B$5,Data!E144,"")</f>
        <v/>
      </c>
      <c r="K143" s="1" t="str">
        <f aca="false">IF(A143&lt;=$B$5,Data!B144,"")</f>
        <v/>
      </c>
      <c r="L143" s="1" t="str">
        <f aca="false">IF(A143&lt;=$B$5,Data!C144,"")</f>
        <v/>
      </c>
      <c r="N143" s="124" t="e">
        <f aca="false">IF(A142&lt;=$N$7,Data!G143,"")</f>
        <v>#VALUE!</v>
      </c>
      <c r="P143" s="1" t="str">
        <f aca="false">IF(A143&lt;=$P$6,Data!D144,"")</f>
        <v/>
      </c>
      <c r="U143" s="1" t="n">
        <f aca="false">1+U142</f>
        <v>137</v>
      </c>
      <c r="V143" s="92" t="e">
        <v>#VALUE!</v>
      </c>
      <c r="W143" s="93" t="e">
        <f aca="false">V143</f>
        <v>#VALUE!</v>
      </c>
      <c r="X143" s="93"/>
      <c r="Y143" s="94" t="n">
        <f aca="false">1+Y142</f>
        <v>137</v>
      </c>
      <c r="Z143" s="95" t="str">
        <f aca="false">IF(A143&lt;=$B$5,OldData!O144,"")</f>
        <v/>
      </c>
      <c r="AA143" s="95" t="str">
        <f aca="false">IF(A143&lt;=$B$5,OldData!E144,"")</f>
        <v/>
      </c>
      <c r="AB143" s="96" t="str">
        <f aca="false">IF(A143&lt;=$B$5,OldData!B144,"")</f>
        <v/>
      </c>
      <c r="AD143" s="1" t="n">
        <f aca="false">AD142+1</f>
        <v>138</v>
      </c>
      <c r="AE143" s="69" t="e">
        <v>#VALUE!</v>
      </c>
      <c r="AF143" s="81"/>
      <c r="AG143" s="81"/>
      <c r="AH143" s="90"/>
      <c r="AI143" s="33"/>
      <c r="AL143" s="123"/>
      <c r="AM143" s="17"/>
      <c r="AN143" s="17"/>
      <c r="AO143" s="106"/>
      <c r="AP143" s="107"/>
      <c r="AS143" s="71" t="n">
        <f aca="false">AL142</f>
        <v>0</v>
      </c>
      <c r="AT143" s="69" t="n">
        <f aca="false">AQ143</f>
        <v>0</v>
      </c>
    </row>
    <row r="144" customFormat="false" ht="11.25" hidden="false" customHeight="false" outlineLevel="0" collapsed="false">
      <c r="A144" s="67" t="n">
        <f aca="false">1+A143</f>
        <v>138</v>
      </c>
      <c r="B144" s="1" t="str">
        <f aca="false">IF(A144&lt;=$B$5,Data!L145,"")</f>
        <v/>
      </c>
      <c r="C144" s="1" t="str">
        <f aca="false">IF(A144&lt;=$B$5,IF(Calculation!$Y$12=2,DayInfo!C142,DayInfo!F142),"")</f>
        <v/>
      </c>
      <c r="G144" s="68" t="str">
        <f aca="false">IF(A144&lt;=$B$5,Data!O145,"")</f>
        <v/>
      </c>
      <c r="H144" s="91" t="str">
        <f aca="false">IF(A144&lt;=$B$5,Data!P145,"")</f>
        <v/>
      </c>
      <c r="J144" s="1" t="str">
        <f aca="false">IF(A144&lt;=$B$5,Data!E145,"")</f>
        <v/>
      </c>
      <c r="K144" s="1" t="str">
        <f aca="false">IF(A144&lt;=$B$5,Data!B145,"")</f>
        <v/>
      </c>
      <c r="L144" s="1" t="str">
        <f aca="false">IF(A144&lt;=$B$5,Data!C145,"")</f>
        <v/>
      </c>
      <c r="N144" s="124" t="e">
        <f aca="false">IF(A143&lt;=$N$7,Data!G144,"")</f>
        <v>#VALUE!</v>
      </c>
      <c r="P144" s="1" t="str">
        <f aca="false">IF(A144&lt;=$P$6,Data!D145,"")</f>
        <v/>
      </c>
      <c r="U144" s="1" t="n">
        <f aca="false">1+U143</f>
        <v>138</v>
      </c>
      <c r="V144" s="92" t="e">
        <v>#VALUE!</v>
      </c>
      <c r="W144" s="93" t="e">
        <f aca="false">V144</f>
        <v>#VALUE!</v>
      </c>
      <c r="X144" s="93"/>
      <c r="Y144" s="94" t="n">
        <f aca="false">1+Y143</f>
        <v>138</v>
      </c>
      <c r="Z144" s="95" t="str">
        <f aca="false">IF(A144&lt;=$B$5,OldData!O145,"")</f>
        <v/>
      </c>
      <c r="AA144" s="95" t="str">
        <f aca="false">IF(A144&lt;=$B$5,OldData!E145,"")</f>
        <v/>
      </c>
      <c r="AB144" s="96" t="str">
        <f aca="false">IF(A144&lt;=$B$5,OldData!B145,"")</f>
        <v/>
      </c>
      <c r="AD144" s="1" t="n">
        <f aca="false">AD143+1</f>
        <v>139</v>
      </c>
      <c r="AE144" s="69" t="e">
        <v>#VALUE!</v>
      </c>
      <c r="AF144" s="81"/>
      <c r="AG144" s="81"/>
      <c r="AH144" s="90"/>
      <c r="AI144" s="33"/>
      <c r="AL144" s="123"/>
      <c r="AM144" s="17"/>
      <c r="AN144" s="17"/>
      <c r="AO144" s="106"/>
      <c r="AP144" s="107"/>
      <c r="AS144" s="71" t="n">
        <f aca="false">AL143</f>
        <v>0</v>
      </c>
      <c r="AT144" s="69" t="n">
        <f aca="false">AQ144</f>
        <v>0</v>
      </c>
    </row>
    <row r="145" customFormat="false" ht="11.25" hidden="false" customHeight="false" outlineLevel="0" collapsed="false">
      <c r="A145" s="67" t="n">
        <f aca="false">1+A144</f>
        <v>139</v>
      </c>
      <c r="B145" s="1" t="str">
        <f aca="false">IF(A145&lt;=$B$5,Data!L146,"")</f>
        <v/>
      </c>
      <c r="C145" s="1" t="str">
        <f aca="false">IF(A145&lt;=$B$5,IF(Calculation!$Y$12=2,DayInfo!C143,DayInfo!F143),"")</f>
        <v/>
      </c>
      <c r="G145" s="68" t="str">
        <f aca="false">IF(A145&lt;=$B$5,Data!O146,"")</f>
        <v/>
      </c>
      <c r="H145" s="91" t="str">
        <f aca="false">IF(A145&lt;=$B$5,Data!P146,"")</f>
        <v/>
      </c>
      <c r="J145" s="1" t="str">
        <f aca="false">IF(A145&lt;=$B$5,Data!E146,"")</f>
        <v/>
      </c>
      <c r="K145" s="1" t="str">
        <f aca="false">IF(A145&lt;=$B$5,Data!B146,"")</f>
        <v/>
      </c>
      <c r="L145" s="1" t="str">
        <f aca="false">IF(A145&lt;=$B$5,Data!C146,"")</f>
        <v/>
      </c>
      <c r="N145" s="124" t="e">
        <f aca="false">IF(A144&lt;=$N$7,Data!G145,"")</f>
        <v>#VALUE!</v>
      </c>
      <c r="P145" s="1" t="str">
        <f aca="false">IF(A145&lt;=$P$6,Data!D146,"")</f>
        <v/>
      </c>
      <c r="U145" s="1" t="n">
        <f aca="false">1+U144</f>
        <v>139</v>
      </c>
      <c r="V145" s="92" t="e">
        <v>#VALUE!</v>
      </c>
      <c r="W145" s="93" t="e">
        <f aca="false">V145</f>
        <v>#VALUE!</v>
      </c>
      <c r="X145" s="93"/>
      <c r="Y145" s="94" t="n">
        <f aca="false">1+Y144</f>
        <v>139</v>
      </c>
      <c r="Z145" s="95" t="str">
        <f aca="false">IF(A145&lt;=$B$5,OldData!O146,"")</f>
        <v/>
      </c>
      <c r="AA145" s="95" t="str">
        <f aca="false">IF(A145&lt;=$B$5,OldData!E146,"")</f>
        <v/>
      </c>
      <c r="AB145" s="96" t="str">
        <f aca="false">IF(A145&lt;=$B$5,OldData!B146,"")</f>
        <v/>
      </c>
      <c r="AD145" s="1" t="n">
        <f aca="false">AD144+1</f>
        <v>140</v>
      </c>
      <c r="AE145" s="69" t="e">
        <v>#VALUE!</v>
      </c>
      <c r="AF145" s="81"/>
      <c r="AG145" s="81"/>
      <c r="AH145" s="90"/>
      <c r="AI145" s="33"/>
      <c r="AL145" s="123"/>
      <c r="AM145" s="17"/>
      <c r="AN145" s="17"/>
      <c r="AO145" s="106"/>
      <c r="AP145" s="107"/>
      <c r="AS145" s="71" t="n">
        <f aca="false">AL144</f>
        <v>0</v>
      </c>
      <c r="AT145" s="69" t="n">
        <f aca="false">AQ145</f>
        <v>0</v>
      </c>
    </row>
    <row r="146" customFormat="false" ht="11.25" hidden="false" customHeight="false" outlineLevel="0" collapsed="false">
      <c r="A146" s="67" t="n">
        <f aca="false">1+A145</f>
        <v>140</v>
      </c>
      <c r="B146" s="1" t="str">
        <f aca="false">IF(A146&lt;=$B$5,Data!L147,"")</f>
        <v/>
      </c>
      <c r="C146" s="1" t="str">
        <f aca="false">IF(A146&lt;=$B$5,IF(Calculation!$Y$12=2,DayInfo!C144,DayInfo!F144),"")</f>
        <v/>
      </c>
      <c r="G146" s="68" t="str">
        <f aca="false">IF(A146&lt;=$B$5,Data!O147,"")</f>
        <v/>
      </c>
      <c r="H146" s="91" t="str">
        <f aca="false">IF(A146&lt;=$B$5,Data!P147,"")</f>
        <v/>
      </c>
      <c r="J146" s="1" t="str">
        <f aca="false">IF(A146&lt;=$B$5,Data!E147,"")</f>
        <v/>
      </c>
      <c r="K146" s="1" t="str">
        <f aca="false">IF(A146&lt;=$B$5,Data!B147,"")</f>
        <v/>
      </c>
      <c r="L146" s="1" t="str">
        <f aca="false">IF(A146&lt;=$B$5,Data!C147,"")</f>
        <v/>
      </c>
      <c r="N146" s="124" t="e">
        <f aca="false">IF(A145&lt;=$N$7,Data!G146,"")</f>
        <v>#VALUE!</v>
      </c>
      <c r="P146" s="1" t="str">
        <f aca="false">IF(A146&lt;=$P$6,Data!D147,"")</f>
        <v/>
      </c>
      <c r="U146" s="1" t="n">
        <f aca="false">1+U145</f>
        <v>140</v>
      </c>
      <c r="V146" s="92" t="e">
        <v>#VALUE!</v>
      </c>
      <c r="W146" s="93" t="e">
        <f aca="false">V146</f>
        <v>#VALUE!</v>
      </c>
      <c r="X146" s="93"/>
      <c r="Y146" s="94" t="n">
        <f aca="false">1+Y145</f>
        <v>140</v>
      </c>
      <c r="Z146" s="95" t="str">
        <f aca="false">IF(A146&lt;=$B$5,OldData!O147,"")</f>
        <v/>
      </c>
      <c r="AA146" s="95" t="str">
        <f aca="false">IF(A146&lt;=$B$5,OldData!E147,"")</f>
        <v/>
      </c>
      <c r="AB146" s="96" t="str">
        <f aca="false">IF(A146&lt;=$B$5,OldData!B147,"")</f>
        <v/>
      </c>
      <c r="AD146" s="1" t="n">
        <f aca="false">AD145+1</f>
        <v>141</v>
      </c>
      <c r="AE146" s="69" t="e">
        <v>#VALUE!</v>
      </c>
      <c r="AF146" s="81"/>
      <c r="AG146" s="81"/>
      <c r="AH146" s="90"/>
      <c r="AI146" s="33"/>
      <c r="AL146" s="123"/>
      <c r="AM146" s="17"/>
      <c r="AN146" s="17"/>
      <c r="AO146" s="106"/>
      <c r="AP146" s="107"/>
      <c r="AS146" s="71" t="n">
        <f aca="false">AL145</f>
        <v>0</v>
      </c>
      <c r="AT146" s="69" t="n">
        <f aca="false">AQ146</f>
        <v>0</v>
      </c>
    </row>
    <row r="147" customFormat="false" ht="11.25" hidden="false" customHeight="false" outlineLevel="0" collapsed="false">
      <c r="A147" s="67" t="n">
        <f aca="false">1+A146</f>
        <v>141</v>
      </c>
      <c r="B147" s="1" t="str">
        <f aca="false">IF(A147&lt;=$B$5,Data!L148,"")</f>
        <v/>
      </c>
      <c r="C147" s="1" t="str">
        <f aca="false">IF(A147&lt;=$B$5,IF(Calculation!$Y$12=2,DayInfo!C145,DayInfo!F145),"")</f>
        <v/>
      </c>
      <c r="G147" s="68" t="str">
        <f aca="false">IF(A147&lt;=$B$5,Data!O148,"")</f>
        <v/>
      </c>
      <c r="H147" s="91" t="str">
        <f aca="false">IF(A147&lt;=$B$5,Data!P148,"")</f>
        <v/>
      </c>
      <c r="J147" s="1" t="str">
        <f aca="false">IF(A147&lt;=$B$5,Data!E148,"")</f>
        <v/>
      </c>
      <c r="K147" s="1" t="str">
        <f aca="false">IF(A147&lt;=$B$5,Data!B148,"")</f>
        <v/>
      </c>
      <c r="L147" s="1" t="str">
        <f aca="false">IF(A147&lt;=$B$5,Data!C148,"")</f>
        <v/>
      </c>
      <c r="N147" s="124" t="e">
        <f aca="false">IF(A146&lt;=$N$7,Data!G147,"")</f>
        <v>#VALUE!</v>
      </c>
      <c r="P147" s="1" t="str">
        <f aca="false">IF(A147&lt;=$P$6,Data!D148,"")</f>
        <v/>
      </c>
      <c r="U147" s="1" t="n">
        <f aca="false">1+U146</f>
        <v>141</v>
      </c>
      <c r="V147" s="92" t="e">
        <v>#VALUE!</v>
      </c>
      <c r="W147" s="93" t="e">
        <f aca="false">V147</f>
        <v>#VALUE!</v>
      </c>
      <c r="X147" s="93"/>
      <c r="Y147" s="94" t="n">
        <f aca="false">1+Y146</f>
        <v>141</v>
      </c>
      <c r="Z147" s="95" t="str">
        <f aca="false">IF(A147&lt;=$B$5,OldData!O148,"")</f>
        <v/>
      </c>
      <c r="AA147" s="95" t="str">
        <f aca="false">IF(A147&lt;=$B$5,OldData!E148,"")</f>
        <v/>
      </c>
      <c r="AB147" s="96" t="str">
        <f aca="false">IF(A147&lt;=$B$5,OldData!B148,"")</f>
        <v/>
      </c>
      <c r="AD147" s="1" t="n">
        <f aca="false">AD146+1</f>
        <v>142</v>
      </c>
      <c r="AE147" s="69" t="e">
        <v>#VALUE!</v>
      </c>
      <c r="AF147" s="81"/>
      <c r="AG147" s="81"/>
      <c r="AH147" s="90"/>
      <c r="AI147" s="33"/>
      <c r="AL147" s="123"/>
      <c r="AM147" s="17"/>
      <c r="AN147" s="17"/>
      <c r="AO147" s="106"/>
      <c r="AP147" s="107"/>
      <c r="AS147" s="71" t="n">
        <f aca="false">AL146</f>
        <v>0</v>
      </c>
      <c r="AT147" s="69" t="n">
        <f aca="false">AQ147</f>
        <v>0</v>
      </c>
    </row>
    <row r="148" customFormat="false" ht="11.25" hidden="false" customHeight="false" outlineLevel="0" collapsed="false">
      <c r="A148" s="67" t="n">
        <f aca="false">1+A147</f>
        <v>142</v>
      </c>
      <c r="B148" s="1" t="str">
        <f aca="false">IF(A148&lt;=$B$5,Data!L149,"")</f>
        <v/>
      </c>
      <c r="C148" s="1" t="str">
        <f aca="false">IF(A148&lt;=$B$5,IF(Calculation!$Y$12=2,DayInfo!C146,DayInfo!F146),"")</f>
        <v/>
      </c>
      <c r="G148" s="68" t="str">
        <f aca="false">IF(A148&lt;=$B$5,Data!O149,"")</f>
        <v/>
      </c>
      <c r="H148" s="91" t="str">
        <f aca="false">IF(A148&lt;=$B$5,Data!P149,"")</f>
        <v/>
      </c>
      <c r="J148" s="1" t="str">
        <f aca="false">IF(A148&lt;=$B$5,Data!E149,"")</f>
        <v/>
      </c>
      <c r="K148" s="1" t="str">
        <f aca="false">IF(A148&lt;=$B$5,Data!B149,"")</f>
        <v/>
      </c>
      <c r="L148" s="1" t="str">
        <f aca="false">IF(A148&lt;=$B$5,Data!C149,"")</f>
        <v/>
      </c>
      <c r="N148" s="124" t="e">
        <f aca="false">IF(A147&lt;=$N$7,Data!G148,"")</f>
        <v>#VALUE!</v>
      </c>
      <c r="P148" s="1" t="str">
        <f aca="false">IF(A148&lt;=$P$6,Data!D149,"")</f>
        <v/>
      </c>
      <c r="U148" s="1" t="n">
        <f aca="false">1+U147</f>
        <v>142</v>
      </c>
      <c r="V148" s="92" t="e">
        <v>#VALUE!</v>
      </c>
      <c r="W148" s="93" t="e">
        <f aca="false">V148</f>
        <v>#VALUE!</v>
      </c>
      <c r="X148" s="93"/>
      <c r="Y148" s="94" t="n">
        <f aca="false">1+Y147</f>
        <v>142</v>
      </c>
      <c r="Z148" s="95" t="str">
        <f aca="false">IF(A148&lt;=$B$5,OldData!O149,"")</f>
        <v/>
      </c>
      <c r="AA148" s="95" t="str">
        <f aca="false">IF(A148&lt;=$B$5,OldData!E149,"")</f>
        <v/>
      </c>
      <c r="AB148" s="96" t="str">
        <f aca="false">IF(A148&lt;=$B$5,OldData!B149,"")</f>
        <v/>
      </c>
      <c r="AD148" s="1" t="n">
        <f aca="false">AD147+1</f>
        <v>143</v>
      </c>
      <c r="AE148" s="69" t="e">
        <v>#VALUE!</v>
      </c>
      <c r="AF148" s="81"/>
      <c r="AG148" s="81"/>
      <c r="AH148" s="90"/>
      <c r="AI148" s="33"/>
      <c r="AL148" s="123"/>
      <c r="AM148" s="17"/>
      <c r="AN148" s="17"/>
      <c r="AO148" s="106"/>
      <c r="AP148" s="107"/>
      <c r="AS148" s="71" t="n">
        <f aca="false">AL147</f>
        <v>0</v>
      </c>
      <c r="AT148" s="69" t="n">
        <f aca="false">AQ148</f>
        <v>0</v>
      </c>
    </row>
    <row r="149" customFormat="false" ht="11.25" hidden="false" customHeight="false" outlineLevel="0" collapsed="false">
      <c r="A149" s="67" t="n">
        <f aca="false">1+A148</f>
        <v>143</v>
      </c>
      <c r="B149" s="1" t="str">
        <f aca="false">IF(A149&lt;=$B$5,Data!L150,"")</f>
        <v/>
      </c>
      <c r="C149" s="1" t="str">
        <f aca="false">IF(A149&lt;=$B$5,IF(Calculation!$Y$12=2,DayInfo!C147,DayInfo!F147),"")</f>
        <v/>
      </c>
      <c r="G149" s="68" t="str">
        <f aca="false">IF(A149&lt;=$B$5,Data!O150,"")</f>
        <v/>
      </c>
      <c r="H149" s="91" t="str">
        <f aca="false">IF(A149&lt;=$B$5,Data!P150,"")</f>
        <v/>
      </c>
      <c r="J149" s="1" t="str">
        <f aca="false">IF(A149&lt;=$B$5,Data!E150,"")</f>
        <v/>
      </c>
      <c r="K149" s="1" t="str">
        <f aca="false">IF(A149&lt;=$B$5,Data!B150,"")</f>
        <v/>
      </c>
      <c r="L149" s="1" t="str">
        <f aca="false">IF(A149&lt;=$B$5,Data!C150,"")</f>
        <v/>
      </c>
      <c r="N149" s="124" t="e">
        <f aca="false">IF(A148&lt;=$N$7,Data!G149,"")</f>
        <v>#VALUE!</v>
      </c>
      <c r="P149" s="1" t="str">
        <f aca="false">IF(A149&lt;=$P$6,Data!D150,"")</f>
        <v/>
      </c>
      <c r="U149" s="1" t="n">
        <f aca="false">1+U148</f>
        <v>143</v>
      </c>
      <c r="V149" s="92" t="e">
        <v>#VALUE!</v>
      </c>
      <c r="W149" s="93" t="e">
        <f aca="false">V149</f>
        <v>#VALUE!</v>
      </c>
      <c r="X149" s="93"/>
      <c r="Y149" s="94" t="n">
        <f aca="false">1+Y148</f>
        <v>143</v>
      </c>
      <c r="Z149" s="95" t="str">
        <f aca="false">IF(A149&lt;=$B$5,OldData!O150,"")</f>
        <v/>
      </c>
      <c r="AA149" s="95" t="str">
        <f aca="false">IF(A149&lt;=$B$5,OldData!E150,"")</f>
        <v/>
      </c>
      <c r="AB149" s="96" t="str">
        <f aca="false">IF(A149&lt;=$B$5,OldData!B150,"")</f>
        <v/>
      </c>
      <c r="AD149" s="1" t="n">
        <f aca="false">AD148+1</f>
        <v>144</v>
      </c>
      <c r="AE149" s="69" t="e">
        <v>#VALUE!</v>
      </c>
      <c r="AF149" s="81"/>
      <c r="AG149" s="81"/>
      <c r="AH149" s="90"/>
      <c r="AI149" s="33"/>
      <c r="AL149" s="123"/>
      <c r="AM149" s="17"/>
      <c r="AN149" s="17"/>
      <c r="AO149" s="106"/>
      <c r="AP149" s="107"/>
      <c r="AS149" s="71" t="n">
        <f aca="false">AL148</f>
        <v>0</v>
      </c>
      <c r="AT149" s="69" t="n">
        <f aca="false">AQ149</f>
        <v>0</v>
      </c>
    </row>
    <row r="150" customFormat="false" ht="11.25" hidden="false" customHeight="false" outlineLevel="0" collapsed="false">
      <c r="A150" s="67" t="n">
        <f aca="false">1+A149</f>
        <v>144</v>
      </c>
      <c r="B150" s="1" t="str">
        <f aca="false">IF(A150&lt;=$B$5,Data!L151,"")</f>
        <v/>
      </c>
      <c r="C150" s="1" t="str">
        <f aca="false">IF(A150&lt;=$B$5,IF(Calculation!$Y$12=2,DayInfo!C148,DayInfo!F148),"")</f>
        <v/>
      </c>
      <c r="G150" s="68" t="str">
        <f aca="false">IF(A150&lt;=$B$5,Data!O151,"")</f>
        <v/>
      </c>
      <c r="H150" s="91" t="str">
        <f aca="false">IF(A150&lt;=$B$5,Data!P151,"")</f>
        <v/>
      </c>
      <c r="J150" s="1" t="str">
        <f aca="false">IF(A150&lt;=$B$5,Data!E151,"")</f>
        <v/>
      </c>
      <c r="K150" s="1" t="str">
        <f aca="false">IF(A150&lt;=$B$5,Data!B151,"")</f>
        <v/>
      </c>
      <c r="L150" s="1" t="str">
        <f aca="false">IF(A150&lt;=$B$5,Data!C151,"")</f>
        <v/>
      </c>
      <c r="N150" s="124" t="e">
        <f aca="false">IF(A149&lt;=$N$7,Data!G150,"")</f>
        <v>#VALUE!</v>
      </c>
      <c r="P150" s="1" t="str">
        <f aca="false">IF(A150&lt;=$P$6,Data!D151,"")</f>
        <v/>
      </c>
      <c r="U150" s="1" t="n">
        <f aca="false">1+U149</f>
        <v>144</v>
      </c>
      <c r="V150" s="92" t="e">
        <v>#VALUE!</v>
      </c>
      <c r="W150" s="93" t="e">
        <f aca="false">V150</f>
        <v>#VALUE!</v>
      </c>
      <c r="X150" s="93"/>
      <c r="Y150" s="94" t="n">
        <f aca="false">1+Y149</f>
        <v>144</v>
      </c>
      <c r="Z150" s="95" t="str">
        <f aca="false">IF(A150&lt;=$B$5,OldData!O151,"")</f>
        <v/>
      </c>
      <c r="AA150" s="95" t="str">
        <f aca="false">IF(A150&lt;=$B$5,OldData!E151,"")</f>
        <v/>
      </c>
      <c r="AB150" s="96" t="str">
        <f aca="false">IF(A150&lt;=$B$5,OldData!B151,"")</f>
        <v/>
      </c>
      <c r="AD150" s="1" t="n">
        <f aca="false">AD149+1</f>
        <v>145</v>
      </c>
      <c r="AE150" s="69" t="e">
        <v>#VALUE!</v>
      </c>
      <c r="AF150" s="81"/>
      <c r="AG150" s="81"/>
      <c r="AH150" s="90"/>
      <c r="AI150" s="33"/>
      <c r="AL150" s="123"/>
      <c r="AM150" s="17"/>
      <c r="AN150" s="17"/>
      <c r="AO150" s="106"/>
      <c r="AP150" s="107"/>
      <c r="AS150" s="71" t="n">
        <f aca="false">AL149</f>
        <v>0</v>
      </c>
      <c r="AT150" s="69" t="n">
        <f aca="false">AQ150</f>
        <v>0</v>
      </c>
    </row>
    <row r="151" customFormat="false" ht="11.25" hidden="false" customHeight="false" outlineLevel="0" collapsed="false">
      <c r="A151" s="67" t="n">
        <f aca="false">1+A150</f>
        <v>145</v>
      </c>
      <c r="B151" s="1" t="str">
        <f aca="false">IF(A151&lt;=$B$5,Data!L152,"")</f>
        <v/>
      </c>
      <c r="C151" s="1" t="str">
        <f aca="false">IF(A151&lt;=$B$5,IF(Calculation!$Y$12=2,DayInfo!C149,DayInfo!F149),"")</f>
        <v/>
      </c>
      <c r="G151" s="68" t="str">
        <f aca="false">IF(A151&lt;=$B$5,Data!O152,"")</f>
        <v/>
      </c>
      <c r="H151" s="91" t="str">
        <f aca="false">IF(A151&lt;=$B$5,Data!P152,"")</f>
        <v/>
      </c>
      <c r="J151" s="1" t="str">
        <f aca="false">IF(A151&lt;=$B$5,Data!E152,"")</f>
        <v/>
      </c>
      <c r="K151" s="1" t="str">
        <f aca="false">IF(A151&lt;=$B$5,Data!B152,"")</f>
        <v/>
      </c>
      <c r="L151" s="1" t="str">
        <f aca="false">IF(A151&lt;=$B$5,Data!C152,"")</f>
        <v/>
      </c>
      <c r="N151" s="124" t="e">
        <f aca="false">IF(A150&lt;=$N$7,Data!G151,"")</f>
        <v>#VALUE!</v>
      </c>
      <c r="P151" s="1" t="str">
        <f aca="false">IF(A151&lt;=$P$6,Data!D152,"")</f>
        <v/>
      </c>
      <c r="U151" s="1" t="n">
        <f aca="false">1+U150</f>
        <v>145</v>
      </c>
      <c r="V151" s="92" t="e">
        <v>#VALUE!</v>
      </c>
      <c r="W151" s="93" t="e">
        <f aca="false">V151</f>
        <v>#VALUE!</v>
      </c>
      <c r="X151" s="93"/>
      <c r="Y151" s="94" t="n">
        <f aca="false">1+Y150</f>
        <v>145</v>
      </c>
      <c r="Z151" s="95" t="str">
        <f aca="false">IF(A151&lt;=$B$5,OldData!O152,"")</f>
        <v/>
      </c>
      <c r="AA151" s="95" t="str">
        <f aca="false">IF(A151&lt;=$B$5,OldData!E152,"")</f>
        <v/>
      </c>
      <c r="AB151" s="96" t="str">
        <f aca="false">IF(A151&lt;=$B$5,OldData!B152,"")</f>
        <v/>
      </c>
      <c r="AD151" s="1" t="n">
        <f aca="false">AD150+1</f>
        <v>146</v>
      </c>
      <c r="AE151" s="69" t="e">
        <v>#VALUE!</v>
      </c>
      <c r="AF151" s="81"/>
      <c r="AG151" s="81"/>
      <c r="AH151" s="90"/>
      <c r="AI151" s="33"/>
      <c r="AL151" s="123"/>
      <c r="AM151" s="17"/>
      <c r="AN151" s="17"/>
      <c r="AO151" s="106"/>
      <c r="AP151" s="107"/>
      <c r="AS151" s="71" t="n">
        <f aca="false">AL150</f>
        <v>0</v>
      </c>
      <c r="AT151" s="69" t="n">
        <f aca="false">AQ151</f>
        <v>0</v>
      </c>
    </row>
    <row r="152" customFormat="false" ht="11.25" hidden="false" customHeight="false" outlineLevel="0" collapsed="false">
      <c r="A152" s="67" t="n">
        <f aca="false">1+A151</f>
        <v>146</v>
      </c>
      <c r="B152" s="1" t="str">
        <f aca="false">IF(A152&lt;=$B$5,Data!L153,"")</f>
        <v/>
      </c>
      <c r="C152" s="1" t="str">
        <f aca="false">IF(A152&lt;=$B$5,IF(Calculation!$Y$12=2,DayInfo!C150,DayInfo!F150),"")</f>
        <v/>
      </c>
      <c r="G152" s="68" t="str">
        <f aca="false">IF(A152&lt;=$B$5,Data!O153,"")</f>
        <v/>
      </c>
      <c r="H152" s="91" t="str">
        <f aca="false">IF(A152&lt;=$B$5,Data!P153,"")</f>
        <v/>
      </c>
      <c r="J152" s="1" t="str">
        <f aca="false">IF(A152&lt;=$B$5,Data!E153,"")</f>
        <v/>
      </c>
      <c r="K152" s="1" t="str">
        <f aca="false">IF(A152&lt;=$B$5,Data!B153,"")</f>
        <v/>
      </c>
      <c r="L152" s="1" t="str">
        <f aca="false">IF(A152&lt;=$B$5,Data!C153,"")</f>
        <v/>
      </c>
      <c r="N152" s="124" t="e">
        <f aca="false">IF(A151&lt;=$N$7,Data!G152,"")</f>
        <v>#VALUE!</v>
      </c>
      <c r="P152" s="1" t="str">
        <f aca="false">IF(A152&lt;=$P$6,Data!D153,"")</f>
        <v/>
      </c>
      <c r="U152" s="1" t="n">
        <f aca="false">1+U151</f>
        <v>146</v>
      </c>
      <c r="V152" s="92" t="e">
        <v>#VALUE!</v>
      </c>
      <c r="W152" s="93" t="e">
        <f aca="false">V152</f>
        <v>#VALUE!</v>
      </c>
      <c r="X152" s="93"/>
      <c r="Y152" s="94" t="n">
        <f aca="false">1+Y151</f>
        <v>146</v>
      </c>
      <c r="Z152" s="95" t="str">
        <f aca="false">IF(A152&lt;=$B$5,OldData!O153,"")</f>
        <v/>
      </c>
      <c r="AA152" s="95" t="str">
        <f aca="false">IF(A152&lt;=$B$5,OldData!E153,"")</f>
        <v/>
      </c>
      <c r="AB152" s="96" t="str">
        <f aca="false">IF(A152&lt;=$B$5,OldData!B153,"")</f>
        <v/>
      </c>
      <c r="AD152" s="1" t="n">
        <f aca="false">AD151+1</f>
        <v>147</v>
      </c>
      <c r="AE152" s="69" t="e">
        <v>#VALUE!</v>
      </c>
      <c r="AF152" s="81"/>
      <c r="AG152" s="81"/>
      <c r="AH152" s="90"/>
      <c r="AI152" s="33"/>
      <c r="AL152" s="123"/>
      <c r="AM152" s="17"/>
      <c r="AN152" s="17"/>
      <c r="AO152" s="106"/>
      <c r="AP152" s="107"/>
      <c r="AS152" s="71" t="n">
        <f aca="false">AL151</f>
        <v>0</v>
      </c>
      <c r="AT152" s="69" t="n">
        <f aca="false">AQ152</f>
        <v>0</v>
      </c>
    </row>
    <row r="153" customFormat="false" ht="11.25" hidden="false" customHeight="false" outlineLevel="0" collapsed="false">
      <c r="A153" s="67" t="n">
        <f aca="false">1+A152</f>
        <v>147</v>
      </c>
      <c r="B153" s="1" t="str">
        <f aca="false">IF(A153&lt;=$B$5,Data!L154,"")</f>
        <v/>
      </c>
      <c r="C153" s="1" t="str">
        <f aca="false">IF(A153&lt;=$B$5,IF(Calculation!$Y$12=2,DayInfo!C151,DayInfo!F151),"")</f>
        <v/>
      </c>
      <c r="G153" s="68" t="str">
        <f aca="false">IF(A153&lt;=$B$5,Data!O154,"")</f>
        <v/>
      </c>
      <c r="H153" s="91" t="str">
        <f aca="false">IF(A153&lt;=$B$5,Data!P154,"")</f>
        <v/>
      </c>
      <c r="J153" s="1" t="str">
        <f aca="false">IF(A153&lt;=$B$5,Data!E154,"")</f>
        <v/>
      </c>
      <c r="K153" s="1" t="str">
        <f aca="false">IF(A153&lt;=$B$5,Data!B154,"")</f>
        <v/>
      </c>
      <c r="L153" s="1" t="str">
        <f aca="false">IF(A153&lt;=$B$5,Data!C154,"")</f>
        <v/>
      </c>
      <c r="N153" s="124" t="e">
        <f aca="false">IF(A152&lt;=$N$7,Data!G153,"")</f>
        <v>#VALUE!</v>
      </c>
      <c r="P153" s="1" t="str">
        <f aca="false">IF(A153&lt;=$P$6,Data!D154,"")</f>
        <v/>
      </c>
      <c r="U153" s="1" t="n">
        <f aca="false">1+U152</f>
        <v>147</v>
      </c>
      <c r="V153" s="92" t="e">
        <v>#VALUE!</v>
      </c>
      <c r="W153" s="93" t="e">
        <f aca="false">V153</f>
        <v>#VALUE!</v>
      </c>
      <c r="X153" s="93"/>
      <c r="Y153" s="94" t="n">
        <f aca="false">1+Y152</f>
        <v>147</v>
      </c>
      <c r="Z153" s="95" t="str">
        <f aca="false">IF(A153&lt;=$B$5,OldData!O154,"")</f>
        <v/>
      </c>
      <c r="AA153" s="95" t="str">
        <f aca="false">IF(A153&lt;=$B$5,OldData!E154,"")</f>
        <v/>
      </c>
      <c r="AB153" s="96" t="str">
        <f aca="false">IF(A153&lt;=$B$5,OldData!B154,"")</f>
        <v/>
      </c>
      <c r="AD153" s="1" t="n">
        <f aca="false">AD152+1</f>
        <v>148</v>
      </c>
      <c r="AE153" s="69" t="e">
        <v>#VALUE!</v>
      </c>
      <c r="AF153" s="81"/>
      <c r="AG153" s="81"/>
      <c r="AH153" s="90"/>
      <c r="AI153" s="33"/>
      <c r="AL153" s="123"/>
      <c r="AM153" s="17"/>
      <c r="AN153" s="17"/>
      <c r="AO153" s="106"/>
      <c r="AP153" s="107"/>
      <c r="AS153" s="71" t="n">
        <f aca="false">AL152</f>
        <v>0</v>
      </c>
      <c r="AT153" s="69" t="n">
        <f aca="false">AQ153</f>
        <v>0</v>
      </c>
    </row>
    <row r="154" customFormat="false" ht="11.25" hidden="false" customHeight="false" outlineLevel="0" collapsed="false">
      <c r="A154" s="67" t="n">
        <f aca="false">1+A153</f>
        <v>148</v>
      </c>
      <c r="B154" s="1" t="str">
        <f aca="false">IF(A154&lt;=$B$5,Data!L155,"")</f>
        <v/>
      </c>
      <c r="C154" s="1" t="str">
        <f aca="false">IF(A154&lt;=$B$5,IF(Calculation!$Y$12=2,DayInfo!C152,DayInfo!F152),"")</f>
        <v/>
      </c>
      <c r="G154" s="68" t="str">
        <f aca="false">IF(A154&lt;=$B$5,Data!O155,"")</f>
        <v/>
      </c>
      <c r="H154" s="91" t="str">
        <f aca="false">IF(A154&lt;=$B$5,Data!P155,"")</f>
        <v/>
      </c>
      <c r="J154" s="1" t="str">
        <f aca="false">IF(A154&lt;=$B$5,Data!E155,"")</f>
        <v/>
      </c>
      <c r="K154" s="1" t="str">
        <f aca="false">IF(A154&lt;=$B$5,Data!B155,"")</f>
        <v/>
      </c>
      <c r="L154" s="1" t="str">
        <f aca="false">IF(A154&lt;=$B$5,Data!C155,"")</f>
        <v/>
      </c>
      <c r="N154" s="124" t="e">
        <f aca="false">IF(A153&lt;=$N$7,Data!G154,"")</f>
        <v>#VALUE!</v>
      </c>
      <c r="P154" s="1" t="str">
        <f aca="false">IF(A154&lt;=$P$6,Data!D155,"")</f>
        <v/>
      </c>
      <c r="U154" s="1" t="n">
        <f aca="false">1+U153</f>
        <v>148</v>
      </c>
      <c r="V154" s="92" t="e">
        <v>#VALUE!</v>
      </c>
      <c r="W154" s="93" t="e">
        <f aca="false">V154</f>
        <v>#VALUE!</v>
      </c>
      <c r="X154" s="93"/>
      <c r="Y154" s="94" t="n">
        <f aca="false">1+Y153</f>
        <v>148</v>
      </c>
      <c r="Z154" s="95" t="str">
        <f aca="false">IF(A154&lt;=$B$5,OldData!O155,"")</f>
        <v/>
      </c>
      <c r="AA154" s="95" t="str">
        <f aca="false">IF(A154&lt;=$B$5,OldData!E155,"")</f>
        <v/>
      </c>
      <c r="AB154" s="96" t="str">
        <f aca="false">IF(A154&lt;=$B$5,OldData!B155,"")</f>
        <v/>
      </c>
      <c r="AD154" s="1" t="n">
        <f aca="false">AD153+1</f>
        <v>149</v>
      </c>
      <c r="AE154" s="69" t="e">
        <v>#VALUE!</v>
      </c>
      <c r="AF154" s="81"/>
      <c r="AG154" s="81"/>
      <c r="AH154" s="90"/>
      <c r="AI154" s="33"/>
      <c r="AL154" s="123"/>
      <c r="AM154" s="17"/>
      <c r="AN154" s="17"/>
      <c r="AO154" s="106"/>
      <c r="AP154" s="107"/>
      <c r="AS154" s="71" t="n">
        <f aca="false">AL153</f>
        <v>0</v>
      </c>
      <c r="AT154" s="69" t="n">
        <f aca="false">AQ154</f>
        <v>0</v>
      </c>
    </row>
    <row r="155" customFormat="false" ht="11.25" hidden="false" customHeight="false" outlineLevel="0" collapsed="false">
      <c r="A155" s="67" t="n">
        <f aca="false">1+A154</f>
        <v>149</v>
      </c>
      <c r="B155" s="1" t="str">
        <f aca="false">IF(A155&lt;=$B$5,Data!L156,"")</f>
        <v/>
      </c>
      <c r="C155" s="1" t="str">
        <f aca="false">IF(A155&lt;=$B$5,IF(Calculation!$Y$12=2,DayInfo!C153,DayInfo!F153),"")</f>
        <v/>
      </c>
      <c r="G155" s="68" t="str">
        <f aca="false">IF(A155&lt;=$B$5,Data!O156,"")</f>
        <v/>
      </c>
      <c r="H155" s="91" t="str">
        <f aca="false">IF(A155&lt;=$B$5,Data!P156,"")</f>
        <v/>
      </c>
      <c r="J155" s="1" t="str">
        <f aca="false">IF(A155&lt;=$B$5,Data!E156,"")</f>
        <v/>
      </c>
      <c r="K155" s="1" t="str">
        <f aca="false">IF(A155&lt;=$B$5,Data!B156,"")</f>
        <v/>
      </c>
      <c r="L155" s="1" t="str">
        <f aca="false">IF(A155&lt;=$B$5,Data!C156,"")</f>
        <v/>
      </c>
      <c r="N155" s="124" t="e">
        <f aca="false">IF(A154&lt;=$N$7,Data!G155,"")</f>
        <v>#VALUE!</v>
      </c>
      <c r="P155" s="1" t="str">
        <f aca="false">IF(A155&lt;=$P$6,Data!D156,"")</f>
        <v/>
      </c>
      <c r="U155" s="1" t="n">
        <f aca="false">1+U154</f>
        <v>149</v>
      </c>
      <c r="V155" s="92" t="e">
        <v>#VALUE!</v>
      </c>
      <c r="W155" s="93" t="e">
        <f aca="false">V155</f>
        <v>#VALUE!</v>
      </c>
      <c r="X155" s="93"/>
      <c r="Y155" s="94" t="n">
        <f aca="false">1+Y154</f>
        <v>149</v>
      </c>
      <c r="Z155" s="95" t="str">
        <f aca="false">IF(A155&lt;=$B$5,OldData!O156,"")</f>
        <v/>
      </c>
      <c r="AA155" s="95" t="str">
        <f aca="false">IF(A155&lt;=$B$5,OldData!E156,"")</f>
        <v/>
      </c>
      <c r="AB155" s="96" t="str">
        <f aca="false">IF(A155&lt;=$B$5,OldData!B156,"")</f>
        <v/>
      </c>
      <c r="AD155" s="1" t="n">
        <f aca="false">AD154+1</f>
        <v>150</v>
      </c>
      <c r="AE155" s="69" t="e">
        <v>#VALUE!</v>
      </c>
      <c r="AF155" s="81"/>
      <c r="AG155" s="81"/>
      <c r="AH155" s="90"/>
      <c r="AI155" s="33"/>
      <c r="AL155" s="123"/>
      <c r="AM155" s="17"/>
      <c r="AN155" s="17"/>
      <c r="AO155" s="106"/>
      <c r="AP155" s="107"/>
      <c r="AS155" s="71" t="n">
        <f aca="false">AL154</f>
        <v>0</v>
      </c>
      <c r="AT155" s="69" t="n">
        <f aca="false">AQ155</f>
        <v>0</v>
      </c>
    </row>
    <row r="156" customFormat="false" ht="11.25" hidden="false" customHeight="false" outlineLevel="0" collapsed="false">
      <c r="A156" s="67" t="n">
        <f aca="false">1+A155</f>
        <v>150</v>
      </c>
      <c r="B156" s="1" t="str">
        <f aca="false">IF(A156&lt;=$B$5,Data!L157,"")</f>
        <v/>
      </c>
      <c r="C156" s="1" t="str">
        <f aca="false">IF(A156&lt;=$B$5,IF(Calculation!$Y$12=2,DayInfo!C154,DayInfo!F154),"")</f>
        <v/>
      </c>
      <c r="G156" s="68" t="str">
        <f aca="false">IF(A156&lt;=$B$5,Data!O157,"")</f>
        <v/>
      </c>
      <c r="H156" s="91" t="str">
        <f aca="false">IF(A156&lt;=$B$5,Data!P157,"")</f>
        <v/>
      </c>
      <c r="J156" s="1" t="str">
        <f aca="false">IF(A156&lt;=$B$5,Data!E157,"")</f>
        <v/>
      </c>
      <c r="K156" s="1" t="str">
        <f aca="false">IF(A156&lt;=$B$5,Data!B157,"")</f>
        <v/>
      </c>
      <c r="L156" s="1" t="str">
        <f aca="false">IF(A156&lt;=$B$5,Data!C157,"")</f>
        <v/>
      </c>
      <c r="N156" s="124" t="e">
        <f aca="false">IF(A155&lt;=$N$7,Data!G156,"")</f>
        <v>#VALUE!</v>
      </c>
      <c r="P156" s="1" t="str">
        <f aca="false">IF(A156&lt;=$P$6,Data!D157,"")</f>
        <v/>
      </c>
      <c r="U156" s="1" t="n">
        <f aca="false">1+U155</f>
        <v>150</v>
      </c>
      <c r="V156" s="92" t="e">
        <v>#VALUE!</v>
      </c>
      <c r="W156" s="93" t="e">
        <f aca="false">V156</f>
        <v>#VALUE!</v>
      </c>
      <c r="X156" s="93"/>
      <c r="Y156" s="94" t="n">
        <f aca="false">1+Y155</f>
        <v>150</v>
      </c>
      <c r="Z156" s="95" t="str">
        <f aca="false">IF(A156&lt;=$B$5,OldData!O157,"")</f>
        <v/>
      </c>
      <c r="AA156" s="95" t="str">
        <f aca="false">IF(A156&lt;=$B$5,OldData!E157,"")</f>
        <v/>
      </c>
      <c r="AB156" s="96" t="str">
        <f aca="false">IF(A156&lt;=$B$5,OldData!B157,"")</f>
        <v/>
      </c>
      <c r="AD156" s="1" t="n">
        <f aca="false">AD155+1</f>
        <v>151</v>
      </c>
      <c r="AE156" s="69" t="e">
        <v>#VALUE!</v>
      </c>
      <c r="AF156" s="81"/>
      <c r="AG156" s="81"/>
      <c r="AH156" s="90"/>
      <c r="AI156" s="33"/>
      <c r="AL156" s="123"/>
      <c r="AM156" s="17"/>
      <c r="AN156" s="17"/>
      <c r="AO156" s="106"/>
      <c r="AP156" s="107"/>
      <c r="AS156" s="71" t="n">
        <f aca="false">AL155</f>
        <v>0</v>
      </c>
      <c r="AT156" s="69" t="n">
        <f aca="false">AQ156</f>
        <v>0</v>
      </c>
    </row>
    <row r="157" customFormat="false" ht="11.25" hidden="false" customHeight="false" outlineLevel="0" collapsed="false">
      <c r="A157" s="67" t="n">
        <f aca="false">1+A156</f>
        <v>151</v>
      </c>
      <c r="B157" s="1" t="str">
        <f aca="false">IF(A157&lt;=$B$5,Data!L158,"")</f>
        <v/>
      </c>
      <c r="C157" s="1" t="str">
        <f aca="false">IF(A157&lt;=$B$5,IF(Calculation!$Y$12=2,DayInfo!C155,DayInfo!F155),"")</f>
        <v/>
      </c>
      <c r="G157" s="68" t="str">
        <f aca="false">IF(A157&lt;=$B$5,Data!O158,"")</f>
        <v/>
      </c>
      <c r="H157" s="91" t="str">
        <f aca="false">IF(A157&lt;=$B$5,Data!P158,"")</f>
        <v/>
      </c>
      <c r="J157" s="1" t="str">
        <f aca="false">IF(A157&lt;=$B$5,Data!E158,"")</f>
        <v/>
      </c>
      <c r="K157" s="1" t="str">
        <f aca="false">IF(A157&lt;=$B$5,Data!B158,"")</f>
        <v/>
      </c>
      <c r="L157" s="1" t="str">
        <f aca="false">IF(A157&lt;=$B$5,Data!C158,"")</f>
        <v/>
      </c>
      <c r="N157" s="124" t="e">
        <f aca="false">IF(A156&lt;=$N$7,Data!G157,"")</f>
        <v>#VALUE!</v>
      </c>
      <c r="P157" s="1" t="str">
        <f aca="false">IF(A157&lt;=$P$6,Data!D158,"")</f>
        <v/>
      </c>
      <c r="U157" s="1" t="n">
        <f aca="false">1+U156</f>
        <v>151</v>
      </c>
      <c r="V157" s="92" t="e">
        <v>#VALUE!</v>
      </c>
      <c r="W157" s="93" t="e">
        <f aca="false">V157</f>
        <v>#VALUE!</v>
      </c>
      <c r="X157" s="93"/>
      <c r="Y157" s="94" t="n">
        <f aca="false">1+Y156</f>
        <v>151</v>
      </c>
      <c r="Z157" s="95" t="str">
        <f aca="false">IF(A157&lt;=$B$5,OldData!O158,"")</f>
        <v/>
      </c>
      <c r="AA157" s="95" t="str">
        <f aca="false">IF(A157&lt;=$B$5,OldData!E158,"")</f>
        <v/>
      </c>
      <c r="AB157" s="96" t="str">
        <f aca="false">IF(A157&lt;=$B$5,OldData!B158,"")</f>
        <v/>
      </c>
      <c r="AD157" s="1" t="n">
        <f aca="false">AD156+1</f>
        <v>152</v>
      </c>
      <c r="AE157" s="69" t="e">
        <v>#VALUE!</v>
      </c>
      <c r="AF157" s="81"/>
      <c r="AG157" s="81"/>
      <c r="AH157" s="90"/>
      <c r="AI157" s="33"/>
      <c r="AL157" s="123"/>
      <c r="AM157" s="17"/>
      <c r="AN157" s="17"/>
      <c r="AO157" s="106"/>
      <c r="AP157" s="107"/>
      <c r="AS157" s="71" t="n">
        <f aca="false">AL156</f>
        <v>0</v>
      </c>
      <c r="AT157" s="69" t="n">
        <f aca="false">AQ157</f>
        <v>0</v>
      </c>
    </row>
    <row r="158" customFormat="false" ht="11.25" hidden="false" customHeight="false" outlineLevel="0" collapsed="false">
      <c r="A158" s="67" t="n">
        <f aca="false">1+A157</f>
        <v>152</v>
      </c>
      <c r="B158" s="1" t="str">
        <f aca="false">IF(A158&lt;=$B$5,Data!L159,"")</f>
        <v/>
      </c>
      <c r="C158" s="1" t="str">
        <f aca="false">IF(A158&lt;=$B$5,IF(Calculation!$Y$12=2,DayInfo!C156,DayInfo!F156),"")</f>
        <v/>
      </c>
      <c r="G158" s="68" t="str">
        <f aca="false">IF(A158&lt;=$B$5,Data!O159,"")</f>
        <v/>
      </c>
      <c r="H158" s="91" t="str">
        <f aca="false">IF(A158&lt;=$B$5,Data!P159,"")</f>
        <v/>
      </c>
      <c r="J158" s="1" t="str">
        <f aca="false">IF(A158&lt;=$B$5,Data!E159,"")</f>
        <v/>
      </c>
      <c r="K158" s="1" t="str">
        <f aca="false">IF(A158&lt;=$B$5,Data!B159,"")</f>
        <v/>
      </c>
      <c r="L158" s="1" t="str">
        <f aca="false">IF(A158&lt;=$B$5,Data!C159,"")</f>
        <v/>
      </c>
      <c r="N158" s="124" t="e">
        <f aca="false">IF(A157&lt;=$N$7,Data!G158,"")</f>
        <v>#VALUE!</v>
      </c>
      <c r="P158" s="1" t="str">
        <f aca="false">IF(A158&lt;=$P$6,Data!D159,"")</f>
        <v/>
      </c>
      <c r="U158" s="1" t="n">
        <f aca="false">1+U157</f>
        <v>152</v>
      </c>
      <c r="V158" s="92" t="e">
        <v>#VALUE!</v>
      </c>
      <c r="W158" s="93" t="e">
        <f aca="false">V158</f>
        <v>#VALUE!</v>
      </c>
      <c r="X158" s="93"/>
      <c r="Y158" s="94" t="n">
        <f aca="false">1+Y157</f>
        <v>152</v>
      </c>
      <c r="Z158" s="95" t="str">
        <f aca="false">IF(A158&lt;=$B$5,OldData!O159,"")</f>
        <v/>
      </c>
      <c r="AA158" s="95" t="str">
        <f aca="false">IF(A158&lt;=$B$5,OldData!E159,"")</f>
        <v/>
      </c>
      <c r="AB158" s="96" t="str">
        <f aca="false">IF(A158&lt;=$B$5,OldData!B159,"")</f>
        <v/>
      </c>
      <c r="AD158" s="1" t="n">
        <f aca="false">AD157+1</f>
        <v>153</v>
      </c>
      <c r="AE158" s="69" t="e">
        <v>#VALUE!</v>
      </c>
      <c r="AF158" s="81"/>
      <c r="AG158" s="81"/>
      <c r="AH158" s="90"/>
      <c r="AI158" s="33"/>
      <c r="AL158" s="123"/>
      <c r="AM158" s="17"/>
      <c r="AN158" s="17"/>
      <c r="AO158" s="106"/>
      <c r="AP158" s="107"/>
      <c r="AS158" s="71" t="n">
        <f aca="false">AL157</f>
        <v>0</v>
      </c>
      <c r="AT158" s="69" t="n">
        <f aca="false">AQ158</f>
        <v>0</v>
      </c>
    </row>
    <row r="159" customFormat="false" ht="11.25" hidden="false" customHeight="false" outlineLevel="0" collapsed="false">
      <c r="A159" s="67" t="n">
        <f aca="false">1+A158</f>
        <v>153</v>
      </c>
      <c r="B159" s="1" t="str">
        <f aca="false">IF(A159&lt;=$B$5,Data!L160,"")</f>
        <v/>
      </c>
      <c r="C159" s="1" t="str">
        <f aca="false">IF(A159&lt;=$B$5,IF(Calculation!$Y$12=2,DayInfo!C157,DayInfo!F157),"")</f>
        <v/>
      </c>
      <c r="G159" s="68" t="str">
        <f aca="false">IF(A159&lt;=$B$5,Data!O160,"")</f>
        <v/>
      </c>
      <c r="H159" s="91" t="str">
        <f aca="false">IF(A159&lt;=$B$5,Data!P160,"")</f>
        <v/>
      </c>
      <c r="J159" s="1" t="str">
        <f aca="false">IF(A159&lt;=$B$5,Data!E160,"")</f>
        <v/>
      </c>
      <c r="K159" s="1" t="str">
        <f aca="false">IF(A159&lt;=$B$5,Data!B160,"")</f>
        <v/>
      </c>
      <c r="L159" s="1" t="str">
        <f aca="false">IF(A159&lt;=$B$5,Data!C160,"")</f>
        <v/>
      </c>
      <c r="N159" s="124" t="e">
        <f aca="false">IF(A158&lt;=$N$7,Data!G159,"")</f>
        <v>#VALUE!</v>
      </c>
      <c r="P159" s="1" t="str">
        <f aca="false">IF(A159&lt;=$P$6,Data!D160,"")</f>
        <v/>
      </c>
      <c r="U159" s="1" t="n">
        <f aca="false">1+U158</f>
        <v>153</v>
      </c>
      <c r="V159" s="92" t="e">
        <v>#VALUE!</v>
      </c>
      <c r="W159" s="93" t="e">
        <f aca="false">V159</f>
        <v>#VALUE!</v>
      </c>
      <c r="X159" s="93"/>
      <c r="Y159" s="94" t="n">
        <f aca="false">1+Y158</f>
        <v>153</v>
      </c>
      <c r="Z159" s="95" t="str">
        <f aca="false">IF(A159&lt;=$B$5,OldData!O160,"")</f>
        <v/>
      </c>
      <c r="AA159" s="95" t="str">
        <f aca="false">IF(A159&lt;=$B$5,OldData!E160,"")</f>
        <v/>
      </c>
      <c r="AB159" s="96" t="str">
        <f aca="false">IF(A159&lt;=$B$5,OldData!B160,"")</f>
        <v/>
      </c>
      <c r="AD159" s="1" t="n">
        <f aca="false">AD158+1</f>
        <v>154</v>
      </c>
      <c r="AE159" s="69" t="e">
        <v>#VALUE!</v>
      </c>
      <c r="AF159" s="81"/>
      <c r="AG159" s="81"/>
      <c r="AH159" s="90"/>
      <c r="AI159" s="33"/>
      <c r="AL159" s="123"/>
      <c r="AM159" s="17"/>
      <c r="AN159" s="17"/>
      <c r="AO159" s="106"/>
      <c r="AP159" s="107"/>
      <c r="AS159" s="71" t="n">
        <f aca="false">AL158</f>
        <v>0</v>
      </c>
      <c r="AT159" s="69" t="n">
        <f aca="false">AQ159</f>
        <v>0</v>
      </c>
    </row>
    <row r="160" customFormat="false" ht="11.25" hidden="false" customHeight="false" outlineLevel="0" collapsed="false">
      <c r="A160" s="67" t="n">
        <f aca="false">1+A159</f>
        <v>154</v>
      </c>
      <c r="B160" s="1" t="str">
        <f aca="false">IF(A160&lt;=$B$5,Data!L161,"")</f>
        <v/>
      </c>
      <c r="C160" s="1" t="str">
        <f aca="false">IF(A160&lt;=$B$5,IF(Calculation!$Y$12=2,DayInfo!C158,DayInfo!F158),"")</f>
        <v/>
      </c>
      <c r="G160" s="68" t="str">
        <f aca="false">IF(A160&lt;=$B$5,Data!O161,"")</f>
        <v/>
      </c>
      <c r="H160" s="91" t="str">
        <f aca="false">IF(A160&lt;=$B$5,Data!P161,"")</f>
        <v/>
      </c>
      <c r="J160" s="1" t="str">
        <f aca="false">IF(A160&lt;=$B$5,Data!E161,"")</f>
        <v/>
      </c>
      <c r="K160" s="1" t="str">
        <f aca="false">IF(A160&lt;=$B$5,Data!B161,"")</f>
        <v/>
      </c>
      <c r="L160" s="1" t="str">
        <f aca="false">IF(A160&lt;=$B$5,Data!C161,"")</f>
        <v/>
      </c>
      <c r="N160" s="124" t="e">
        <f aca="false">IF(A159&lt;=$N$7,Data!G160,"")</f>
        <v>#VALUE!</v>
      </c>
      <c r="P160" s="1" t="str">
        <f aca="false">IF(A160&lt;=$P$6,Data!D161,"")</f>
        <v/>
      </c>
      <c r="U160" s="1" t="n">
        <f aca="false">1+U159</f>
        <v>154</v>
      </c>
      <c r="V160" s="92" t="e">
        <v>#VALUE!</v>
      </c>
      <c r="W160" s="93" t="e">
        <f aca="false">V160</f>
        <v>#VALUE!</v>
      </c>
      <c r="X160" s="93"/>
      <c r="Y160" s="94" t="n">
        <f aca="false">1+Y159</f>
        <v>154</v>
      </c>
      <c r="Z160" s="95" t="str">
        <f aca="false">IF(A160&lt;=$B$5,OldData!O161,"")</f>
        <v/>
      </c>
      <c r="AA160" s="95" t="str">
        <f aca="false">IF(A160&lt;=$B$5,OldData!E161,"")</f>
        <v/>
      </c>
      <c r="AB160" s="96" t="str">
        <f aca="false">IF(A160&lt;=$B$5,OldData!B161,"")</f>
        <v/>
      </c>
      <c r="AD160" s="1" t="n">
        <f aca="false">AD159+1</f>
        <v>155</v>
      </c>
      <c r="AE160" s="69" t="e">
        <v>#VALUE!</v>
      </c>
      <c r="AF160" s="81"/>
      <c r="AG160" s="81"/>
      <c r="AH160" s="90"/>
      <c r="AI160" s="33"/>
      <c r="AL160" s="123"/>
      <c r="AM160" s="17"/>
      <c r="AN160" s="17"/>
      <c r="AO160" s="106"/>
      <c r="AP160" s="107"/>
      <c r="AS160" s="71" t="n">
        <f aca="false">AL159</f>
        <v>0</v>
      </c>
      <c r="AT160" s="69" t="n">
        <f aca="false">AQ160</f>
        <v>0</v>
      </c>
    </row>
    <row r="161" customFormat="false" ht="11.25" hidden="false" customHeight="false" outlineLevel="0" collapsed="false">
      <c r="A161" s="67" t="n">
        <f aca="false">1+A160</f>
        <v>155</v>
      </c>
      <c r="B161" s="1" t="str">
        <f aca="false">IF(A161&lt;=$B$5,Data!L162,"")</f>
        <v/>
      </c>
      <c r="C161" s="1" t="str">
        <f aca="false">IF(A161&lt;=$B$5,IF(Calculation!$Y$12=2,DayInfo!C159,DayInfo!F159),"")</f>
        <v/>
      </c>
      <c r="G161" s="68" t="str">
        <f aca="false">IF(A161&lt;=$B$5,Data!O162,"")</f>
        <v/>
      </c>
      <c r="H161" s="91" t="str">
        <f aca="false">IF(A161&lt;=$B$5,Data!P162,"")</f>
        <v/>
      </c>
      <c r="J161" s="1" t="str">
        <f aca="false">IF(A161&lt;=$B$5,Data!E162,"")</f>
        <v/>
      </c>
      <c r="K161" s="1" t="str">
        <f aca="false">IF(A161&lt;=$B$5,Data!B162,"")</f>
        <v/>
      </c>
      <c r="L161" s="1" t="str">
        <f aca="false">IF(A161&lt;=$B$5,Data!C162,"")</f>
        <v/>
      </c>
      <c r="N161" s="124" t="e">
        <f aca="false">IF(A160&lt;=$N$7,Data!G161,"")</f>
        <v>#VALUE!</v>
      </c>
      <c r="P161" s="1" t="str">
        <f aca="false">IF(A161&lt;=$P$6,Data!D162,"")</f>
        <v/>
      </c>
      <c r="U161" s="1" t="n">
        <f aca="false">1+U160</f>
        <v>155</v>
      </c>
      <c r="V161" s="92" t="e">
        <v>#VALUE!</v>
      </c>
      <c r="W161" s="93" t="e">
        <f aca="false">V161</f>
        <v>#VALUE!</v>
      </c>
      <c r="X161" s="93"/>
      <c r="Y161" s="94" t="n">
        <f aca="false">1+Y160</f>
        <v>155</v>
      </c>
      <c r="Z161" s="95" t="str">
        <f aca="false">IF(A161&lt;=$B$5,OldData!O162,"")</f>
        <v/>
      </c>
      <c r="AA161" s="95" t="str">
        <f aca="false">IF(A161&lt;=$B$5,OldData!E162,"")</f>
        <v/>
      </c>
      <c r="AB161" s="96" t="str">
        <f aca="false">IF(A161&lt;=$B$5,OldData!B162,"")</f>
        <v/>
      </c>
      <c r="AD161" s="1" t="n">
        <f aca="false">AD160+1</f>
        <v>156</v>
      </c>
      <c r="AE161" s="69" t="e">
        <v>#VALUE!</v>
      </c>
      <c r="AF161" s="81"/>
      <c r="AG161" s="81"/>
      <c r="AH161" s="90"/>
      <c r="AI161" s="33"/>
      <c r="AL161" s="123"/>
      <c r="AM161" s="17"/>
      <c r="AN161" s="17"/>
      <c r="AO161" s="106"/>
      <c r="AP161" s="107"/>
      <c r="AS161" s="71" t="n">
        <f aca="false">AL160</f>
        <v>0</v>
      </c>
      <c r="AT161" s="69" t="n">
        <f aca="false">AQ161</f>
        <v>0</v>
      </c>
    </row>
    <row r="162" customFormat="false" ht="11.25" hidden="false" customHeight="false" outlineLevel="0" collapsed="false">
      <c r="A162" s="67" t="n">
        <f aca="false">1+A161</f>
        <v>156</v>
      </c>
      <c r="B162" s="1" t="str">
        <f aca="false">IF(A162&lt;=$B$5,Data!L163,"")</f>
        <v/>
      </c>
      <c r="C162" s="1" t="str">
        <f aca="false">IF(A162&lt;=$B$5,IF(Calculation!$Y$12=2,DayInfo!C160,DayInfo!F160),"")</f>
        <v/>
      </c>
      <c r="G162" s="68" t="str">
        <f aca="false">IF(A162&lt;=$B$5,Data!O163,"")</f>
        <v/>
      </c>
      <c r="H162" s="91" t="str">
        <f aca="false">IF(A162&lt;=$B$5,Data!P163,"")</f>
        <v/>
      </c>
      <c r="J162" s="1" t="str">
        <f aca="false">IF(A162&lt;=$B$5,Data!E163,"")</f>
        <v/>
      </c>
      <c r="K162" s="1" t="str">
        <f aca="false">IF(A162&lt;=$B$5,Data!B163,"")</f>
        <v/>
      </c>
      <c r="L162" s="1" t="str">
        <f aca="false">IF(A162&lt;=$B$5,Data!C163,"")</f>
        <v/>
      </c>
      <c r="N162" s="124" t="e">
        <f aca="false">IF(A161&lt;=$N$7,Data!G162,"")</f>
        <v>#VALUE!</v>
      </c>
      <c r="P162" s="1" t="str">
        <f aca="false">IF(A162&lt;=$P$6,Data!D163,"")</f>
        <v/>
      </c>
      <c r="U162" s="1" t="n">
        <f aca="false">1+U161</f>
        <v>156</v>
      </c>
      <c r="V162" s="92" t="e">
        <v>#VALUE!</v>
      </c>
      <c r="W162" s="93" t="e">
        <f aca="false">V162</f>
        <v>#VALUE!</v>
      </c>
      <c r="X162" s="93"/>
      <c r="Y162" s="94" t="n">
        <f aca="false">1+Y161</f>
        <v>156</v>
      </c>
      <c r="Z162" s="95" t="str">
        <f aca="false">IF(A162&lt;=$B$5,OldData!O163,"")</f>
        <v/>
      </c>
      <c r="AA162" s="95" t="str">
        <f aca="false">IF(A162&lt;=$B$5,OldData!E163,"")</f>
        <v/>
      </c>
      <c r="AB162" s="96" t="str">
        <f aca="false">IF(A162&lt;=$B$5,OldData!B163,"")</f>
        <v/>
      </c>
      <c r="AD162" s="1" t="n">
        <f aca="false">AD161+1</f>
        <v>157</v>
      </c>
      <c r="AE162" s="69" t="e">
        <v>#VALUE!</v>
      </c>
      <c r="AF162" s="81"/>
      <c r="AG162" s="81"/>
      <c r="AH162" s="90"/>
      <c r="AI162" s="33"/>
      <c r="AL162" s="123"/>
      <c r="AM162" s="17"/>
      <c r="AN162" s="17"/>
      <c r="AO162" s="106"/>
      <c r="AP162" s="107"/>
      <c r="AS162" s="71" t="n">
        <f aca="false">AL161</f>
        <v>0</v>
      </c>
      <c r="AT162" s="69" t="n">
        <f aca="false">AQ162</f>
        <v>0</v>
      </c>
    </row>
    <row r="163" customFormat="false" ht="11.25" hidden="false" customHeight="false" outlineLevel="0" collapsed="false">
      <c r="A163" s="67" t="n">
        <f aca="false">1+A162</f>
        <v>157</v>
      </c>
      <c r="B163" s="1" t="str">
        <f aca="false">IF(A163&lt;=$B$5,Data!L164,"")</f>
        <v/>
      </c>
      <c r="C163" s="1" t="str">
        <f aca="false">IF(A163&lt;=$B$5,IF(Calculation!$Y$12=2,DayInfo!C161,DayInfo!F161),"")</f>
        <v/>
      </c>
      <c r="G163" s="68" t="str">
        <f aca="false">IF(A163&lt;=$B$5,Data!O164,"")</f>
        <v/>
      </c>
      <c r="H163" s="91" t="str">
        <f aca="false">IF(A163&lt;=$B$5,Data!P164,"")</f>
        <v/>
      </c>
      <c r="J163" s="1" t="str">
        <f aca="false">IF(A163&lt;=$B$5,Data!E164,"")</f>
        <v/>
      </c>
      <c r="K163" s="1" t="str">
        <f aca="false">IF(A163&lt;=$B$5,Data!B164,"")</f>
        <v/>
      </c>
      <c r="L163" s="1" t="str">
        <f aca="false">IF(A163&lt;=$B$5,Data!C164,"")</f>
        <v/>
      </c>
      <c r="N163" s="124" t="e">
        <f aca="false">IF(A162&lt;=$N$7,Data!G163,"")</f>
        <v>#VALUE!</v>
      </c>
      <c r="P163" s="1" t="str">
        <f aca="false">IF(A163&lt;=$P$6,Data!D164,"")</f>
        <v/>
      </c>
      <c r="U163" s="1" t="n">
        <f aca="false">1+U162</f>
        <v>157</v>
      </c>
      <c r="V163" s="92" t="e">
        <v>#VALUE!</v>
      </c>
      <c r="W163" s="93" t="e">
        <f aca="false">V163</f>
        <v>#VALUE!</v>
      </c>
      <c r="X163" s="93"/>
      <c r="Y163" s="94" t="n">
        <f aca="false">1+Y162</f>
        <v>157</v>
      </c>
      <c r="Z163" s="95" t="str">
        <f aca="false">IF(A163&lt;=$B$5,OldData!O164,"")</f>
        <v/>
      </c>
      <c r="AA163" s="95" t="str">
        <f aca="false">IF(A163&lt;=$B$5,OldData!E164,"")</f>
        <v/>
      </c>
      <c r="AB163" s="96" t="str">
        <f aca="false">IF(A163&lt;=$B$5,OldData!B164,"")</f>
        <v/>
      </c>
      <c r="AD163" s="1" t="n">
        <f aca="false">AD162+1</f>
        <v>158</v>
      </c>
      <c r="AE163" s="69" t="e">
        <v>#VALUE!</v>
      </c>
      <c r="AF163" s="81"/>
      <c r="AG163" s="81"/>
      <c r="AH163" s="90"/>
      <c r="AI163" s="33"/>
      <c r="AL163" s="123"/>
      <c r="AM163" s="17"/>
      <c r="AN163" s="17"/>
      <c r="AO163" s="106"/>
      <c r="AP163" s="107"/>
      <c r="AS163" s="71" t="n">
        <f aca="false">AL162</f>
        <v>0</v>
      </c>
      <c r="AT163" s="69" t="n">
        <f aca="false">AQ163</f>
        <v>0</v>
      </c>
    </row>
    <row r="164" customFormat="false" ht="11.25" hidden="false" customHeight="false" outlineLevel="0" collapsed="false">
      <c r="A164" s="67" t="n">
        <f aca="false">1+A163</f>
        <v>158</v>
      </c>
      <c r="B164" s="1" t="str">
        <f aca="false">IF(A164&lt;=$B$5,Data!L165,"")</f>
        <v/>
      </c>
      <c r="C164" s="1" t="str">
        <f aca="false">IF(A164&lt;=$B$5,IF(Calculation!$Y$12=2,DayInfo!C162,DayInfo!F162),"")</f>
        <v/>
      </c>
      <c r="G164" s="68" t="str">
        <f aca="false">IF(A164&lt;=$B$5,Data!O165,"")</f>
        <v/>
      </c>
      <c r="H164" s="91" t="str">
        <f aca="false">IF(A164&lt;=$B$5,Data!P165,"")</f>
        <v/>
      </c>
      <c r="J164" s="1" t="str">
        <f aca="false">IF(A164&lt;=$B$5,Data!E165,"")</f>
        <v/>
      </c>
      <c r="K164" s="1" t="str">
        <f aca="false">IF(A164&lt;=$B$5,Data!B165,"")</f>
        <v/>
      </c>
      <c r="L164" s="1" t="str">
        <f aca="false">IF(A164&lt;=$B$5,Data!C165,"")</f>
        <v/>
      </c>
      <c r="N164" s="124" t="e">
        <f aca="false">IF(A163&lt;=$N$7,Data!G164,"")</f>
        <v>#VALUE!</v>
      </c>
      <c r="P164" s="1" t="str">
        <f aca="false">IF(A164&lt;=$P$6,Data!D165,"")</f>
        <v/>
      </c>
      <c r="U164" s="1" t="n">
        <f aca="false">1+U163</f>
        <v>158</v>
      </c>
      <c r="V164" s="92" t="e">
        <v>#VALUE!</v>
      </c>
      <c r="W164" s="93" t="e">
        <f aca="false">V164</f>
        <v>#VALUE!</v>
      </c>
      <c r="X164" s="93"/>
      <c r="Y164" s="94" t="n">
        <f aca="false">1+Y163</f>
        <v>158</v>
      </c>
      <c r="Z164" s="95" t="str">
        <f aca="false">IF(A164&lt;=$B$5,OldData!O165,"")</f>
        <v/>
      </c>
      <c r="AA164" s="95" t="str">
        <f aca="false">IF(A164&lt;=$B$5,OldData!E165,"")</f>
        <v/>
      </c>
      <c r="AB164" s="96" t="str">
        <f aca="false">IF(A164&lt;=$B$5,OldData!B165,"")</f>
        <v/>
      </c>
      <c r="AD164" s="1" t="n">
        <f aca="false">AD163+1</f>
        <v>159</v>
      </c>
      <c r="AE164" s="69" t="e">
        <v>#VALUE!</v>
      </c>
      <c r="AF164" s="81"/>
      <c r="AG164" s="81"/>
      <c r="AH164" s="90"/>
      <c r="AI164" s="33"/>
      <c r="AL164" s="123"/>
      <c r="AM164" s="17"/>
      <c r="AN164" s="17"/>
      <c r="AO164" s="106"/>
      <c r="AP164" s="107"/>
      <c r="AS164" s="71" t="n">
        <f aca="false">AL163</f>
        <v>0</v>
      </c>
      <c r="AT164" s="69" t="n">
        <f aca="false">AQ164</f>
        <v>0</v>
      </c>
    </row>
    <row r="165" customFormat="false" ht="11.25" hidden="false" customHeight="false" outlineLevel="0" collapsed="false">
      <c r="A165" s="67" t="n">
        <f aca="false">1+A164</f>
        <v>159</v>
      </c>
      <c r="B165" s="1" t="str">
        <f aca="false">IF(A165&lt;=$B$5,Data!L166,"")</f>
        <v/>
      </c>
      <c r="C165" s="1" t="str">
        <f aca="false">IF(A165&lt;=$B$5,IF(Calculation!$Y$12=2,DayInfo!C163,DayInfo!F163),"")</f>
        <v/>
      </c>
      <c r="G165" s="68" t="str">
        <f aca="false">IF(A165&lt;=$B$5,Data!O166,"")</f>
        <v/>
      </c>
      <c r="H165" s="91" t="str">
        <f aca="false">IF(A165&lt;=$B$5,Data!P166,"")</f>
        <v/>
      </c>
      <c r="J165" s="1" t="str">
        <f aca="false">IF(A165&lt;=$B$5,Data!E166,"")</f>
        <v/>
      </c>
      <c r="K165" s="1" t="str">
        <f aca="false">IF(A165&lt;=$B$5,Data!B166,"")</f>
        <v/>
      </c>
      <c r="L165" s="1" t="str">
        <f aca="false">IF(A165&lt;=$B$5,Data!C166,"")</f>
        <v/>
      </c>
      <c r="N165" s="124" t="e">
        <f aca="false">IF(A164&lt;=$N$7,Data!G165,"")</f>
        <v>#VALUE!</v>
      </c>
      <c r="P165" s="1" t="str">
        <f aca="false">IF(A165&lt;=$P$6,Data!D166,"")</f>
        <v/>
      </c>
      <c r="U165" s="1" t="n">
        <f aca="false">1+U164</f>
        <v>159</v>
      </c>
      <c r="V165" s="92" t="e">
        <v>#VALUE!</v>
      </c>
      <c r="W165" s="93" t="e">
        <f aca="false">V165</f>
        <v>#VALUE!</v>
      </c>
      <c r="X165" s="93"/>
      <c r="Y165" s="94" t="n">
        <f aca="false">1+Y164</f>
        <v>159</v>
      </c>
      <c r="Z165" s="95" t="str">
        <f aca="false">IF(A165&lt;=$B$5,OldData!O166,"")</f>
        <v/>
      </c>
      <c r="AA165" s="95" t="str">
        <f aca="false">IF(A165&lt;=$B$5,OldData!E166,"")</f>
        <v/>
      </c>
      <c r="AB165" s="96" t="str">
        <f aca="false">IF(A165&lt;=$B$5,OldData!B166,"")</f>
        <v/>
      </c>
      <c r="AD165" s="1" t="n">
        <f aca="false">AD164+1</f>
        <v>160</v>
      </c>
      <c r="AE165" s="69" t="e">
        <v>#VALUE!</v>
      </c>
      <c r="AF165" s="81"/>
      <c r="AG165" s="81"/>
      <c r="AH165" s="90"/>
      <c r="AI165" s="33"/>
      <c r="AL165" s="123"/>
      <c r="AM165" s="17"/>
      <c r="AN165" s="17"/>
      <c r="AO165" s="106"/>
      <c r="AP165" s="107"/>
      <c r="AS165" s="71" t="n">
        <f aca="false">AL164</f>
        <v>0</v>
      </c>
      <c r="AT165" s="69" t="n">
        <f aca="false">AQ165</f>
        <v>0</v>
      </c>
    </row>
    <row r="166" customFormat="false" ht="11.25" hidden="false" customHeight="false" outlineLevel="0" collapsed="false">
      <c r="A166" s="67" t="n">
        <f aca="false">1+A165</f>
        <v>160</v>
      </c>
      <c r="B166" s="1" t="str">
        <f aca="false">IF(A166&lt;=$B$5,Data!L167,"")</f>
        <v/>
      </c>
      <c r="C166" s="1" t="str">
        <f aca="false">IF(A166&lt;=$B$5,IF(Calculation!$Y$12=2,DayInfo!C164,DayInfo!F164),"")</f>
        <v/>
      </c>
      <c r="G166" s="68" t="str">
        <f aca="false">IF(A166&lt;=$B$5,Data!O167,"")</f>
        <v/>
      </c>
      <c r="H166" s="91" t="str">
        <f aca="false">IF(A166&lt;=$B$5,Data!P167,"")</f>
        <v/>
      </c>
      <c r="J166" s="1" t="str">
        <f aca="false">IF(A166&lt;=$B$5,Data!E167,"")</f>
        <v/>
      </c>
      <c r="K166" s="1" t="str">
        <f aca="false">IF(A166&lt;=$B$5,Data!B167,"")</f>
        <v/>
      </c>
      <c r="L166" s="1" t="str">
        <f aca="false">IF(A166&lt;=$B$5,Data!C167,"")</f>
        <v/>
      </c>
      <c r="N166" s="124" t="e">
        <f aca="false">IF(A165&lt;=$N$7,Data!G166,"")</f>
        <v>#VALUE!</v>
      </c>
      <c r="P166" s="1" t="str">
        <f aca="false">IF(A166&lt;=$P$6,Data!D167,"")</f>
        <v/>
      </c>
      <c r="U166" s="1" t="n">
        <f aca="false">1+U165</f>
        <v>160</v>
      </c>
      <c r="V166" s="92" t="e">
        <v>#VALUE!</v>
      </c>
      <c r="W166" s="93" t="e">
        <f aca="false">V166</f>
        <v>#VALUE!</v>
      </c>
      <c r="X166" s="93"/>
      <c r="Y166" s="94" t="n">
        <f aca="false">1+Y165</f>
        <v>160</v>
      </c>
      <c r="Z166" s="95" t="str">
        <f aca="false">IF(A166&lt;=$B$5,OldData!O167,"")</f>
        <v/>
      </c>
      <c r="AA166" s="95" t="str">
        <f aca="false">IF(A166&lt;=$B$5,OldData!E167,"")</f>
        <v/>
      </c>
      <c r="AB166" s="96" t="str">
        <f aca="false">IF(A166&lt;=$B$5,OldData!B167,"")</f>
        <v/>
      </c>
      <c r="AD166" s="1" t="n">
        <f aca="false">AD165+1</f>
        <v>161</v>
      </c>
      <c r="AE166" s="69" t="e">
        <v>#VALUE!</v>
      </c>
      <c r="AF166" s="81"/>
      <c r="AG166" s="81"/>
      <c r="AH166" s="90"/>
      <c r="AI166" s="33"/>
      <c r="AL166" s="123"/>
      <c r="AM166" s="17"/>
      <c r="AN166" s="17"/>
      <c r="AO166" s="106"/>
      <c r="AP166" s="107"/>
      <c r="AS166" s="71" t="n">
        <f aca="false">AL165</f>
        <v>0</v>
      </c>
      <c r="AT166" s="69" t="n">
        <f aca="false">AQ166</f>
        <v>0</v>
      </c>
    </row>
    <row r="167" customFormat="false" ht="11.25" hidden="false" customHeight="false" outlineLevel="0" collapsed="false">
      <c r="A167" s="67" t="n">
        <f aca="false">1+A166</f>
        <v>161</v>
      </c>
      <c r="B167" s="1" t="str">
        <f aca="false">IF(A167&lt;=$B$5,Data!L168,"")</f>
        <v/>
      </c>
      <c r="C167" s="1" t="str">
        <f aca="false">IF(A167&lt;=$B$5,IF(Calculation!$Y$12=2,DayInfo!C165,DayInfo!F165),"")</f>
        <v/>
      </c>
      <c r="G167" s="68" t="str">
        <f aca="false">IF(A167&lt;=$B$5,Data!O168,"")</f>
        <v/>
      </c>
      <c r="H167" s="91" t="str">
        <f aca="false">IF(A167&lt;=$B$5,Data!P168,"")</f>
        <v/>
      </c>
      <c r="J167" s="1" t="str">
        <f aca="false">IF(A167&lt;=$B$5,Data!E168,"")</f>
        <v/>
      </c>
      <c r="K167" s="1" t="str">
        <f aca="false">IF(A167&lt;=$B$5,Data!B168,"")</f>
        <v/>
      </c>
      <c r="L167" s="1" t="str">
        <f aca="false">IF(A167&lt;=$B$5,Data!C168,"")</f>
        <v/>
      </c>
      <c r="N167" s="124" t="e">
        <f aca="false">IF(A166&lt;=$N$7,Data!G167,"")</f>
        <v>#VALUE!</v>
      </c>
      <c r="P167" s="1" t="str">
        <f aca="false">IF(A167&lt;=$P$6,Data!D168,"")</f>
        <v/>
      </c>
      <c r="U167" s="1" t="n">
        <f aca="false">1+U166</f>
        <v>161</v>
      </c>
      <c r="V167" s="92" t="e">
        <v>#VALUE!</v>
      </c>
      <c r="W167" s="93" t="e">
        <f aca="false">V167</f>
        <v>#VALUE!</v>
      </c>
      <c r="X167" s="93"/>
      <c r="Y167" s="94" t="n">
        <f aca="false">1+Y166</f>
        <v>161</v>
      </c>
      <c r="Z167" s="95" t="str">
        <f aca="false">IF(A167&lt;=$B$5,OldData!O168,"")</f>
        <v/>
      </c>
      <c r="AA167" s="95" t="str">
        <f aca="false">IF(A167&lt;=$B$5,OldData!E168,"")</f>
        <v/>
      </c>
      <c r="AB167" s="96" t="str">
        <f aca="false">IF(A167&lt;=$B$5,OldData!B168,"")</f>
        <v/>
      </c>
      <c r="AD167" s="1" t="n">
        <f aca="false">AD166+1</f>
        <v>162</v>
      </c>
      <c r="AE167" s="69" t="e">
        <v>#VALUE!</v>
      </c>
      <c r="AF167" s="81"/>
      <c r="AG167" s="81"/>
      <c r="AH167" s="90"/>
      <c r="AI167" s="33"/>
      <c r="AL167" s="123"/>
      <c r="AM167" s="17"/>
      <c r="AN167" s="17"/>
      <c r="AO167" s="106"/>
      <c r="AP167" s="107"/>
      <c r="AS167" s="71" t="n">
        <f aca="false">AL166</f>
        <v>0</v>
      </c>
      <c r="AT167" s="69" t="n">
        <f aca="false">AQ167</f>
        <v>0</v>
      </c>
    </row>
    <row r="168" customFormat="false" ht="11.25" hidden="false" customHeight="false" outlineLevel="0" collapsed="false">
      <c r="A168" s="67" t="n">
        <f aca="false">1+A167</f>
        <v>162</v>
      </c>
      <c r="B168" s="1" t="str">
        <f aca="false">IF(A168&lt;=$B$5,Data!L169,"")</f>
        <v/>
      </c>
      <c r="C168" s="1" t="str">
        <f aca="false">IF(A168&lt;=$B$5,IF(Calculation!$Y$12=2,DayInfo!C166,DayInfo!F166),"")</f>
        <v/>
      </c>
      <c r="G168" s="68" t="str">
        <f aca="false">IF(A168&lt;=$B$5,Data!O169,"")</f>
        <v/>
      </c>
      <c r="H168" s="91" t="str">
        <f aca="false">IF(A168&lt;=$B$5,Data!P169,"")</f>
        <v/>
      </c>
      <c r="J168" s="1" t="str">
        <f aca="false">IF(A168&lt;=$B$5,Data!E169,"")</f>
        <v/>
      </c>
      <c r="K168" s="1" t="str">
        <f aca="false">IF(A168&lt;=$B$5,Data!B169,"")</f>
        <v/>
      </c>
      <c r="L168" s="1" t="str">
        <f aca="false">IF(A168&lt;=$B$5,Data!C169,"")</f>
        <v/>
      </c>
      <c r="N168" s="124" t="e">
        <f aca="false">IF(A167&lt;=$N$7,Data!G168,"")</f>
        <v>#VALUE!</v>
      </c>
      <c r="P168" s="1" t="str">
        <f aca="false">IF(A168&lt;=$P$6,Data!D169,"")</f>
        <v/>
      </c>
      <c r="U168" s="1" t="n">
        <f aca="false">1+U167</f>
        <v>162</v>
      </c>
      <c r="V168" s="92" t="e">
        <v>#VALUE!</v>
      </c>
      <c r="W168" s="93" t="e">
        <f aca="false">V168</f>
        <v>#VALUE!</v>
      </c>
      <c r="X168" s="93"/>
      <c r="Y168" s="94" t="n">
        <f aca="false">1+Y167</f>
        <v>162</v>
      </c>
      <c r="Z168" s="95" t="str">
        <f aca="false">IF(A168&lt;=$B$5,OldData!O169,"")</f>
        <v/>
      </c>
      <c r="AA168" s="95" t="str">
        <f aca="false">IF(A168&lt;=$B$5,OldData!E169,"")</f>
        <v/>
      </c>
      <c r="AB168" s="96" t="str">
        <f aca="false">IF(A168&lt;=$B$5,OldData!B169,"")</f>
        <v/>
      </c>
      <c r="AD168" s="1" t="n">
        <f aca="false">AD167+1</f>
        <v>163</v>
      </c>
      <c r="AE168" s="69" t="e">
        <v>#VALUE!</v>
      </c>
      <c r="AF168" s="81"/>
      <c r="AG168" s="81"/>
      <c r="AH168" s="90"/>
      <c r="AI168" s="33"/>
      <c r="AL168" s="123"/>
      <c r="AM168" s="17"/>
      <c r="AN168" s="17"/>
      <c r="AO168" s="106"/>
      <c r="AP168" s="107"/>
      <c r="AS168" s="71" t="n">
        <f aca="false">AL167</f>
        <v>0</v>
      </c>
      <c r="AT168" s="69" t="n">
        <f aca="false">AQ168</f>
        <v>0</v>
      </c>
    </row>
    <row r="169" customFormat="false" ht="11.25" hidden="false" customHeight="false" outlineLevel="0" collapsed="false">
      <c r="A169" s="67" t="n">
        <f aca="false">1+A168</f>
        <v>163</v>
      </c>
      <c r="B169" s="1" t="str">
        <f aca="false">IF(A169&lt;=$B$5,Data!L170,"")</f>
        <v/>
      </c>
      <c r="C169" s="1" t="str">
        <f aca="false">IF(A169&lt;=$B$5,IF(Calculation!$Y$12=2,DayInfo!C167,DayInfo!F167),"")</f>
        <v/>
      </c>
      <c r="G169" s="68" t="str">
        <f aca="false">IF(A169&lt;=$B$5,Data!O170,"")</f>
        <v/>
      </c>
      <c r="H169" s="91" t="str">
        <f aca="false">IF(A169&lt;=$B$5,Data!P170,"")</f>
        <v/>
      </c>
      <c r="J169" s="1" t="str">
        <f aca="false">IF(A169&lt;=$B$5,Data!E170,"")</f>
        <v/>
      </c>
      <c r="K169" s="1" t="str">
        <f aca="false">IF(A169&lt;=$B$5,Data!B170,"")</f>
        <v/>
      </c>
      <c r="L169" s="1" t="str">
        <f aca="false">IF(A169&lt;=$B$5,Data!C170,"")</f>
        <v/>
      </c>
      <c r="N169" s="124" t="e">
        <f aca="false">IF(A168&lt;=$N$7,Data!G169,"")</f>
        <v>#VALUE!</v>
      </c>
      <c r="P169" s="1" t="str">
        <f aca="false">IF(A169&lt;=$P$6,Data!D170,"")</f>
        <v/>
      </c>
      <c r="U169" s="1" t="n">
        <f aca="false">1+U168</f>
        <v>163</v>
      </c>
      <c r="V169" s="92" t="e">
        <v>#VALUE!</v>
      </c>
      <c r="W169" s="93" t="e">
        <f aca="false">V169</f>
        <v>#VALUE!</v>
      </c>
      <c r="X169" s="93"/>
      <c r="Y169" s="94" t="n">
        <f aca="false">1+Y168</f>
        <v>163</v>
      </c>
      <c r="Z169" s="95" t="str">
        <f aca="false">IF(A169&lt;=$B$5,OldData!O170,"")</f>
        <v/>
      </c>
      <c r="AA169" s="95" t="str">
        <f aca="false">IF(A169&lt;=$B$5,OldData!E170,"")</f>
        <v/>
      </c>
      <c r="AB169" s="96" t="str">
        <f aca="false">IF(A169&lt;=$B$5,OldData!B170,"")</f>
        <v/>
      </c>
      <c r="AD169" s="1" t="n">
        <f aca="false">AD168+1</f>
        <v>164</v>
      </c>
      <c r="AE169" s="69" t="e">
        <v>#VALUE!</v>
      </c>
      <c r="AF169" s="81"/>
      <c r="AG169" s="81"/>
      <c r="AH169" s="90"/>
      <c r="AI169" s="33"/>
      <c r="AL169" s="123"/>
      <c r="AM169" s="17"/>
      <c r="AN169" s="17"/>
      <c r="AO169" s="106"/>
      <c r="AP169" s="107"/>
      <c r="AS169" s="71" t="n">
        <f aca="false">AL168</f>
        <v>0</v>
      </c>
      <c r="AT169" s="69" t="n">
        <f aca="false">AQ169</f>
        <v>0</v>
      </c>
    </row>
    <row r="170" customFormat="false" ht="11.25" hidden="false" customHeight="false" outlineLevel="0" collapsed="false">
      <c r="A170" s="67" t="n">
        <f aca="false">1+A169</f>
        <v>164</v>
      </c>
      <c r="B170" s="1" t="str">
        <f aca="false">IF(A170&lt;=$B$5,Data!L171,"")</f>
        <v/>
      </c>
      <c r="C170" s="1" t="str">
        <f aca="false">IF(A170&lt;=$B$5,IF(Calculation!$Y$12=2,DayInfo!C168,DayInfo!F168),"")</f>
        <v/>
      </c>
      <c r="G170" s="68" t="str">
        <f aca="false">IF(A170&lt;=$B$5,Data!O171,"")</f>
        <v/>
      </c>
      <c r="H170" s="91" t="str">
        <f aca="false">IF(A170&lt;=$B$5,Data!P171,"")</f>
        <v/>
      </c>
      <c r="J170" s="1" t="str">
        <f aca="false">IF(A170&lt;=$B$5,Data!E171,"")</f>
        <v/>
      </c>
      <c r="K170" s="1" t="str">
        <f aca="false">IF(A170&lt;=$B$5,Data!B171,"")</f>
        <v/>
      </c>
      <c r="L170" s="1" t="str">
        <f aca="false">IF(A170&lt;=$B$5,Data!C171,"")</f>
        <v/>
      </c>
      <c r="N170" s="124" t="e">
        <f aca="false">IF(A169&lt;=$N$7,Data!G170,"")</f>
        <v>#VALUE!</v>
      </c>
      <c r="P170" s="1" t="str">
        <f aca="false">IF(A170&lt;=$P$6,Data!D171,"")</f>
        <v/>
      </c>
      <c r="U170" s="1" t="n">
        <f aca="false">1+U169</f>
        <v>164</v>
      </c>
      <c r="V170" s="92" t="e">
        <v>#VALUE!</v>
      </c>
      <c r="W170" s="93" t="e">
        <f aca="false">V170</f>
        <v>#VALUE!</v>
      </c>
      <c r="X170" s="93"/>
      <c r="Y170" s="94" t="n">
        <f aca="false">1+Y169</f>
        <v>164</v>
      </c>
      <c r="Z170" s="95" t="str">
        <f aca="false">IF(A170&lt;=$B$5,OldData!O171,"")</f>
        <v/>
      </c>
      <c r="AA170" s="95" t="str">
        <f aca="false">IF(A170&lt;=$B$5,OldData!E171,"")</f>
        <v/>
      </c>
      <c r="AB170" s="96" t="str">
        <f aca="false">IF(A170&lt;=$B$5,OldData!B171,"")</f>
        <v/>
      </c>
      <c r="AD170" s="1" t="n">
        <f aca="false">AD169+1</f>
        <v>165</v>
      </c>
      <c r="AE170" s="69" t="e">
        <v>#VALUE!</v>
      </c>
      <c r="AF170" s="81"/>
      <c r="AG170" s="81"/>
      <c r="AH170" s="90"/>
      <c r="AI170" s="33"/>
      <c r="AL170" s="123"/>
      <c r="AM170" s="17"/>
      <c r="AN170" s="17"/>
      <c r="AO170" s="106"/>
      <c r="AP170" s="107"/>
      <c r="AS170" s="71" t="n">
        <f aca="false">AL169</f>
        <v>0</v>
      </c>
      <c r="AT170" s="69" t="n">
        <f aca="false">AQ170</f>
        <v>0</v>
      </c>
    </row>
    <row r="171" customFormat="false" ht="11.25" hidden="false" customHeight="false" outlineLevel="0" collapsed="false">
      <c r="A171" s="67" t="n">
        <f aca="false">1+A170</f>
        <v>165</v>
      </c>
      <c r="B171" s="1" t="str">
        <f aca="false">IF(A171&lt;=$B$5,Data!L172,"")</f>
        <v/>
      </c>
      <c r="C171" s="1" t="str">
        <f aca="false">IF(A171&lt;=$B$5,IF(Calculation!$Y$12=2,DayInfo!C169,DayInfo!F169),"")</f>
        <v/>
      </c>
      <c r="G171" s="68" t="str">
        <f aca="false">IF(A171&lt;=$B$5,Data!O172,"")</f>
        <v/>
      </c>
      <c r="H171" s="91" t="str">
        <f aca="false">IF(A171&lt;=$B$5,Data!P172,"")</f>
        <v/>
      </c>
      <c r="J171" s="1" t="str">
        <f aca="false">IF(A171&lt;=$B$5,Data!E172,"")</f>
        <v/>
      </c>
      <c r="K171" s="1" t="str">
        <f aca="false">IF(A171&lt;=$B$5,Data!B172,"")</f>
        <v/>
      </c>
      <c r="L171" s="1" t="str">
        <f aca="false">IF(A171&lt;=$B$5,Data!C172,"")</f>
        <v/>
      </c>
      <c r="N171" s="124" t="e">
        <f aca="false">IF(A170&lt;=$N$7,Data!G171,"")</f>
        <v>#VALUE!</v>
      </c>
      <c r="P171" s="1" t="str">
        <f aca="false">IF(A171&lt;=$P$6,Data!D172,"")</f>
        <v/>
      </c>
      <c r="U171" s="1" t="n">
        <f aca="false">1+U170</f>
        <v>165</v>
      </c>
      <c r="V171" s="92" t="e">
        <v>#VALUE!</v>
      </c>
      <c r="W171" s="93" t="e">
        <f aca="false">V171</f>
        <v>#VALUE!</v>
      </c>
      <c r="X171" s="93"/>
      <c r="Y171" s="94" t="n">
        <f aca="false">1+Y170</f>
        <v>165</v>
      </c>
      <c r="Z171" s="95" t="str">
        <f aca="false">IF(A171&lt;=$B$5,OldData!O172,"")</f>
        <v/>
      </c>
      <c r="AA171" s="95" t="str">
        <f aca="false">IF(A171&lt;=$B$5,OldData!E172,"")</f>
        <v/>
      </c>
      <c r="AB171" s="96" t="str">
        <f aca="false">IF(A171&lt;=$B$5,OldData!B172,"")</f>
        <v/>
      </c>
      <c r="AD171" s="1" t="n">
        <f aca="false">AD170+1</f>
        <v>166</v>
      </c>
      <c r="AE171" s="69" t="e">
        <v>#VALUE!</v>
      </c>
      <c r="AF171" s="81"/>
      <c r="AG171" s="81"/>
      <c r="AH171" s="90"/>
      <c r="AI171" s="33"/>
      <c r="AL171" s="123"/>
      <c r="AM171" s="17"/>
      <c r="AN171" s="17"/>
      <c r="AO171" s="106"/>
      <c r="AP171" s="107"/>
      <c r="AS171" s="71" t="n">
        <f aca="false">AL170</f>
        <v>0</v>
      </c>
      <c r="AT171" s="69" t="n">
        <f aca="false">AQ171</f>
        <v>0</v>
      </c>
    </row>
    <row r="172" customFormat="false" ht="11.25" hidden="false" customHeight="false" outlineLevel="0" collapsed="false">
      <c r="A172" s="67" t="n">
        <f aca="false">1+A171</f>
        <v>166</v>
      </c>
      <c r="B172" s="1" t="str">
        <f aca="false">IF(A172&lt;=$B$5,Data!L173,"")</f>
        <v/>
      </c>
      <c r="C172" s="1" t="str">
        <f aca="false">IF(A172&lt;=$B$5,IF(Calculation!$Y$12=2,DayInfo!C170,DayInfo!F170),"")</f>
        <v/>
      </c>
      <c r="G172" s="68" t="str">
        <f aca="false">IF(A172&lt;=$B$5,Data!O173,"")</f>
        <v/>
      </c>
      <c r="H172" s="91" t="str">
        <f aca="false">IF(A172&lt;=$B$5,Data!P173,"")</f>
        <v/>
      </c>
      <c r="J172" s="1" t="str">
        <f aca="false">IF(A172&lt;=$B$5,Data!E173,"")</f>
        <v/>
      </c>
      <c r="K172" s="1" t="str">
        <f aca="false">IF(A172&lt;=$B$5,Data!B173,"")</f>
        <v/>
      </c>
      <c r="L172" s="1" t="str">
        <f aca="false">IF(A172&lt;=$B$5,Data!C173,"")</f>
        <v/>
      </c>
      <c r="N172" s="124" t="e">
        <f aca="false">IF(A171&lt;=$N$7,Data!G172,"")</f>
        <v>#VALUE!</v>
      </c>
      <c r="P172" s="1" t="str">
        <f aca="false">IF(A172&lt;=$P$6,Data!D173,"")</f>
        <v/>
      </c>
      <c r="U172" s="1" t="n">
        <f aca="false">1+U171</f>
        <v>166</v>
      </c>
      <c r="V172" s="92" t="e">
        <v>#VALUE!</v>
      </c>
      <c r="W172" s="93" t="e">
        <f aca="false">V172</f>
        <v>#VALUE!</v>
      </c>
      <c r="X172" s="93"/>
      <c r="Y172" s="94" t="n">
        <f aca="false">1+Y171</f>
        <v>166</v>
      </c>
      <c r="Z172" s="95" t="str">
        <f aca="false">IF(A172&lt;=$B$5,OldData!O173,"")</f>
        <v/>
      </c>
      <c r="AA172" s="95" t="str">
        <f aca="false">IF(A172&lt;=$B$5,OldData!E173,"")</f>
        <v/>
      </c>
      <c r="AB172" s="96" t="str">
        <f aca="false">IF(A172&lt;=$B$5,OldData!B173,"")</f>
        <v/>
      </c>
      <c r="AD172" s="1" t="n">
        <f aca="false">AD171+1</f>
        <v>167</v>
      </c>
      <c r="AE172" s="69" t="e">
        <v>#VALUE!</v>
      </c>
      <c r="AF172" s="81"/>
      <c r="AG172" s="81"/>
      <c r="AH172" s="90"/>
      <c r="AI172" s="33"/>
      <c r="AL172" s="123"/>
      <c r="AM172" s="17"/>
      <c r="AN172" s="17"/>
      <c r="AO172" s="106"/>
      <c r="AP172" s="107"/>
      <c r="AS172" s="71" t="n">
        <f aca="false">AL171</f>
        <v>0</v>
      </c>
      <c r="AT172" s="69" t="n">
        <f aca="false">AQ172</f>
        <v>0</v>
      </c>
    </row>
    <row r="173" customFormat="false" ht="11.25" hidden="false" customHeight="false" outlineLevel="0" collapsed="false">
      <c r="A173" s="67" t="n">
        <f aca="false">1+A172</f>
        <v>167</v>
      </c>
      <c r="B173" s="1" t="str">
        <f aca="false">IF(A173&lt;=$B$5,Data!L174,"")</f>
        <v/>
      </c>
      <c r="C173" s="1" t="str">
        <f aca="false">IF(A173&lt;=$B$5,IF(Calculation!$Y$12=2,DayInfo!C171,DayInfo!F171),"")</f>
        <v/>
      </c>
      <c r="G173" s="68" t="str">
        <f aca="false">IF(A173&lt;=$B$5,Data!O174,"")</f>
        <v/>
      </c>
      <c r="H173" s="91" t="str">
        <f aca="false">IF(A173&lt;=$B$5,Data!P174,"")</f>
        <v/>
      </c>
      <c r="J173" s="1" t="str">
        <f aca="false">IF(A173&lt;=$B$5,Data!E174,"")</f>
        <v/>
      </c>
      <c r="K173" s="1" t="str">
        <f aca="false">IF(A173&lt;=$B$5,Data!B174,"")</f>
        <v/>
      </c>
      <c r="L173" s="1" t="str">
        <f aca="false">IF(A173&lt;=$B$5,Data!C174,"")</f>
        <v/>
      </c>
      <c r="N173" s="124" t="e">
        <f aca="false">IF(A172&lt;=$N$7,Data!G173,"")</f>
        <v>#VALUE!</v>
      </c>
      <c r="P173" s="1" t="str">
        <f aca="false">IF(A173&lt;=$P$6,Data!D174,"")</f>
        <v/>
      </c>
      <c r="U173" s="1" t="n">
        <f aca="false">1+U172</f>
        <v>167</v>
      </c>
      <c r="V173" s="92" t="e">
        <v>#VALUE!</v>
      </c>
      <c r="W173" s="93" t="e">
        <f aca="false">V173</f>
        <v>#VALUE!</v>
      </c>
      <c r="X173" s="93"/>
      <c r="Y173" s="94" t="n">
        <f aca="false">1+Y172</f>
        <v>167</v>
      </c>
      <c r="Z173" s="95" t="str">
        <f aca="false">IF(A173&lt;=$B$5,OldData!O174,"")</f>
        <v/>
      </c>
      <c r="AA173" s="95" t="str">
        <f aca="false">IF(A173&lt;=$B$5,OldData!E174,"")</f>
        <v/>
      </c>
      <c r="AB173" s="96" t="str">
        <f aca="false">IF(A173&lt;=$B$5,OldData!B174,"")</f>
        <v/>
      </c>
      <c r="AD173" s="1" t="n">
        <f aca="false">AD172+1</f>
        <v>168</v>
      </c>
      <c r="AE173" s="69" t="e">
        <v>#VALUE!</v>
      </c>
      <c r="AF173" s="81"/>
      <c r="AG173" s="81"/>
      <c r="AH173" s="90"/>
      <c r="AI173" s="33"/>
      <c r="AL173" s="123"/>
      <c r="AM173" s="17"/>
      <c r="AN173" s="17"/>
      <c r="AO173" s="106"/>
      <c r="AP173" s="107"/>
      <c r="AS173" s="71" t="n">
        <f aca="false">AL172</f>
        <v>0</v>
      </c>
      <c r="AT173" s="69" t="n">
        <f aca="false">AQ173</f>
        <v>0</v>
      </c>
    </row>
    <row r="174" customFormat="false" ht="11.25" hidden="false" customHeight="false" outlineLevel="0" collapsed="false">
      <c r="A174" s="67" t="n">
        <f aca="false">1+A173</f>
        <v>168</v>
      </c>
      <c r="B174" s="1" t="str">
        <f aca="false">IF(A174&lt;=$B$5,Data!L175,"")</f>
        <v/>
      </c>
      <c r="C174" s="1" t="str">
        <f aca="false">IF(A174&lt;=$B$5,IF(Calculation!$Y$12=2,DayInfo!C172,DayInfo!F172),"")</f>
        <v/>
      </c>
      <c r="G174" s="68" t="str">
        <f aca="false">IF(A174&lt;=$B$5,Data!O175,"")</f>
        <v/>
      </c>
      <c r="H174" s="91" t="str">
        <f aca="false">IF(A174&lt;=$B$5,Data!P175,"")</f>
        <v/>
      </c>
      <c r="J174" s="1" t="str">
        <f aca="false">IF(A174&lt;=$B$5,Data!E175,"")</f>
        <v/>
      </c>
      <c r="K174" s="1" t="str">
        <f aca="false">IF(A174&lt;=$B$5,Data!B175,"")</f>
        <v/>
      </c>
      <c r="L174" s="1" t="str">
        <f aca="false">IF(A174&lt;=$B$5,Data!C175,"")</f>
        <v/>
      </c>
      <c r="N174" s="124" t="e">
        <f aca="false">IF(A173&lt;=$N$7,Data!G174,"")</f>
        <v>#VALUE!</v>
      </c>
      <c r="P174" s="1" t="str">
        <f aca="false">IF(A174&lt;=$P$6,Data!D175,"")</f>
        <v/>
      </c>
      <c r="U174" s="1" t="n">
        <f aca="false">1+U173</f>
        <v>168</v>
      </c>
      <c r="V174" s="92" t="e">
        <v>#VALUE!</v>
      </c>
      <c r="W174" s="93" t="e">
        <f aca="false">V174</f>
        <v>#VALUE!</v>
      </c>
      <c r="X174" s="93"/>
      <c r="Y174" s="94" t="n">
        <f aca="false">1+Y173</f>
        <v>168</v>
      </c>
      <c r="Z174" s="95" t="str">
        <f aca="false">IF(A174&lt;=$B$5,OldData!O175,"")</f>
        <v/>
      </c>
      <c r="AA174" s="95" t="str">
        <f aca="false">IF(A174&lt;=$B$5,OldData!E175,"")</f>
        <v/>
      </c>
      <c r="AB174" s="96" t="str">
        <f aca="false">IF(A174&lt;=$B$5,OldData!B175,"")</f>
        <v/>
      </c>
      <c r="AD174" s="1" t="n">
        <f aca="false">AD173+1</f>
        <v>169</v>
      </c>
      <c r="AE174" s="69" t="e">
        <v>#VALUE!</v>
      </c>
      <c r="AF174" s="81"/>
      <c r="AG174" s="81"/>
      <c r="AH174" s="90"/>
      <c r="AI174" s="33"/>
      <c r="AL174" s="123"/>
      <c r="AM174" s="17"/>
      <c r="AN174" s="17"/>
      <c r="AO174" s="106"/>
      <c r="AP174" s="107"/>
      <c r="AS174" s="71" t="n">
        <f aca="false">AL173</f>
        <v>0</v>
      </c>
      <c r="AT174" s="69" t="n">
        <f aca="false">AQ174</f>
        <v>0</v>
      </c>
    </row>
    <row r="175" customFormat="false" ht="11.25" hidden="false" customHeight="false" outlineLevel="0" collapsed="false">
      <c r="A175" s="67" t="n">
        <f aca="false">1+A174</f>
        <v>169</v>
      </c>
      <c r="B175" s="1" t="str">
        <f aca="false">IF(A175&lt;=$B$5,Data!L176,"")</f>
        <v/>
      </c>
      <c r="C175" s="1" t="str">
        <f aca="false">IF(A175&lt;=$B$5,IF(Calculation!$Y$12=2,DayInfo!C173,DayInfo!F173),"")</f>
        <v/>
      </c>
      <c r="G175" s="68" t="str">
        <f aca="false">IF(A175&lt;=$B$5,Data!O176,"")</f>
        <v/>
      </c>
      <c r="H175" s="91" t="str">
        <f aca="false">IF(A175&lt;=$B$5,Data!P176,"")</f>
        <v/>
      </c>
      <c r="J175" s="1" t="str">
        <f aca="false">IF(A175&lt;=$B$5,Data!E176,"")</f>
        <v/>
      </c>
      <c r="K175" s="1" t="str">
        <f aca="false">IF(A175&lt;=$B$5,Data!B176,"")</f>
        <v/>
      </c>
      <c r="L175" s="1" t="str">
        <f aca="false">IF(A175&lt;=$B$5,Data!C176,"")</f>
        <v/>
      </c>
      <c r="N175" s="124" t="e">
        <f aca="false">IF(A174&lt;=$N$7,Data!G175,"")</f>
        <v>#VALUE!</v>
      </c>
      <c r="P175" s="1" t="str">
        <f aca="false">IF(A175&lt;=$P$6,Data!D176,"")</f>
        <v/>
      </c>
      <c r="U175" s="1" t="n">
        <f aca="false">1+U174</f>
        <v>169</v>
      </c>
      <c r="V175" s="92" t="e">
        <v>#VALUE!</v>
      </c>
      <c r="W175" s="93" t="e">
        <f aca="false">V175</f>
        <v>#VALUE!</v>
      </c>
      <c r="X175" s="93"/>
      <c r="Y175" s="94" t="n">
        <f aca="false">1+Y174</f>
        <v>169</v>
      </c>
      <c r="Z175" s="95" t="str">
        <f aca="false">IF(A175&lt;=$B$5,OldData!O176,"")</f>
        <v/>
      </c>
      <c r="AA175" s="95" t="str">
        <f aca="false">IF(A175&lt;=$B$5,OldData!E176,"")</f>
        <v/>
      </c>
      <c r="AB175" s="96" t="str">
        <f aca="false">IF(A175&lt;=$B$5,OldData!B176,"")</f>
        <v/>
      </c>
      <c r="AD175" s="1" t="n">
        <f aca="false">AD174+1</f>
        <v>170</v>
      </c>
      <c r="AE175" s="69" t="e">
        <v>#VALUE!</v>
      </c>
      <c r="AF175" s="81"/>
      <c r="AG175" s="81"/>
      <c r="AH175" s="90"/>
      <c r="AI175" s="33"/>
      <c r="AL175" s="123"/>
      <c r="AM175" s="17"/>
      <c r="AN175" s="17"/>
      <c r="AO175" s="106"/>
      <c r="AP175" s="107"/>
      <c r="AS175" s="71" t="n">
        <f aca="false">AL174</f>
        <v>0</v>
      </c>
      <c r="AT175" s="69" t="n">
        <f aca="false">AQ175</f>
        <v>0</v>
      </c>
    </row>
    <row r="176" customFormat="false" ht="11.25" hidden="false" customHeight="false" outlineLevel="0" collapsed="false">
      <c r="A176" s="67" t="n">
        <f aca="false">1+A175</f>
        <v>170</v>
      </c>
      <c r="B176" s="1" t="str">
        <f aca="false">IF(A176&lt;=$B$5,Data!L177,"")</f>
        <v/>
      </c>
      <c r="C176" s="1" t="str">
        <f aca="false">IF(A176&lt;=$B$5,IF(Calculation!$Y$12=2,DayInfo!C174,DayInfo!F174),"")</f>
        <v/>
      </c>
      <c r="G176" s="68" t="str">
        <f aca="false">IF(A176&lt;=$B$5,Data!O177,"")</f>
        <v/>
      </c>
      <c r="H176" s="91" t="str">
        <f aca="false">IF(A176&lt;=$B$5,Data!P177,"")</f>
        <v/>
      </c>
      <c r="J176" s="1" t="str">
        <f aca="false">IF(A176&lt;=$B$5,Data!E177,"")</f>
        <v/>
      </c>
      <c r="K176" s="1" t="str">
        <f aca="false">IF(A176&lt;=$B$5,Data!B177,"")</f>
        <v/>
      </c>
      <c r="L176" s="1" t="str">
        <f aca="false">IF(A176&lt;=$B$5,Data!C177,"")</f>
        <v/>
      </c>
      <c r="N176" s="124" t="e">
        <f aca="false">IF(A175&lt;=$N$7,Data!G176,"")</f>
        <v>#VALUE!</v>
      </c>
      <c r="P176" s="1" t="str">
        <f aca="false">IF(A176&lt;=$P$6,Data!D177,"")</f>
        <v/>
      </c>
      <c r="U176" s="1" t="n">
        <f aca="false">1+U175</f>
        <v>170</v>
      </c>
      <c r="V176" s="92" t="e">
        <v>#VALUE!</v>
      </c>
      <c r="W176" s="93" t="e">
        <f aca="false">V176</f>
        <v>#VALUE!</v>
      </c>
      <c r="X176" s="93"/>
      <c r="Y176" s="94" t="n">
        <f aca="false">1+Y175</f>
        <v>170</v>
      </c>
      <c r="Z176" s="95" t="str">
        <f aca="false">IF(A176&lt;=$B$5,OldData!O177,"")</f>
        <v/>
      </c>
      <c r="AA176" s="95" t="str">
        <f aca="false">IF(A176&lt;=$B$5,OldData!E177,"")</f>
        <v/>
      </c>
      <c r="AB176" s="96" t="str">
        <f aca="false">IF(A176&lt;=$B$5,OldData!B177,"")</f>
        <v/>
      </c>
      <c r="AD176" s="1" t="n">
        <f aca="false">AD175+1</f>
        <v>171</v>
      </c>
      <c r="AE176" s="69" t="e">
        <v>#VALUE!</v>
      </c>
      <c r="AF176" s="81"/>
      <c r="AG176" s="81"/>
      <c r="AH176" s="90"/>
      <c r="AI176" s="33"/>
      <c r="AL176" s="123"/>
      <c r="AM176" s="17"/>
      <c r="AN176" s="17"/>
      <c r="AO176" s="106"/>
      <c r="AP176" s="107"/>
      <c r="AS176" s="71" t="n">
        <f aca="false">AL175</f>
        <v>0</v>
      </c>
      <c r="AT176" s="69" t="n">
        <f aca="false">AQ176</f>
        <v>0</v>
      </c>
    </row>
    <row r="177" customFormat="false" ht="11.25" hidden="false" customHeight="false" outlineLevel="0" collapsed="false">
      <c r="A177" s="67" t="n">
        <f aca="false">1+A176</f>
        <v>171</v>
      </c>
      <c r="B177" s="1" t="str">
        <f aca="false">IF(A177&lt;=$B$5,Data!L178,"")</f>
        <v/>
      </c>
      <c r="C177" s="1" t="str">
        <f aca="false">IF(A177&lt;=$B$5,IF(Calculation!$Y$12=2,DayInfo!C175,DayInfo!F175),"")</f>
        <v/>
      </c>
      <c r="G177" s="68" t="str">
        <f aca="false">IF(A177&lt;=$B$5,Data!O178,"")</f>
        <v/>
      </c>
      <c r="H177" s="91" t="str">
        <f aca="false">IF(A177&lt;=$B$5,Data!P178,"")</f>
        <v/>
      </c>
      <c r="J177" s="1" t="str">
        <f aca="false">IF(A177&lt;=$B$5,Data!E178,"")</f>
        <v/>
      </c>
      <c r="K177" s="1" t="str">
        <f aca="false">IF(A177&lt;=$B$5,Data!B178,"")</f>
        <v/>
      </c>
      <c r="L177" s="1" t="str">
        <f aca="false">IF(A177&lt;=$B$5,Data!C178,"")</f>
        <v/>
      </c>
      <c r="N177" s="124" t="e">
        <f aca="false">IF(A176&lt;=$N$7,Data!G177,"")</f>
        <v>#VALUE!</v>
      </c>
      <c r="P177" s="1" t="str">
        <f aca="false">IF(A177&lt;=$P$6,Data!D178,"")</f>
        <v/>
      </c>
      <c r="U177" s="1" t="n">
        <f aca="false">1+U176</f>
        <v>171</v>
      </c>
      <c r="V177" s="92" t="e">
        <v>#VALUE!</v>
      </c>
      <c r="W177" s="93" t="e">
        <f aca="false">V177</f>
        <v>#VALUE!</v>
      </c>
      <c r="X177" s="93"/>
      <c r="Y177" s="94" t="n">
        <f aca="false">1+Y176</f>
        <v>171</v>
      </c>
      <c r="Z177" s="95" t="str">
        <f aca="false">IF(A177&lt;=$B$5,OldData!O178,"")</f>
        <v/>
      </c>
      <c r="AA177" s="95" t="str">
        <f aca="false">IF(A177&lt;=$B$5,OldData!E178,"")</f>
        <v/>
      </c>
      <c r="AB177" s="96" t="str">
        <f aca="false">IF(A177&lt;=$B$5,OldData!B178,"")</f>
        <v/>
      </c>
      <c r="AD177" s="1" t="n">
        <f aca="false">AD176+1</f>
        <v>172</v>
      </c>
      <c r="AE177" s="69" t="e">
        <v>#VALUE!</v>
      </c>
      <c r="AF177" s="81"/>
      <c r="AG177" s="81"/>
      <c r="AH177" s="90"/>
      <c r="AI177" s="33"/>
      <c r="AL177" s="123"/>
      <c r="AM177" s="17"/>
      <c r="AN177" s="17"/>
      <c r="AO177" s="106"/>
      <c r="AP177" s="107"/>
      <c r="AS177" s="71" t="n">
        <f aca="false">AL176</f>
        <v>0</v>
      </c>
      <c r="AT177" s="69" t="n">
        <f aca="false">AQ177</f>
        <v>0</v>
      </c>
    </row>
    <row r="178" customFormat="false" ht="11.25" hidden="false" customHeight="false" outlineLevel="0" collapsed="false">
      <c r="A178" s="67" t="n">
        <f aca="false">1+A177</f>
        <v>172</v>
      </c>
      <c r="B178" s="1" t="str">
        <f aca="false">IF(A178&lt;=$B$5,Data!L179,"")</f>
        <v/>
      </c>
      <c r="C178" s="1" t="str">
        <f aca="false">IF(A178&lt;=$B$5,IF(Calculation!$Y$12=2,DayInfo!C176,DayInfo!F176),"")</f>
        <v/>
      </c>
      <c r="G178" s="68" t="str">
        <f aca="false">IF(A178&lt;=$B$5,Data!O179,"")</f>
        <v/>
      </c>
      <c r="H178" s="91" t="str">
        <f aca="false">IF(A178&lt;=$B$5,Data!P179,"")</f>
        <v/>
      </c>
      <c r="J178" s="1" t="str">
        <f aca="false">IF(A178&lt;=$B$5,Data!E179,"")</f>
        <v/>
      </c>
      <c r="K178" s="1" t="str">
        <f aca="false">IF(A178&lt;=$B$5,Data!B179,"")</f>
        <v/>
      </c>
      <c r="L178" s="1" t="str">
        <f aca="false">IF(A178&lt;=$B$5,Data!C179,"")</f>
        <v/>
      </c>
      <c r="N178" s="124" t="e">
        <f aca="false">IF(A177&lt;=$N$7,Data!G178,"")</f>
        <v>#VALUE!</v>
      </c>
      <c r="P178" s="1" t="str">
        <f aca="false">IF(A178&lt;=$P$6,Data!D179,"")</f>
        <v/>
      </c>
      <c r="U178" s="1" t="n">
        <f aca="false">1+U177</f>
        <v>172</v>
      </c>
      <c r="V178" s="92" t="e">
        <v>#VALUE!</v>
      </c>
      <c r="W178" s="93" t="e">
        <f aca="false">V178</f>
        <v>#VALUE!</v>
      </c>
      <c r="X178" s="93"/>
      <c r="Y178" s="94" t="n">
        <f aca="false">1+Y177</f>
        <v>172</v>
      </c>
      <c r="Z178" s="95" t="str">
        <f aca="false">IF(A178&lt;=$B$5,OldData!O179,"")</f>
        <v/>
      </c>
      <c r="AA178" s="95" t="str">
        <f aca="false">IF(A178&lt;=$B$5,OldData!E179,"")</f>
        <v/>
      </c>
      <c r="AB178" s="96" t="str">
        <f aca="false">IF(A178&lt;=$B$5,OldData!B179,"")</f>
        <v/>
      </c>
      <c r="AD178" s="1" t="n">
        <f aca="false">AD177+1</f>
        <v>173</v>
      </c>
      <c r="AE178" s="69" t="e">
        <v>#VALUE!</v>
      </c>
      <c r="AF178" s="81"/>
      <c r="AG178" s="81"/>
      <c r="AH178" s="90"/>
      <c r="AI178" s="33"/>
      <c r="AL178" s="123"/>
      <c r="AM178" s="17"/>
      <c r="AN178" s="17"/>
      <c r="AO178" s="106"/>
      <c r="AP178" s="107"/>
      <c r="AS178" s="71" t="n">
        <f aca="false">AL177</f>
        <v>0</v>
      </c>
      <c r="AT178" s="69" t="n">
        <f aca="false">AQ178</f>
        <v>0</v>
      </c>
    </row>
    <row r="179" customFormat="false" ht="11.25" hidden="false" customHeight="false" outlineLevel="0" collapsed="false">
      <c r="A179" s="67" t="n">
        <f aca="false">1+A178</f>
        <v>173</v>
      </c>
      <c r="B179" s="1" t="str">
        <f aca="false">IF(A179&lt;=$B$5,Data!L180,"")</f>
        <v/>
      </c>
      <c r="C179" s="1" t="str">
        <f aca="false">IF(A179&lt;=$B$5,IF(Calculation!$Y$12=2,DayInfo!C177,DayInfo!F177),"")</f>
        <v/>
      </c>
      <c r="G179" s="68" t="str">
        <f aca="false">IF(A179&lt;=$B$5,Data!O180,"")</f>
        <v/>
      </c>
      <c r="H179" s="91" t="str">
        <f aca="false">IF(A179&lt;=$B$5,Data!P180,"")</f>
        <v/>
      </c>
      <c r="J179" s="1" t="str">
        <f aca="false">IF(A179&lt;=$B$5,Data!E180,"")</f>
        <v/>
      </c>
      <c r="K179" s="1" t="str">
        <f aca="false">IF(A179&lt;=$B$5,Data!B180,"")</f>
        <v/>
      </c>
      <c r="L179" s="1" t="str">
        <f aca="false">IF(A179&lt;=$B$5,Data!C180,"")</f>
        <v/>
      </c>
      <c r="N179" s="124" t="e">
        <f aca="false">IF(A178&lt;=$N$7,Data!G179,"")</f>
        <v>#VALUE!</v>
      </c>
      <c r="P179" s="1" t="str">
        <f aca="false">IF(A179&lt;=$P$6,Data!D180,"")</f>
        <v/>
      </c>
      <c r="U179" s="1" t="n">
        <f aca="false">1+U178</f>
        <v>173</v>
      </c>
      <c r="V179" s="92" t="e">
        <v>#VALUE!</v>
      </c>
      <c r="W179" s="93" t="e">
        <f aca="false">V179</f>
        <v>#VALUE!</v>
      </c>
      <c r="X179" s="93"/>
      <c r="Y179" s="94" t="n">
        <f aca="false">1+Y178</f>
        <v>173</v>
      </c>
      <c r="Z179" s="95" t="str">
        <f aca="false">IF(A179&lt;=$B$5,OldData!O180,"")</f>
        <v/>
      </c>
      <c r="AA179" s="95" t="str">
        <f aca="false">IF(A179&lt;=$B$5,OldData!E180,"")</f>
        <v/>
      </c>
      <c r="AB179" s="96" t="str">
        <f aca="false">IF(A179&lt;=$B$5,OldData!B180,"")</f>
        <v/>
      </c>
      <c r="AD179" s="1" t="n">
        <f aca="false">AD178+1</f>
        <v>174</v>
      </c>
      <c r="AE179" s="69" t="e">
        <v>#VALUE!</v>
      </c>
      <c r="AF179" s="81"/>
      <c r="AG179" s="81"/>
      <c r="AH179" s="90"/>
      <c r="AI179" s="33"/>
      <c r="AL179" s="123"/>
      <c r="AM179" s="17"/>
      <c r="AN179" s="17"/>
      <c r="AO179" s="106"/>
      <c r="AP179" s="107"/>
      <c r="AS179" s="71" t="n">
        <f aca="false">AL178</f>
        <v>0</v>
      </c>
      <c r="AT179" s="69" t="n">
        <f aca="false">AQ179</f>
        <v>0</v>
      </c>
    </row>
    <row r="180" customFormat="false" ht="11.25" hidden="false" customHeight="false" outlineLevel="0" collapsed="false">
      <c r="A180" s="67" t="n">
        <f aca="false">1+A179</f>
        <v>174</v>
      </c>
      <c r="B180" s="1" t="str">
        <f aca="false">IF(A180&lt;=$B$5,Data!L181,"")</f>
        <v/>
      </c>
      <c r="C180" s="1" t="str">
        <f aca="false">IF(A180&lt;=$B$5,IF(Calculation!$Y$12=2,DayInfo!C178,DayInfo!F178),"")</f>
        <v/>
      </c>
      <c r="G180" s="68" t="str">
        <f aca="false">IF(A180&lt;=$B$5,Data!O181,"")</f>
        <v/>
      </c>
      <c r="H180" s="91" t="str">
        <f aca="false">IF(A180&lt;=$B$5,Data!P181,"")</f>
        <v/>
      </c>
      <c r="J180" s="1" t="str">
        <f aca="false">IF(A180&lt;=$B$5,Data!E181,"")</f>
        <v/>
      </c>
      <c r="K180" s="1" t="str">
        <f aca="false">IF(A180&lt;=$B$5,Data!B181,"")</f>
        <v/>
      </c>
      <c r="L180" s="1" t="str">
        <f aca="false">IF(A180&lt;=$B$5,Data!C181,"")</f>
        <v/>
      </c>
      <c r="N180" s="124" t="e">
        <f aca="false">IF(A179&lt;=$N$7,Data!G180,"")</f>
        <v>#VALUE!</v>
      </c>
      <c r="P180" s="1" t="str">
        <f aca="false">IF(A180&lt;=$P$6,Data!D181,"")</f>
        <v/>
      </c>
      <c r="U180" s="1" t="n">
        <f aca="false">1+U179</f>
        <v>174</v>
      </c>
      <c r="V180" s="92" t="e">
        <v>#VALUE!</v>
      </c>
      <c r="W180" s="93" t="e">
        <f aca="false">V180</f>
        <v>#VALUE!</v>
      </c>
      <c r="X180" s="93"/>
      <c r="Y180" s="94" t="n">
        <f aca="false">1+Y179</f>
        <v>174</v>
      </c>
      <c r="Z180" s="95" t="str">
        <f aca="false">IF(A180&lt;=$B$5,OldData!O181,"")</f>
        <v/>
      </c>
      <c r="AA180" s="95" t="str">
        <f aca="false">IF(A180&lt;=$B$5,OldData!E181,"")</f>
        <v/>
      </c>
      <c r="AB180" s="96" t="str">
        <f aca="false">IF(A180&lt;=$B$5,OldData!B181,"")</f>
        <v/>
      </c>
      <c r="AD180" s="1" t="n">
        <f aca="false">AD179+1</f>
        <v>175</v>
      </c>
      <c r="AE180" s="69" t="e">
        <v>#VALUE!</v>
      </c>
      <c r="AF180" s="81"/>
      <c r="AG180" s="81"/>
      <c r="AH180" s="90"/>
      <c r="AI180" s="33"/>
      <c r="AL180" s="123"/>
      <c r="AM180" s="17"/>
      <c r="AN180" s="17"/>
      <c r="AO180" s="106"/>
      <c r="AP180" s="107"/>
      <c r="AS180" s="71" t="n">
        <f aca="false">AL179</f>
        <v>0</v>
      </c>
      <c r="AT180" s="69" t="n">
        <f aca="false">AQ180</f>
        <v>0</v>
      </c>
    </row>
    <row r="181" customFormat="false" ht="11.25" hidden="false" customHeight="false" outlineLevel="0" collapsed="false">
      <c r="A181" s="67" t="n">
        <f aca="false">1+A180</f>
        <v>175</v>
      </c>
      <c r="B181" s="1" t="str">
        <f aca="false">IF(A181&lt;=$B$5,Data!L182,"")</f>
        <v/>
      </c>
      <c r="C181" s="1" t="str">
        <f aca="false">IF(A181&lt;=$B$5,IF(Calculation!$Y$12=2,DayInfo!C179,DayInfo!F179),"")</f>
        <v/>
      </c>
      <c r="G181" s="68" t="str">
        <f aca="false">IF(A181&lt;=$B$5,Data!O182,"")</f>
        <v/>
      </c>
      <c r="H181" s="91" t="str">
        <f aca="false">IF(A181&lt;=$B$5,Data!P182,"")</f>
        <v/>
      </c>
      <c r="J181" s="1" t="str">
        <f aca="false">IF(A181&lt;=$B$5,Data!E182,"")</f>
        <v/>
      </c>
      <c r="K181" s="1" t="str">
        <f aca="false">IF(A181&lt;=$B$5,Data!B182,"")</f>
        <v/>
      </c>
      <c r="L181" s="1" t="str">
        <f aca="false">IF(A181&lt;=$B$5,Data!C182,"")</f>
        <v/>
      </c>
      <c r="N181" s="124" t="e">
        <f aca="false">IF(A180&lt;=$N$7,Data!G181,"")</f>
        <v>#VALUE!</v>
      </c>
      <c r="P181" s="1" t="str">
        <f aca="false">IF(A181&lt;=$P$6,Data!D182,"")</f>
        <v/>
      </c>
      <c r="U181" s="1" t="n">
        <f aca="false">1+U180</f>
        <v>175</v>
      </c>
      <c r="V181" s="92" t="e">
        <v>#VALUE!</v>
      </c>
      <c r="W181" s="93" t="e">
        <f aca="false">V181</f>
        <v>#VALUE!</v>
      </c>
      <c r="X181" s="93"/>
      <c r="Y181" s="94" t="n">
        <f aca="false">1+Y180</f>
        <v>175</v>
      </c>
      <c r="Z181" s="95" t="str">
        <f aca="false">IF(A181&lt;=$B$5,OldData!O182,"")</f>
        <v/>
      </c>
      <c r="AA181" s="95" t="str">
        <f aca="false">IF(A181&lt;=$B$5,OldData!E182,"")</f>
        <v/>
      </c>
      <c r="AB181" s="96" t="str">
        <f aca="false">IF(A181&lt;=$B$5,OldData!B182,"")</f>
        <v/>
      </c>
      <c r="AD181" s="1" t="n">
        <f aca="false">AD180+1</f>
        <v>176</v>
      </c>
      <c r="AE181" s="69" t="e">
        <v>#VALUE!</v>
      </c>
      <c r="AF181" s="81"/>
      <c r="AG181" s="81"/>
      <c r="AH181" s="90"/>
      <c r="AI181" s="33"/>
      <c r="AL181" s="123"/>
      <c r="AM181" s="17"/>
      <c r="AN181" s="17"/>
      <c r="AO181" s="106"/>
      <c r="AP181" s="107"/>
      <c r="AS181" s="71" t="n">
        <f aca="false">AL180</f>
        <v>0</v>
      </c>
      <c r="AT181" s="69" t="n">
        <f aca="false">AQ181</f>
        <v>0</v>
      </c>
    </row>
    <row r="182" customFormat="false" ht="11.25" hidden="false" customHeight="false" outlineLevel="0" collapsed="false">
      <c r="A182" s="67" t="n">
        <f aca="false">1+A181</f>
        <v>176</v>
      </c>
      <c r="B182" s="1" t="str">
        <f aca="false">IF(A182&lt;=$B$5,Data!L183,"")</f>
        <v/>
      </c>
      <c r="C182" s="1" t="str">
        <f aca="false">IF(A182&lt;=$B$5,IF(Calculation!$Y$12=2,DayInfo!C180,DayInfo!F180),"")</f>
        <v/>
      </c>
      <c r="G182" s="68" t="str">
        <f aca="false">IF(A182&lt;=$B$5,Data!O183,"")</f>
        <v/>
      </c>
      <c r="H182" s="91" t="str">
        <f aca="false">IF(A182&lt;=$B$5,Data!P183,"")</f>
        <v/>
      </c>
      <c r="J182" s="1" t="str">
        <f aca="false">IF(A182&lt;=$B$5,Data!E183,"")</f>
        <v/>
      </c>
      <c r="K182" s="1" t="str">
        <f aca="false">IF(A182&lt;=$B$5,Data!B183,"")</f>
        <v/>
      </c>
      <c r="L182" s="1" t="str">
        <f aca="false">IF(A182&lt;=$B$5,Data!C183,"")</f>
        <v/>
      </c>
      <c r="N182" s="124" t="e">
        <f aca="false">IF(A181&lt;=$N$7,Data!G182,"")</f>
        <v>#VALUE!</v>
      </c>
      <c r="P182" s="1" t="str">
        <f aca="false">IF(A182&lt;=$P$6,Data!D183,"")</f>
        <v/>
      </c>
      <c r="U182" s="1" t="n">
        <f aca="false">1+U181</f>
        <v>176</v>
      </c>
      <c r="V182" s="92" t="e">
        <v>#VALUE!</v>
      </c>
      <c r="W182" s="93" t="e">
        <f aca="false">V182</f>
        <v>#VALUE!</v>
      </c>
      <c r="X182" s="93"/>
      <c r="Y182" s="94" t="n">
        <f aca="false">1+Y181</f>
        <v>176</v>
      </c>
      <c r="Z182" s="95" t="str">
        <f aca="false">IF(A182&lt;=$B$5,OldData!O183,"")</f>
        <v/>
      </c>
      <c r="AA182" s="95" t="str">
        <f aca="false">IF(A182&lt;=$B$5,OldData!E183,"")</f>
        <v/>
      </c>
      <c r="AB182" s="96" t="str">
        <f aca="false">IF(A182&lt;=$B$5,OldData!B183,"")</f>
        <v/>
      </c>
      <c r="AD182" s="1" t="n">
        <f aca="false">AD181+1</f>
        <v>177</v>
      </c>
      <c r="AE182" s="69" t="e">
        <v>#VALUE!</v>
      </c>
      <c r="AF182" s="81"/>
      <c r="AG182" s="81"/>
      <c r="AH182" s="90"/>
      <c r="AI182" s="33"/>
      <c r="AL182" s="123"/>
      <c r="AM182" s="17"/>
      <c r="AN182" s="17"/>
      <c r="AO182" s="106"/>
      <c r="AP182" s="107"/>
      <c r="AS182" s="71" t="n">
        <f aca="false">AL181</f>
        <v>0</v>
      </c>
      <c r="AT182" s="69" t="n">
        <f aca="false">AQ182</f>
        <v>0</v>
      </c>
    </row>
    <row r="183" customFormat="false" ht="11.25" hidden="false" customHeight="false" outlineLevel="0" collapsed="false">
      <c r="A183" s="67" t="n">
        <f aca="false">1+A182</f>
        <v>177</v>
      </c>
      <c r="B183" s="1" t="str">
        <f aca="false">IF(A183&lt;=$B$5,Data!L184,"")</f>
        <v/>
      </c>
      <c r="C183" s="1" t="str">
        <f aca="false">IF(A183&lt;=$B$5,IF(Calculation!$Y$12=2,DayInfo!C181,DayInfo!F181),"")</f>
        <v/>
      </c>
      <c r="G183" s="68" t="str">
        <f aca="false">IF(A183&lt;=$B$5,Data!O184,"")</f>
        <v/>
      </c>
      <c r="H183" s="91" t="str">
        <f aca="false">IF(A183&lt;=$B$5,Data!P184,"")</f>
        <v/>
      </c>
      <c r="J183" s="1" t="str">
        <f aca="false">IF(A183&lt;=$B$5,Data!E184,"")</f>
        <v/>
      </c>
      <c r="K183" s="1" t="str">
        <f aca="false">IF(A183&lt;=$B$5,Data!B184,"")</f>
        <v/>
      </c>
      <c r="L183" s="1" t="str">
        <f aca="false">IF(A183&lt;=$B$5,Data!C184,"")</f>
        <v/>
      </c>
      <c r="N183" s="124" t="e">
        <f aca="false">IF(A182&lt;=$N$7,Data!G183,"")</f>
        <v>#VALUE!</v>
      </c>
      <c r="P183" s="1" t="str">
        <f aca="false">IF(A183&lt;=$P$6,Data!D184,"")</f>
        <v/>
      </c>
      <c r="U183" s="1" t="n">
        <f aca="false">1+U182</f>
        <v>177</v>
      </c>
      <c r="V183" s="92" t="e">
        <v>#VALUE!</v>
      </c>
      <c r="W183" s="93" t="e">
        <f aca="false">V183</f>
        <v>#VALUE!</v>
      </c>
      <c r="X183" s="93"/>
      <c r="Y183" s="94" t="n">
        <f aca="false">1+Y182</f>
        <v>177</v>
      </c>
      <c r="Z183" s="95" t="str">
        <f aca="false">IF(A183&lt;=$B$5,OldData!O184,"")</f>
        <v/>
      </c>
      <c r="AA183" s="95" t="str">
        <f aca="false">IF(A183&lt;=$B$5,OldData!E184,"")</f>
        <v/>
      </c>
      <c r="AB183" s="96" t="str">
        <f aca="false">IF(A183&lt;=$B$5,OldData!B184,"")</f>
        <v/>
      </c>
      <c r="AD183" s="1" t="n">
        <f aca="false">AD182+1</f>
        <v>178</v>
      </c>
      <c r="AE183" s="69" t="e">
        <v>#VALUE!</v>
      </c>
      <c r="AF183" s="81"/>
      <c r="AG183" s="81"/>
      <c r="AH183" s="90"/>
      <c r="AI183" s="33"/>
      <c r="AL183" s="123"/>
      <c r="AM183" s="17"/>
      <c r="AN183" s="17"/>
      <c r="AO183" s="106"/>
      <c r="AP183" s="107"/>
      <c r="AS183" s="71" t="n">
        <f aca="false">AL182</f>
        <v>0</v>
      </c>
      <c r="AT183" s="69" t="n">
        <f aca="false">AQ183</f>
        <v>0</v>
      </c>
    </row>
    <row r="184" customFormat="false" ht="11.25" hidden="false" customHeight="false" outlineLevel="0" collapsed="false">
      <c r="A184" s="67" t="n">
        <f aca="false">1+A183</f>
        <v>178</v>
      </c>
      <c r="B184" s="1" t="str">
        <f aca="false">IF(A184&lt;=$B$5,Data!L185,"")</f>
        <v/>
      </c>
      <c r="C184" s="1" t="str">
        <f aca="false">IF(A184&lt;=$B$5,IF(Calculation!$Y$12=2,DayInfo!C182,DayInfo!F182),"")</f>
        <v/>
      </c>
      <c r="G184" s="68" t="str">
        <f aca="false">IF(A184&lt;=$B$5,Data!O185,"")</f>
        <v/>
      </c>
      <c r="H184" s="91" t="str">
        <f aca="false">IF(A184&lt;=$B$5,Data!P185,"")</f>
        <v/>
      </c>
      <c r="J184" s="1" t="str">
        <f aca="false">IF(A184&lt;=$B$5,Data!E185,"")</f>
        <v/>
      </c>
      <c r="K184" s="1" t="str">
        <f aca="false">IF(A184&lt;=$B$5,Data!B185,"")</f>
        <v/>
      </c>
      <c r="L184" s="1" t="str">
        <f aca="false">IF(A184&lt;=$B$5,Data!C185,"")</f>
        <v/>
      </c>
      <c r="N184" s="124" t="e">
        <f aca="false">IF(A183&lt;=$N$7,Data!G184,"")</f>
        <v>#VALUE!</v>
      </c>
      <c r="P184" s="1" t="str">
        <f aca="false">IF(A184&lt;=$P$6,Data!D185,"")</f>
        <v/>
      </c>
      <c r="U184" s="1" t="n">
        <f aca="false">1+U183</f>
        <v>178</v>
      </c>
      <c r="V184" s="92" t="e">
        <v>#VALUE!</v>
      </c>
      <c r="W184" s="93" t="e">
        <f aca="false">V184</f>
        <v>#VALUE!</v>
      </c>
      <c r="X184" s="93"/>
      <c r="Y184" s="94" t="n">
        <f aca="false">1+Y183</f>
        <v>178</v>
      </c>
      <c r="Z184" s="95" t="str">
        <f aca="false">IF(A184&lt;=$B$5,OldData!O185,"")</f>
        <v/>
      </c>
      <c r="AA184" s="95" t="str">
        <f aca="false">IF(A184&lt;=$B$5,OldData!E185,"")</f>
        <v/>
      </c>
      <c r="AB184" s="96" t="str">
        <f aca="false">IF(A184&lt;=$B$5,OldData!B185,"")</f>
        <v/>
      </c>
      <c r="AD184" s="1" t="n">
        <f aca="false">AD183+1</f>
        <v>179</v>
      </c>
      <c r="AE184" s="69" t="e">
        <v>#VALUE!</v>
      </c>
      <c r="AF184" s="81"/>
      <c r="AG184" s="81"/>
      <c r="AH184" s="90"/>
      <c r="AI184" s="33"/>
      <c r="AL184" s="123"/>
      <c r="AM184" s="17"/>
      <c r="AN184" s="17"/>
      <c r="AO184" s="106"/>
      <c r="AP184" s="107"/>
      <c r="AS184" s="71" t="n">
        <f aca="false">AL183</f>
        <v>0</v>
      </c>
      <c r="AT184" s="69" t="n">
        <f aca="false">AQ184</f>
        <v>0</v>
      </c>
    </row>
    <row r="185" customFormat="false" ht="11.25" hidden="false" customHeight="false" outlineLevel="0" collapsed="false">
      <c r="A185" s="67" t="n">
        <f aca="false">1+A184</f>
        <v>179</v>
      </c>
      <c r="B185" s="1" t="str">
        <f aca="false">IF(A185&lt;=$B$5,Data!L186,"")</f>
        <v/>
      </c>
      <c r="C185" s="1" t="str">
        <f aca="false">IF(A185&lt;=$B$5,IF(Calculation!$Y$12=2,DayInfo!C183,DayInfo!F183),"")</f>
        <v/>
      </c>
      <c r="G185" s="68" t="str">
        <f aca="false">IF(A185&lt;=$B$5,Data!O186,"")</f>
        <v/>
      </c>
      <c r="H185" s="91" t="str">
        <f aca="false">IF(A185&lt;=$B$5,Data!P186,"")</f>
        <v/>
      </c>
      <c r="J185" s="1" t="str">
        <f aca="false">IF(A185&lt;=$B$5,Data!E186,"")</f>
        <v/>
      </c>
      <c r="K185" s="1" t="str">
        <f aca="false">IF(A185&lt;=$B$5,Data!B186,"")</f>
        <v/>
      </c>
      <c r="L185" s="1" t="str">
        <f aca="false">IF(A185&lt;=$B$5,Data!C186,"")</f>
        <v/>
      </c>
      <c r="N185" s="124" t="e">
        <f aca="false">IF(A184&lt;=$N$7,Data!G185,"")</f>
        <v>#VALUE!</v>
      </c>
      <c r="P185" s="1" t="str">
        <f aca="false">IF(A185&lt;=$P$6,Data!D186,"")</f>
        <v/>
      </c>
      <c r="U185" s="1" t="n">
        <f aca="false">1+U184</f>
        <v>179</v>
      </c>
      <c r="V185" s="92" t="e">
        <v>#VALUE!</v>
      </c>
      <c r="W185" s="93" t="e">
        <f aca="false">V185</f>
        <v>#VALUE!</v>
      </c>
      <c r="X185" s="93"/>
      <c r="Y185" s="94" t="n">
        <f aca="false">1+Y184</f>
        <v>179</v>
      </c>
      <c r="Z185" s="95" t="str">
        <f aca="false">IF(A185&lt;=$B$5,OldData!O186,"")</f>
        <v/>
      </c>
      <c r="AA185" s="95" t="str">
        <f aca="false">IF(A185&lt;=$B$5,OldData!E186,"")</f>
        <v/>
      </c>
      <c r="AB185" s="96" t="str">
        <f aca="false">IF(A185&lt;=$B$5,OldData!B186,"")</f>
        <v/>
      </c>
      <c r="AD185" s="1" t="n">
        <f aca="false">AD184+1</f>
        <v>180</v>
      </c>
      <c r="AE185" s="69" t="e">
        <v>#VALUE!</v>
      </c>
      <c r="AF185" s="81"/>
      <c r="AG185" s="81"/>
      <c r="AH185" s="90"/>
      <c r="AI185" s="33"/>
      <c r="AL185" s="123"/>
      <c r="AM185" s="17"/>
      <c r="AN185" s="17"/>
      <c r="AO185" s="106"/>
      <c r="AP185" s="107"/>
      <c r="AS185" s="71" t="n">
        <f aca="false">AL184</f>
        <v>0</v>
      </c>
      <c r="AT185" s="69" t="n">
        <f aca="false">AQ185</f>
        <v>0</v>
      </c>
    </row>
    <row r="186" customFormat="false" ht="11.25" hidden="false" customHeight="false" outlineLevel="0" collapsed="false">
      <c r="A186" s="67" t="n">
        <f aca="false">1+A185</f>
        <v>180</v>
      </c>
      <c r="B186" s="1" t="str">
        <f aca="false">IF(A186&lt;=$B$5,Data!L187,"")</f>
        <v/>
      </c>
      <c r="C186" s="1" t="str">
        <f aca="false">IF(A186&lt;=$B$5,IF(Calculation!$Y$12=2,DayInfo!C184,DayInfo!F184),"")</f>
        <v/>
      </c>
      <c r="G186" s="68" t="str">
        <f aca="false">IF(A186&lt;=$B$5,Data!O187,"")</f>
        <v/>
      </c>
      <c r="H186" s="91" t="str">
        <f aca="false">IF(A186&lt;=$B$5,Data!P187,"")</f>
        <v/>
      </c>
      <c r="J186" s="1" t="str">
        <f aca="false">IF(A186&lt;=$B$5,Data!E187,"")</f>
        <v/>
      </c>
      <c r="K186" s="1" t="str">
        <f aca="false">IF(A186&lt;=$B$5,Data!B187,"")</f>
        <v/>
      </c>
      <c r="L186" s="1" t="str">
        <f aca="false">IF(A186&lt;=$B$5,Data!C187,"")</f>
        <v/>
      </c>
      <c r="N186" s="124" t="e">
        <f aca="false">IF(A185&lt;=$N$7,Data!G186,"")</f>
        <v>#VALUE!</v>
      </c>
      <c r="P186" s="1" t="str">
        <f aca="false">IF(A186&lt;=$P$6,Data!D187,"")</f>
        <v/>
      </c>
      <c r="U186" s="1" t="n">
        <f aca="false">1+U185</f>
        <v>180</v>
      </c>
      <c r="V186" s="92" t="e">
        <v>#VALUE!</v>
      </c>
      <c r="W186" s="93" t="e">
        <f aca="false">V186</f>
        <v>#VALUE!</v>
      </c>
      <c r="X186" s="93"/>
      <c r="Y186" s="94" t="n">
        <f aca="false">1+Y185</f>
        <v>180</v>
      </c>
      <c r="Z186" s="95" t="str">
        <f aca="false">IF(A186&lt;=$B$5,OldData!O187,"")</f>
        <v/>
      </c>
      <c r="AA186" s="95" t="str">
        <f aca="false">IF(A186&lt;=$B$5,OldData!E187,"")</f>
        <v/>
      </c>
      <c r="AB186" s="96" t="str">
        <f aca="false">IF(A186&lt;=$B$5,OldData!B187,"")</f>
        <v/>
      </c>
      <c r="AD186" s="1" t="n">
        <f aca="false">AD185+1</f>
        <v>181</v>
      </c>
      <c r="AE186" s="69" t="e">
        <v>#VALUE!</v>
      </c>
      <c r="AF186" s="81"/>
      <c r="AG186" s="81"/>
      <c r="AH186" s="90"/>
      <c r="AI186" s="33"/>
      <c r="AL186" s="123"/>
      <c r="AM186" s="17"/>
      <c r="AN186" s="17"/>
      <c r="AO186" s="106"/>
      <c r="AP186" s="107"/>
      <c r="AS186" s="71" t="n">
        <f aca="false">AL185</f>
        <v>0</v>
      </c>
      <c r="AT186" s="69" t="n">
        <f aca="false">AQ186</f>
        <v>0</v>
      </c>
    </row>
    <row r="187" customFormat="false" ht="11.25" hidden="false" customHeight="false" outlineLevel="0" collapsed="false">
      <c r="A187" s="67" t="n">
        <f aca="false">1+A186</f>
        <v>181</v>
      </c>
      <c r="B187" s="1" t="str">
        <f aca="false">IF(A187&lt;=$B$5,Data!L188,"")</f>
        <v/>
      </c>
      <c r="C187" s="1" t="str">
        <f aca="false">IF(A187&lt;=$B$5,IF(Calculation!$Y$12=2,DayInfo!C185,DayInfo!F185),"")</f>
        <v/>
      </c>
      <c r="G187" s="68" t="str">
        <f aca="false">IF(A187&lt;=$B$5,Data!O188,"")</f>
        <v/>
      </c>
      <c r="H187" s="91" t="str">
        <f aca="false">IF(A187&lt;=$B$5,Data!P188,"")</f>
        <v/>
      </c>
      <c r="J187" s="1" t="str">
        <f aca="false">IF(A187&lt;=$B$5,Data!E188,"")</f>
        <v/>
      </c>
      <c r="K187" s="1" t="str">
        <f aca="false">IF(A187&lt;=$B$5,Data!B188,"")</f>
        <v/>
      </c>
      <c r="L187" s="1" t="str">
        <f aca="false">IF(A187&lt;=$B$5,Data!C188,"")</f>
        <v/>
      </c>
      <c r="N187" s="124" t="e">
        <f aca="false">IF(A186&lt;=$N$7,Data!G187,"")</f>
        <v>#VALUE!</v>
      </c>
      <c r="P187" s="1" t="str">
        <f aca="false">IF(A187&lt;=$P$6,Data!D188,"")</f>
        <v/>
      </c>
      <c r="U187" s="1" t="n">
        <f aca="false">1+U186</f>
        <v>181</v>
      </c>
      <c r="V187" s="92" t="e">
        <v>#VALUE!</v>
      </c>
      <c r="W187" s="93" t="e">
        <f aca="false">V187</f>
        <v>#VALUE!</v>
      </c>
      <c r="X187" s="93"/>
      <c r="Y187" s="94" t="n">
        <f aca="false">1+Y186</f>
        <v>181</v>
      </c>
      <c r="Z187" s="95" t="str">
        <f aca="false">IF(A187&lt;=$B$5,OldData!O188,"")</f>
        <v/>
      </c>
      <c r="AA187" s="95" t="str">
        <f aca="false">IF(A187&lt;=$B$5,OldData!E188,"")</f>
        <v/>
      </c>
      <c r="AB187" s="96" t="str">
        <f aca="false">IF(A187&lt;=$B$5,OldData!B188,"")</f>
        <v/>
      </c>
      <c r="AD187" s="1" t="n">
        <f aca="false">AD186+1</f>
        <v>182</v>
      </c>
      <c r="AE187" s="69" t="e">
        <v>#VALUE!</v>
      </c>
      <c r="AF187" s="81"/>
      <c r="AG187" s="81"/>
      <c r="AH187" s="90"/>
      <c r="AI187" s="33"/>
      <c r="AL187" s="123"/>
      <c r="AM187" s="17"/>
      <c r="AN187" s="17"/>
      <c r="AO187" s="106"/>
      <c r="AP187" s="107"/>
      <c r="AS187" s="71" t="n">
        <f aca="false">AL186</f>
        <v>0</v>
      </c>
      <c r="AT187" s="69" t="n">
        <f aca="false">AQ187</f>
        <v>0</v>
      </c>
    </row>
    <row r="188" customFormat="false" ht="11.25" hidden="false" customHeight="false" outlineLevel="0" collapsed="false">
      <c r="A188" s="67" t="n">
        <f aca="false">1+A187</f>
        <v>182</v>
      </c>
      <c r="B188" s="1" t="str">
        <f aca="false">IF(A188&lt;=$B$5,Data!L189,"")</f>
        <v/>
      </c>
      <c r="C188" s="1" t="str">
        <f aca="false">IF(A188&lt;=$B$5,IF(Calculation!$Y$12=2,DayInfo!C186,DayInfo!F186),"")</f>
        <v/>
      </c>
      <c r="G188" s="68" t="str">
        <f aca="false">IF(A188&lt;=$B$5,Data!O189,"")</f>
        <v/>
      </c>
      <c r="H188" s="91" t="str">
        <f aca="false">IF(A188&lt;=$B$5,Data!P189,"")</f>
        <v/>
      </c>
      <c r="J188" s="1" t="str">
        <f aca="false">IF(A188&lt;=$B$5,Data!E189,"")</f>
        <v/>
      </c>
      <c r="K188" s="1" t="str">
        <f aca="false">IF(A188&lt;=$B$5,Data!B189,"")</f>
        <v/>
      </c>
      <c r="L188" s="1" t="str">
        <f aca="false">IF(A188&lt;=$B$5,Data!C189,"")</f>
        <v/>
      </c>
      <c r="N188" s="124" t="e">
        <f aca="false">IF(A187&lt;=$N$7,Data!G188,"")</f>
        <v>#VALUE!</v>
      </c>
      <c r="P188" s="1" t="str">
        <f aca="false">IF(A188&lt;=$P$6,Data!D189,"")</f>
        <v/>
      </c>
      <c r="U188" s="1" t="n">
        <f aca="false">1+U187</f>
        <v>182</v>
      </c>
      <c r="V188" s="92" t="e">
        <v>#VALUE!</v>
      </c>
      <c r="W188" s="93" t="e">
        <f aca="false">V188</f>
        <v>#VALUE!</v>
      </c>
      <c r="X188" s="93"/>
      <c r="Y188" s="94" t="n">
        <f aca="false">1+Y187</f>
        <v>182</v>
      </c>
      <c r="Z188" s="95" t="str">
        <f aca="false">IF(A188&lt;=$B$5,OldData!O189,"")</f>
        <v/>
      </c>
      <c r="AA188" s="95" t="str">
        <f aca="false">IF(A188&lt;=$B$5,OldData!E189,"")</f>
        <v/>
      </c>
      <c r="AB188" s="96" t="str">
        <f aca="false">IF(A188&lt;=$B$5,OldData!B189,"")</f>
        <v/>
      </c>
      <c r="AD188" s="1" t="n">
        <f aca="false">AD187+1</f>
        <v>183</v>
      </c>
      <c r="AE188" s="69" t="e">
        <v>#VALUE!</v>
      </c>
      <c r="AF188" s="81"/>
      <c r="AG188" s="81"/>
      <c r="AH188" s="90"/>
      <c r="AI188" s="33"/>
      <c r="AL188" s="123"/>
      <c r="AM188" s="17"/>
      <c r="AN188" s="17"/>
      <c r="AO188" s="106"/>
      <c r="AP188" s="107"/>
      <c r="AS188" s="71" t="n">
        <f aca="false">AL187</f>
        <v>0</v>
      </c>
      <c r="AT188" s="69" t="n">
        <f aca="false">AQ188</f>
        <v>0</v>
      </c>
    </row>
    <row r="189" customFormat="false" ht="11.25" hidden="false" customHeight="false" outlineLevel="0" collapsed="false">
      <c r="A189" s="67" t="n">
        <f aca="false">1+A188</f>
        <v>183</v>
      </c>
      <c r="B189" s="1" t="str">
        <f aca="false">IF(A189&lt;=$B$5,Data!L190,"")</f>
        <v/>
      </c>
      <c r="C189" s="1" t="str">
        <f aca="false">IF(A189&lt;=$B$5,IF(Calculation!$Y$12=2,DayInfo!C187,DayInfo!F187),"")</f>
        <v/>
      </c>
      <c r="G189" s="68" t="str">
        <f aca="false">IF(A189&lt;=$B$5,Data!O190,"")</f>
        <v/>
      </c>
      <c r="H189" s="91" t="str">
        <f aca="false">IF(A189&lt;=$B$5,Data!P190,"")</f>
        <v/>
      </c>
      <c r="J189" s="1" t="str">
        <f aca="false">IF(A189&lt;=$B$5,Data!E190,"")</f>
        <v/>
      </c>
      <c r="K189" s="1" t="str">
        <f aca="false">IF(A189&lt;=$B$5,Data!B190,"")</f>
        <v/>
      </c>
      <c r="L189" s="1" t="str">
        <f aca="false">IF(A189&lt;=$B$5,Data!C190,"")</f>
        <v/>
      </c>
      <c r="N189" s="124" t="e">
        <f aca="false">IF(A188&lt;=$N$7,Data!G189,"")</f>
        <v>#VALUE!</v>
      </c>
      <c r="P189" s="1" t="str">
        <f aca="false">IF(A189&lt;=$P$6,Data!D190,"")</f>
        <v/>
      </c>
      <c r="U189" s="1" t="n">
        <f aca="false">1+U188</f>
        <v>183</v>
      </c>
      <c r="V189" s="92" t="e">
        <v>#VALUE!</v>
      </c>
      <c r="W189" s="93" t="e">
        <f aca="false">V189</f>
        <v>#VALUE!</v>
      </c>
      <c r="X189" s="93"/>
      <c r="Y189" s="94" t="n">
        <f aca="false">1+Y188</f>
        <v>183</v>
      </c>
      <c r="Z189" s="95" t="str">
        <f aca="false">IF(A189&lt;=$B$5,OldData!O190,"")</f>
        <v/>
      </c>
      <c r="AA189" s="95" t="str">
        <f aca="false">IF(A189&lt;=$B$5,OldData!E190,"")</f>
        <v/>
      </c>
      <c r="AB189" s="96" t="str">
        <f aca="false">IF(A189&lt;=$B$5,OldData!B190,"")</f>
        <v/>
      </c>
      <c r="AD189" s="1" t="n">
        <f aca="false">AD188+1</f>
        <v>184</v>
      </c>
      <c r="AE189" s="69" t="e">
        <v>#VALUE!</v>
      </c>
      <c r="AF189" s="81"/>
      <c r="AG189" s="81"/>
      <c r="AH189" s="90"/>
      <c r="AI189" s="33"/>
      <c r="AL189" s="123"/>
      <c r="AM189" s="17"/>
      <c r="AN189" s="17"/>
      <c r="AO189" s="106"/>
      <c r="AP189" s="107"/>
      <c r="AS189" s="71" t="n">
        <f aca="false">AL188</f>
        <v>0</v>
      </c>
      <c r="AT189" s="69" t="n">
        <f aca="false">AQ189</f>
        <v>0</v>
      </c>
    </row>
    <row r="190" customFormat="false" ht="11.25" hidden="false" customHeight="false" outlineLevel="0" collapsed="false">
      <c r="A190" s="67" t="n">
        <f aca="false">1+A189</f>
        <v>184</v>
      </c>
      <c r="B190" s="1" t="str">
        <f aca="false">IF(A190&lt;=$B$5,Data!L191,"")</f>
        <v/>
      </c>
      <c r="C190" s="1" t="str">
        <f aca="false">IF(A190&lt;=$B$5,IF(Calculation!$Y$12=2,DayInfo!C188,DayInfo!F188),"")</f>
        <v/>
      </c>
      <c r="G190" s="68" t="str">
        <f aca="false">IF(A190&lt;=$B$5,Data!O191,"")</f>
        <v/>
      </c>
      <c r="H190" s="91" t="str">
        <f aca="false">IF(A190&lt;=$B$5,Data!P191,"")</f>
        <v/>
      </c>
      <c r="J190" s="1" t="str">
        <f aca="false">IF(A190&lt;=$B$5,Data!E191,"")</f>
        <v/>
      </c>
      <c r="K190" s="1" t="str">
        <f aca="false">IF(A190&lt;=$B$5,Data!B191,"")</f>
        <v/>
      </c>
      <c r="L190" s="1" t="str">
        <f aca="false">IF(A190&lt;=$B$5,Data!C191,"")</f>
        <v/>
      </c>
      <c r="N190" s="124" t="e">
        <f aca="false">IF(A189&lt;=$N$7,Data!G190,"")</f>
        <v>#VALUE!</v>
      </c>
      <c r="P190" s="1" t="str">
        <f aca="false">IF(A190&lt;=$P$6,Data!D191,"")</f>
        <v/>
      </c>
      <c r="U190" s="1" t="n">
        <f aca="false">1+U189</f>
        <v>184</v>
      </c>
      <c r="V190" s="92" t="e">
        <v>#VALUE!</v>
      </c>
      <c r="W190" s="93" t="e">
        <f aca="false">V190</f>
        <v>#VALUE!</v>
      </c>
      <c r="X190" s="93"/>
      <c r="Y190" s="94" t="n">
        <f aca="false">1+Y189</f>
        <v>184</v>
      </c>
      <c r="Z190" s="95" t="str">
        <f aca="false">IF(A190&lt;=$B$5,OldData!O191,"")</f>
        <v/>
      </c>
      <c r="AA190" s="95" t="str">
        <f aca="false">IF(A190&lt;=$B$5,OldData!E191,"")</f>
        <v/>
      </c>
      <c r="AB190" s="96" t="str">
        <f aca="false">IF(A190&lt;=$B$5,OldData!B191,"")</f>
        <v/>
      </c>
      <c r="AD190" s="1" t="n">
        <f aca="false">AD189+1</f>
        <v>185</v>
      </c>
      <c r="AE190" s="69" t="e">
        <v>#VALUE!</v>
      </c>
      <c r="AF190" s="81"/>
      <c r="AG190" s="81"/>
      <c r="AH190" s="90"/>
      <c r="AI190" s="33"/>
      <c r="AL190" s="123"/>
      <c r="AM190" s="17"/>
      <c r="AN190" s="17"/>
      <c r="AO190" s="106"/>
      <c r="AP190" s="107"/>
      <c r="AS190" s="71" t="n">
        <f aca="false">AL189</f>
        <v>0</v>
      </c>
      <c r="AT190" s="69" t="n">
        <f aca="false">AQ190</f>
        <v>0</v>
      </c>
    </row>
    <row r="191" customFormat="false" ht="11.25" hidden="false" customHeight="false" outlineLevel="0" collapsed="false">
      <c r="A191" s="67" t="n">
        <f aca="false">1+A190</f>
        <v>185</v>
      </c>
      <c r="B191" s="1" t="str">
        <f aca="false">IF(A191&lt;=$B$5,Data!L192,"")</f>
        <v/>
      </c>
      <c r="C191" s="1" t="str">
        <f aca="false">IF(A191&lt;=$B$5,IF(Calculation!$Y$12=2,DayInfo!C189,DayInfo!F189),"")</f>
        <v/>
      </c>
      <c r="G191" s="68" t="str">
        <f aca="false">IF(A191&lt;=$B$5,Data!O192,"")</f>
        <v/>
      </c>
      <c r="H191" s="91" t="str">
        <f aca="false">IF(A191&lt;=$B$5,Data!P192,"")</f>
        <v/>
      </c>
      <c r="J191" s="1" t="str">
        <f aca="false">IF(A191&lt;=$B$5,Data!E192,"")</f>
        <v/>
      </c>
      <c r="K191" s="1" t="str">
        <f aca="false">IF(A191&lt;=$B$5,Data!B192,"")</f>
        <v/>
      </c>
      <c r="L191" s="1" t="str">
        <f aca="false">IF(A191&lt;=$B$5,Data!C192,"")</f>
        <v/>
      </c>
      <c r="N191" s="124" t="e">
        <f aca="false">IF(A190&lt;=$N$7,Data!G191,"")</f>
        <v>#VALUE!</v>
      </c>
      <c r="P191" s="1" t="str">
        <f aca="false">IF(A191&lt;=$P$6,Data!D192,"")</f>
        <v/>
      </c>
      <c r="U191" s="1" t="n">
        <f aca="false">1+U190</f>
        <v>185</v>
      </c>
      <c r="V191" s="92" t="e">
        <v>#VALUE!</v>
      </c>
      <c r="W191" s="93" t="e">
        <f aca="false">V191</f>
        <v>#VALUE!</v>
      </c>
      <c r="X191" s="93"/>
      <c r="Y191" s="94" t="n">
        <f aca="false">1+Y190</f>
        <v>185</v>
      </c>
      <c r="Z191" s="95" t="str">
        <f aca="false">IF(A191&lt;=$B$5,OldData!O192,"")</f>
        <v/>
      </c>
      <c r="AA191" s="95" t="str">
        <f aca="false">IF(A191&lt;=$B$5,OldData!E192,"")</f>
        <v/>
      </c>
      <c r="AB191" s="96" t="str">
        <f aca="false">IF(A191&lt;=$B$5,OldData!B192,"")</f>
        <v/>
      </c>
      <c r="AD191" s="1" t="n">
        <f aca="false">AD190+1</f>
        <v>186</v>
      </c>
      <c r="AE191" s="69" t="e">
        <v>#VALUE!</v>
      </c>
      <c r="AF191" s="81"/>
      <c r="AG191" s="81"/>
      <c r="AH191" s="90"/>
      <c r="AI191" s="33"/>
      <c r="AL191" s="123"/>
      <c r="AM191" s="17"/>
      <c r="AN191" s="17"/>
      <c r="AO191" s="106"/>
      <c r="AP191" s="107"/>
      <c r="AS191" s="71" t="n">
        <f aca="false">AL190</f>
        <v>0</v>
      </c>
      <c r="AT191" s="69" t="n">
        <f aca="false">AQ191</f>
        <v>0</v>
      </c>
    </row>
    <row r="192" customFormat="false" ht="11.25" hidden="false" customHeight="false" outlineLevel="0" collapsed="false">
      <c r="A192" s="67" t="n">
        <f aca="false">1+A191</f>
        <v>186</v>
      </c>
      <c r="B192" s="1" t="str">
        <f aca="false">IF(A192&lt;=$B$5,Data!L193,"")</f>
        <v/>
      </c>
      <c r="C192" s="1" t="str">
        <f aca="false">IF(A192&lt;=$B$5,IF(Calculation!$Y$12=2,DayInfo!C190,DayInfo!F190),"")</f>
        <v/>
      </c>
      <c r="G192" s="68" t="str">
        <f aca="false">IF(A192&lt;=$B$5,Data!O193,"")</f>
        <v/>
      </c>
      <c r="H192" s="91" t="str">
        <f aca="false">IF(A192&lt;=$B$5,Data!P193,"")</f>
        <v/>
      </c>
      <c r="J192" s="1" t="str">
        <f aca="false">IF(A192&lt;=$B$5,Data!E193,"")</f>
        <v/>
      </c>
      <c r="K192" s="1" t="str">
        <f aca="false">IF(A192&lt;=$B$5,Data!B193,"")</f>
        <v/>
      </c>
      <c r="L192" s="1" t="str">
        <f aca="false">IF(A192&lt;=$B$5,Data!C193,"")</f>
        <v/>
      </c>
      <c r="N192" s="124" t="e">
        <f aca="false">IF(A191&lt;=$N$7,Data!G192,"")</f>
        <v>#VALUE!</v>
      </c>
      <c r="P192" s="1" t="str">
        <f aca="false">IF(A192&lt;=$P$6,Data!D193,"")</f>
        <v/>
      </c>
      <c r="U192" s="1" t="n">
        <f aca="false">1+U191</f>
        <v>186</v>
      </c>
      <c r="V192" s="92" t="e">
        <v>#VALUE!</v>
      </c>
      <c r="W192" s="93" t="e">
        <f aca="false">V192</f>
        <v>#VALUE!</v>
      </c>
      <c r="X192" s="93"/>
      <c r="Y192" s="94" t="n">
        <f aca="false">1+Y191</f>
        <v>186</v>
      </c>
      <c r="Z192" s="95" t="str">
        <f aca="false">IF(A192&lt;=$B$5,OldData!O193,"")</f>
        <v/>
      </c>
      <c r="AA192" s="95" t="str">
        <f aca="false">IF(A192&lt;=$B$5,OldData!E193,"")</f>
        <v/>
      </c>
      <c r="AB192" s="96" t="str">
        <f aca="false">IF(A192&lt;=$B$5,OldData!B193,"")</f>
        <v/>
      </c>
      <c r="AD192" s="1" t="n">
        <f aca="false">AD191+1</f>
        <v>187</v>
      </c>
      <c r="AE192" s="69" t="e">
        <v>#VALUE!</v>
      </c>
      <c r="AF192" s="81"/>
      <c r="AG192" s="81"/>
      <c r="AH192" s="90"/>
      <c r="AI192" s="33"/>
      <c r="AL192" s="123"/>
      <c r="AM192" s="17"/>
      <c r="AN192" s="17"/>
      <c r="AO192" s="106"/>
      <c r="AP192" s="107"/>
      <c r="AS192" s="71" t="n">
        <f aca="false">AL191</f>
        <v>0</v>
      </c>
      <c r="AT192" s="69" t="n">
        <f aca="false">AQ192</f>
        <v>0</v>
      </c>
    </row>
    <row r="193" customFormat="false" ht="11.25" hidden="false" customHeight="false" outlineLevel="0" collapsed="false">
      <c r="A193" s="67" t="n">
        <f aca="false">1+A192</f>
        <v>187</v>
      </c>
      <c r="B193" s="1" t="str">
        <f aca="false">IF(A193&lt;=$B$5,Data!L194,"")</f>
        <v/>
      </c>
      <c r="C193" s="1" t="str">
        <f aca="false">IF(A193&lt;=$B$5,IF(Calculation!$Y$12=2,DayInfo!C191,DayInfo!F191),"")</f>
        <v/>
      </c>
      <c r="G193" s="68" t="str">
        <f aca="false">IF(A193&lt;=$B$5,Data!O194,"")</f>
        <v/>
      </c>
      <c r="H193" s="91" t="str">
        <f aca="false">IF(A193&lt;=$B$5,Data!P194,"")</f>
        <v/>
      </c>
      <c r="J193" s="1" t="str">
        <f aca="false">IF(A193&lt;=$B$5,Data!E194,"")</f>
        <v/>
      </c>
      <c r="K193" s="1" t="str">
        <f aca="false">IF(A193&lt;=$B$5,Data!B194,"")</f>
        <v/>
      </c>
      <c r="L193" s="1" t="str">
        <f aca="false">IF(A193&lt;=$B$5,Data!C194,"")</f>
        <v/>
      </c>
      <c r="N193" s="124" t="e">
        <f aca="false">IF(A192&lt;=$N$7,Data!G193,"")</f>
        <v>#VALUE!</v>
      </c>
      <c r="P193" s="1" t="str">
        <f aca="false">IF(A193&lt;=$P$6,Data!D194,"")</f>
        <v/>
      </c>
      <c r="U193" s="1" t="n">
        <f aca="false">1+U192</f>
        <v>187</v>
      </c>
      <c r="V193" s="92" t="e">
        <v>#VALUE!</v>
      </c>
      <c r="W193" s="93" t="e">
        <f aca="false">V193</f>
        <v>#VALUE!</v>
      </c>
      <c r="X193" s="93"/>
      <c r="Y193" s="94" t="n">
        <f aca="false">1+Y192</f>
        <v>187</v>
      </c>
      <c r="Z193" s="95" t="str">
        <f aca="false">IF(A193&lt;=$B$5,OldData!O194,"")</f>
        <v/>
      </c>
      <c r="AA193" s="95" t="str">
        <f aca="false">IF(A193&lt;=$B$5,OldData!E194,"")</f>
        <v/>
      </c>
      <c r="AB193" s="96" t="str">
        <f aca="false">IF(A193&lt;=$B$5,OldData!B194,"")</f>
        <v/>
      </c>
      <c r="AD193" s="1" t="n">
        <f aca="false">AD192+1</f>
        <v>188</v>
      </c>
      <c r="AE193" s="69" t="e">
        <v>#VALUE!</v>
      </c>
      <c r="AF193" s="81"/>
      <c r="AG193" s="81"/>
      <c r="AH193" s="90"/>
      <c r="AI193" s="33"/>
      <c r="AL193" s="123"/>
      <c r="AM193" s="17"/>
      <c r="AN193" s="17"/>
      <c r="AO193" s="106"/>
      <c r="AP193" s="107"/>
      <c r="AS193" s="71" t="n">
        <f aca="false">AL192</f>
        <v>0</v>
      </c>
      <c r="AT193" s="69" t="n">
        <f aca="false">AQ193</f>
        <v>0</v>
      </c>
    </row>
    <row r="194" customFormat="false" ht="11.25" hidden="false" customHeight="false" outlineLevel="0" collapsed="false">
      <c r="A194" s="67" t="n">
        <f aca="false">1+A193</f>
        <v>188</v>
      </c>
      <c r="B194" s="1" t="str">
        <f aca="false">IF(A194&lt;=$B$5,Data!L195,"")</f>
        <v/>
      </c>
      <c r="C194" s="1" t="str">
        <f aca="false">IF(A194&lt;=$B$5,IF(Calculation!$Y$12=2,DayInfo!C192,DayInfo!F192),"")</f>
        <v/>
      </c>
      <c r="G194" s="68" t="str">
        <f aca="false">IF(A194&lt;=$B$5,Data!O195,"")</f>
        <v/>
      </c>
      <c r="H194" s="91" t="str">
        <f aca="false">IF(A194&lt;=$B$5,Data!P195,"")</f>
        <v/>
      </c>
      <c r="J194" s="1" t="str">
        <f aca="false">IF(A194&lt;=$B$5,Data!E195,"")</f>
        <v/>
      </c>
      <c r="K194" s="1" t="str">
        <f aca="false">IF(A194&lt;=$B$5,Data!B195,"")</f>
        <v/>
      </c>
      <c r="L194" s="1" t="str">
        <f aca="false">IF(A194&lt;=$B$5,Data!C195,"")</f>
        <v/>
      </c>
      <c r="N194" s="124" t="e">
        <f aca="false">IF(A193&lt;=$N$7,Data!G194,"")</f>
        <v>#VALUE!</v>
      </c>
      <c r="P194" s="1" t="str">
        <f aca="false">IF(A194&lt;=$P$6,Data!D195,"")</f>
        <v/>
      </c>
      <c r="U194" s="1" t="n">
        <f aca="false">1+U193</f>
        <v>188</v>
      </c>
      <c r="V194" s="92" t="e">
        <v>#VALUE!</v>
      </c>
      <c r="W194" s="93" t="e">
        <f aca="false">V194</f>
        <v>#VALUE!</v>
      </c>
      <c r="X194" s="93"/>
      <c r="Y194" s="94" t="n">
        <f aca="false">1+Y193</f>
        <v>188</v>
      </c>
      <c r="Z194" s="95" t="str">
        <f aca="false">IF(A194&lt;=$B$5,OldData!O195,"")</f>
        <v/>
      </c>
      <c r="AA194" s="95" t="str">
        <f aca="false">IF(A194&lt;=$B$5,OldData!E195,"")</f>
        <v/>
      </c>
      <c r="AB194" s="96" t="str">
        <f aca="false">IF(A194&lt;=$B$5,OldData!B195,"")</f>
        <v/>
      </c>
      <c r="AD194" s="1" t="n">
        <f aca="false">AD193+1</f>
        <v>189</v>
      </c>
      <c r="AE194" s="69" t="e">
        <v>#VALUE!</v>
      </c>
      <c r="AF194" s="81"/>
      <c r="AG194" s="81"/>
      <c r="AH194" s="90"/>
      <c r="AI194" s="33"/>
      <c r="AL194" s="123"/>
      <c r="AM194" s="17"/>
      <c r="AN194" s="17"/>
      <c r="AO194" s="106"/>
      <c r="AP194" s="107"/>
      <c r="AS194" s="71" t="n">
        <f aca="false">AL193</f>
        <v>0</v>
      </c>
      <c r="AT194" s="69" t="n">
        <f aca="false">AQ194</f>
        <v>0</v>
      </c>
    </row>
    <row r="195" customFormat="false" ht="11.25" hidden="false" customHeight="false" outlineLevel="0" collapsed="false">
      <c r="A195" s="67" t="n">
        <f aca="false">1+A194</f>
        <v>189</v>
      </c>
      <c r="B195" s="1" t="str">
        <f aca="false">IF(A195&lt;=$B$5,Data!L196,"")</f>
        <v/>
      </c>
      <c r="C195" s="1" t="str">
        <f aca="false">IF(A195&lt;=$B$5,IF(Calculation!$Y$12=2,DayInfo!C193,DayInfo!F193),"")</f>
        <v/>
      </c>
      <c r="G195" s="68" t="str">
        <f aca="false">IF(A195&lt;=$B$5,Data!O196,"")</f>
        <v/>
      </c>
      <c r="H195" s="91" t="str">
        <f aca="false">IF(A195&lt;=$B$5,Data!P196,"")</f>
        <v/>
      </c>
      <c r="J195" s="1" t="str">
        <f aca="false">IF(A195&lt;=$B$5,Data!E196,"")</f>
        <v/>
      </c>
      <c r="K195" s="1" t="str">
        <f aca="false">IF(A195&lt;=$B$5,Data!B196,"")</f>
        <v/>
      </c>
      <c r="L195" s="1" t="str">
        <f aca="false">IF(A195&lt;=$B$5,Data!C196,"")</f>
        <v/>
      </c>
      <c r="N195" s="124" t="e">
        <f aca="false">IF(A194&lt;=$N$7,Data!G195,"")</f>
        <v>#VALUE!</v>
      </c>
      <c r="P195" s="1" t="str">
        <f aca="false">IF(A195&lt;=$P$6,Data!D196,"")</f>
        <v/>
      </c>
      <c r="U195" s="1" t="n">
        <f aca="false">1+U194</f>
        <v>189</v>
      </c>
      <c r="V195" s="92" t="e">
        <v>#VALUE!</v>
      </c>
      <c r="W195" s="93" t="e">
        <f aca="false">V195</f>
        <v>#VALUE!</v>
      </c>
      <c r="X195" s="93"/>
      <c r="Y195" s="94" t="n">
        <f aca="false">1+Y194</f>
        <v>189</v>
      </c>
      <c r="Z195" s="95" t="str">
        <f aca="false">IF(A195&lt;=$B$5,OldData!O196,"")</f>
        <v/>
      </c>
      <c r="AA195" s="95" t="str">
        <f aca="false">IF(A195&lt;=$B$5,OldData!E196,"")</f>
        <v/>
      </c>
      <c r="AB195" s="96" t="str">
        <f aca="false">IF(A195&lt;=$B$5,OldData!B196,"")</f>
        <v/>
      </c>
      <c r="AD195" s="1" t="n">
        <f aca="false">AD194+1</f>
        <v>190</v>
      </c>
      <c r="AE195" s="69" t="e">
        <v>#VALUE!</v>
      </c>
      <c r="AF195" s="81"/>
      <c r="AG195" s="81"/>
      <c r="AH195" s="90"/>
      <c r="AI195" s="33"/>
      <c r="AL195" s="123"/>
      <c r="AM195" s="17"/>
      <c r="AN195" s="17"/>
      <c r="AO195" s="106"/>
      <c r="AP195" s="107"/>
      <c r="AS195" s="71" t="n">
        <f aca="false">AL194</f>
        <v>0</v>
      </c>
      <c r="AT195" s="69" t="n">
        <f aca="false">AQ195</f>
        <v>0</v>
      </c>
    </row>
    <row r="196" customFormat="false" ht="11.25" hidden="false" customHeight="false" outlineLevel="0" collapsed="false">
      <c r="A196" s="67" t="n">
        <f aca="false">1+A195</f>
        <v>190</v>
      </c>
      <c r="B196" s="1" t="str">
        <f aca="false">IF(A196&lt;=$B$5,Data!L197,"")</f>
        <v/>
      </c>
      <c r="C196" s="1" t="str">
        <f aca="false">IF(A196&lt;=$B$5,IF(Calculation!$Y$12=2,DayInfo!C194,DayInfo!F194),"")</f>
        <v/>
      </c>
      <c r="G196" s="68" t="str">
        <f aca="false">IF(A196&lt;=$B$5,Data!O197,"")</f>
        <v/>
      </c>
      <c r="H196" s="91" t="str">
        <f aca="false">IF(A196&lt;=$B$5,Data!P197,"")</f>
        <v/>
      </c>
      <c r="J196" s="1" t="str">
        <f aca="false">IF(A196&lt;=$B$5,Data!E197,"")</f>
        <v/>
      </c>
      <c r="K196" s="1" t="str">
        <f aca="false">IF(A196&lt;=$B$5,Data!B197,"")</f>
        <v/>
      </c>
      <c r="L196" s="1" t="str">
        <f aca="false">IF(A196&lt;=$B$5,Data!C197,"")</f>
        <v/>
      </c>
      <c r="N196" s="124" t="e">
        <f aca="false">IF(A195&lt;=$N$7,Data!G196,"")</f>
        <v>#VALUE!</v>
      </c>
      <c r="P196" s="1" t="str">
        <f aca="false">IF(A196&lt;=$P$6,Data!D197,"")</f>
        <v/>
      </c>
      <c r="U196" s="1" t="n">
        <f aca="false">1+U195</f>
        <v>190</v>
      </c>
      <c r="V196" s="92" t="e">
        <v>#VALUE!</v>
      </c>
      <c r="W196" s="93" t="e">
        <f aca="false">V196</f>
        <v>#VALUE!</v>
      </c>
      <c r="X196" s="93"/>
      <c r="Y196" s="94" t="n">
        <f aca="false">1+Y195</f>
        <v>190</v>
      </c>
      <c r="Z196" s="95" t="str">
        <f aca="false">IF(A196&lt;=$B$5,OldData!O197,"")</f>
        <v/>
      </c>
      <c r="AA196" s="95" t="str">
        <f aca="false">IF(A196&lt;=$B$5,OldData!E197,"")</f>
        <v/>
      </c>
      <c r="AB196" s="96" t="str">
        <f aca="false">IF(A196&lt;=$B$5,OldData!B197,"")</f>
        <v/>
      </c>
      <c r="AD196" s="1" t="n">
        <f aca="false">AD195+1</f>
        <v>191</v>
      </c>
      <c r="AE196" s="69" t="e">
        <v>#VALUE!</v>
      </c>
      <c r="AF196" s="81"/>
      <c r="AG196" s="81"/>
      <c r="AH196" s="90"/>
      <c r="AI196" s="33"/>
      <c r="AL196" s="123"/>
      <c r="AM196" s="17"/>
      <c r="AN196" s="17"/>
      <c r="AO196" s="106"/>
      <c r="AP196" s="107"/>
      <c r="AS196" s="71" t="n">
        <f aca="false">AL195</f>
        <v>0</v>
      </c>
      <c r="AT196" s="69" t="n">
        <f aca="false">AQ196</f>
        <v>0</v>
      </c>
    </row>
    <row r="197" customFormat="false" ht="11.25" hidden="false" customHeight="false" outlineLevel="0" collapsed="false">
      <c r="A197" s="67" t="n">
        <f aca="false">1+A196</f>
        <v>191</v>
      </c>
      <c r="B197" s="1" t="str">
        <f aca="false">IF(A197&lt;=$B$5,Data!L198,"")</f>
        <v/>
      </c>
      <c r="C197" s="1" t="str">
        <f aca="false">IF(A197&lt;=$B$5,IF(Calculation!$Y$12=2,DayInfo!C195,DayInfo!F195),"")</f>
        <v/>
      </c>
      <c r="G197" s="68" t="str">
        <f aca="false">IF(A197&lt;=$B$5,Data!O198,"")</f>
        <v/>
      </c>
      <c r="H197" s="91" t="str">
        <f aca="false">IF(A197&lt;=$B$5,Data!P198,"")</f>
        <v/>
      </c>
      <c r="J197" s="1" t="str">
        <f aca="false">IF(A197&lt;=$B$5,Data!E198,"")</f>
        <v/>
      </c>
      <c r="K197" s="1" t="str">
        <f aca="false">IF(A197&lt;=$B$5,Data!B198,"")</f>
        <v/>
      </c>
      <c r="L197" s="1" t="str">
        <f aca="false">IF(A197&lt;=$B$5,Data!C198,"")</f>
        <v/>
      </c>
      <c r="N197" s="124" t="e">
        <f aca="false">IF(A196&lt;=$N$7,Data!G197,"")</f>
        <v>#VALUE!</v>
      </c>
      <c r="P197" s="1" t="str">
        <f aca="false">IF(A197&lt;=$P$6,Data!D198,"")</f>
        <v/>
      </c>
      <c r="U197" s="1" t="n">
        <f aca="false">1+U196</f>
        <v>191</v>
      </c>
      <c r="V197" s="92" t="e">
        <v>#VALUE!</v>
      </c>
      <c r="W197" s="93" t="e">
        <f aca="false">V197</f>
        <v>#VALUE!</v>
      </c>
      <c r="X197" s="93"/>
      <c r="Y197" s="94" t="n">
        <f aca="false">1+Y196</f>
        <v>191</v>
      </c>
      <c r="Z197" s="95" t="str">
        <f aca="false">IF(A197&lt;=$B$5,OldData!O198,"")</f>
        <v/>
      </c>
      <c r="AA197" s="95" t="str">
        <f aca="false">IF(A197&lt;=$B$5,OldData!E198,"")</f>
        <v/>
      </c>
      <c r="AB197" s="96" t="str">
        <f aca="false">IF(A197&lt;=$B$5,OldData!B198,"")</f>
        <v/>
      </c>
      <c r="AD197" s="1" t="n">
        <f aca="false">AD196+1</f>
        <v>192</v>
      </c>
      <c r="AE197" s="69" t="e">
        <v>#VALUE!</v>
      </c>
      <c r="AF197" s="81"/>
      <c r="AG197" s="81"/>
      <c r="AH197" s="90"/>
      <c r="AI197" s="33"/>
      <c r="AL197" s="123"/>
      <c r="AM197" s="17"/>
      <c r="AN197" s="17"/>
      <c r="AO197" s="106"/>
      <c r="AP197" s="107"/>
      <c r="AS197" s="71" t="n">
        <f aca="false">AL196</f>
        <v>0</v>
      </c>
      <c r="AT197" s="69" t="n">
        <f aca="false">AQ197</f>
        <v>0</v>
      </c>
    </row>
    <row r="198" customFormat="false" ht="11.25" hidden="false" customHeight="false" outlineLevel="0" collapsed="false">
      <c r="A198" s="67" t="n">
        <f aca="false">1+A197</f>
        <v>192</v>
      </c>
      <c r="B198" s="1" t="str">
        <f aca="false">IF(A198&lt;=$B$5,Data!L199,"")</f>
        <v/>
      </c>
      <c r="C198" s="1" t="str">
        <f aca="false">IF(A198&lt;=$B$5,IF(Calculation!$Y$12=2,DayInfo!C196,DayInfo!F196),"")</f>
        <v/>
      </c>
      <c r="G198" s="68" t="str">
        <f aca="false">IF(A198&lt;=$B$5,Data!O199,"")</f>
        <v/>
      </c>
      <c r="H198" s="91" t="str">
        <f aca="false">IF(A198&lt;=$B$5,Data!P199,"")</f>
        <v/>
      </c>
      <c r="J198" s="1" t="str">
        <f aca="false">IF(A198&lt;=$B$5,Data!E199,"")</f>
        <v/>
      </c>
      <c r="K198" s="1" t="str">
        <f aca="false">IF(A198&lt;=$B$5,Data!B199,"")</f>
        <v/>
      </c>
      <c r="L198" s="1" t="str">
        <f aca="false">IF(A198&lt;=$B$5,Data!C199,"")</f>
        <v/>
      </c>
      <c r="N198" s="124" t="e">
        <f aca="false">IF(A197&lt;=$N$7,Data!G198,"")</f>
        <v>#VALUE!</v>
      </c>
      <c r="P198" s="1" t="str">
        <f aca="false">IF(A198&lt;=$P$6,Data!D199,"")</f>
        <v/>
      </c>
      <c r="U198" s="1" t="n">
        <f aca="false">1+U197</f>
        <v>192</v>
      </c>
      <c r="V198" s="92" t="e">
        <v>#VALUE!</v>
      </c>
      <c r="W198" s="93" t="e">
        <f aca="false">V198</f>
        <v>#VALUE!</v>
      </c>
      <c r="X198" s="93"/>
      <c r="Y198" s="94" t="n">
        <f aca="false">1+Y197</f>
        <v>192</v>
      </c>
      <c r="Z198" s="95" t="str">
        <f aca="false">IF(A198&lt;=$B$5,OldData!O199,"")</f>
        <v/>
      </c>
      <c r="AA198" s="95" t="str">
        <f aca="false">IF(A198&lt;=$B$5,OldData!E199,"")</f>
        <v/>
      </c>
      <c r="AB198" s="96" t="str">
        <f aca="false">IF(A198&lt;=$B$5,OldData!B199,"")</f>
        <v/>
      </c>
      <c r="AD198" s="1" t="n">
        <f aca="false">AD197+1</f>
        <v>193</v>
      </c>
      <c r="AE198" s="69" t="e">
        <v>#VALUE!</v>
      </c>
      <c r="AF198" s="81"/>
      <c r="AG198" s="81"/>
      <c r="AH198" s="90"/>
      <c r="AI198" s="33"/>
      <c r="AL198" s="123"/>
      <c r="AM198" s="17"/>
      <c r="AN198" s="17"/>
      <c r="AO198" s="106"/>
      <c r="AP198" s="107"/>
      <c r="AS198" s="71" t="n">
        <f aca="false">AL197</f>
        <v>0</v>
      </c>
      <c r="AT198" s="69" t="n">
        <f aca="false">AQ198</f>
        <v>0</v>
      </c>
    </row>
    <row r="199" customFormat="false" ht="11.25" hidden="false" customHeight="false" outlineLevel="0" collapsed="false">
      <c r="A199" s="67" t="n">
        <f aca="false">1+A198</f>
        <v>193</v>
      </c>
      <c r="B199" s="1" t="str">
        <f aca="false">IF(A199&lt;=$B$5,Data!L200,"")</f>
        <v/>
      </c>
      <c r="C199" s="1" t="str">
        <f aca="false">IF(A199&lt;=$B$5,IF(Calculation!$Y$12=2,DayInfo!C197,DayInfo!F197),"")</f>
        <v/>
      </c>
      <c r="G199" s="68" t="str">
        <f aca="false">IF(A199&lt;=$B$5,Data!O200,"")</f>
        <v/>
      </c>
      <c r="H199" s="91" t="str">
        <f aca="false">IF(A199&lt;=$B$5,Data!P200,"")</f>
        <v/>
      </c>
      <c r="J199" s="1" t="str">
        <f aca="false">IF(A199&lt;=$B$5,Data!E200,"")</f>
        <v/>
      </c>
      <c r="K199" s="1" t="str">
        <f aca="false">IF(A199&lt;=$B$5,Data!B200,"")</f>
        <v/>
      </c>
      <c r="L199" s="1" t="str">
        <f aca="false">IF(A199&lt;=$B$5,Data!C200,"")</f>
        <v/>
      </c>
      <c r="N199" s="124" t="e">
        <f aca="false">IF(A198&lt;=$N$7,Data!G199,"")</f>
        <v>#VALUE!</v>
      </c>
      <c r="P199" s="1" t="str">
        <f aca="false">IF(A199&lt;=$P$6,Data!D200,"")</f>
        <v/>
      </c>
      <c r="U199" s="1" t="n">
        <f aca="false">1+U198</f>
        <v>193</v>
      </c>
      <c r="V199" s="92" t="e">
        <v>#VALUE!</v>
      </c>
      <c r="W199" s="93" t="e">
        <f aca="false">V199</f>
        <v>#VALUE!</v>
      </c>
      <c r="X199" s="93"/>
      <c r="Y199" s="94" t="n">
        <f aca="false">1+Y198</f>
        <v>193</v>
      </c>
      <c r="Z199" s="95" t="str">
        <f aca="false">IF(A199&lt;=$B$5,OldData!O200,"")</f>
        <v/>
      </c>
      <c r="AA199" s="95" t="str">
        <f aca="false">IF(A199&lt;=$B$5,OldData!E200,"")</f>
        <v/>
      </c>
      <c r="AB199" s="96" t="str">
        <f aca="false">IF(A199&lt;=$B$5,OldData!B200,"")</f>
        <v/>
      </c>
      <c r="AD199" s="1" t="n">
        <f aca="false">AD198+1</f>
        <v>194</v>
      </c>
      <c r="AE199" s="69" t="e">
        <v>#VALUE!</v>
      </c>
      <c r="AF199" s="81"/>
      <c r="AG199" s="81"/>
      <c r="AH199" s="90"/>
      <c r="AI199" s="33"/>
      <c r="AL199" s="123"/>
      <c r="AM199" s="17"/>
      <c r="AN199" s="17"/>
      <c r="AO199" s="106"/>
      <c r="AP199" s="107"/>
      <c r="AS199" s="71" t="n">
        <f aca="false">AL198</f>
        <v>0</v>
      </c>
      <c r="AT199" s="69" t="n">
        <f aca="false">AQ199</f>
        <v>0</v>
      </c>
    </row>
    <row r="200" customFormat="false" ht="11.25" hidden="false" customHeight="false" outlineLevel="0" collapsed="false">
      <c r="A200" s="67" t="n">
        <f aca="false">1+A199</f>
        <v>194</v>
      </c>
      <c r="B200" s="1" t="str">
        <f aca="false">IF(A200&lt;=$B$5,Data!L201,"")</f>
        <v/>
      </c>
      <c r="C200" s="1" t="str">
        <f aca="false">IF(A200&lt;=$B$5,IF(Calculation!$Y$12=2,DayInfo!C198,DayInfo!F198),"")</f>
        <v/>
      </c>
      <c r="G200" s="68" t="str">
        <f aca="false">IF(A200&lt;=$B$5,Data!O201,"")</f>
        <v/>
      </c>
      <c r="H200" s="91" t="str">
        <f aca="false">IF(A200&lt;=$B$5,Data!P201,"")</f>
        <v/>
      </c>
      <c r="J200" s="1" t="str">
        <f aca="false">IF(A200&lt;=$B$5,Data!E201,"")</f>
        <v/>
      </c>
      <c r="K200" s="1" t="str">
        <f aca="false">IF(A200&lt;=$B$5,Data!B201,"")</f>
        <v/>
      </c>
      <c r="L200" s="1" t="str">
        <f aca="false">IF(A200&lt;=$B$5,Data!C201,"")</f>
        <v/>
      </c>
      <c r="N200" s="124" t="e">
        <f aca="false">IF(A199&lt;=$N$7,Data!G200,"")</f>
        <v>#VALUE!</v>
      </c>
      <c r="P200" s="1" t="str">
        <f aca="false">IF(A200&lt;=$P$6,Data!D201,"")</f>
        <v/>
      </c>
      <c r="U200" s="1" t="n">
        <f aca="false">1+U199</f>
        <v>194</v>
      </c>
      <c r="V200" s="92" t="e">
        <v>#VALUE!</v>
      </c>
      <c r="W200" s="93" t="e">
        <f aca="false">V200</f>
        <v>#VALUE!</v>
      </c>
      <c r="X200" s="93"/>
      <c r="Y200" s="94" t="n">
        <f aca="false">1+Y199</f>
        <v>194</v>
      </c>
      <c r="Z200" s="95" t="str">
        <f aca="false">IF(A200&lt;=$B$5,OldData!O201,"")</f>
        <v/>
      </c>
      <c r="AA200" s="95" t="str">
        <f aca="false">IF(A200&lt;=$B$5,OldData!E201,"")</f>
        <v/>
      </c>
      <c r="AB200" s="96" t="str">
        <f aca="false">IF(A200&lt;=$B$5,OldData!B201,"")</f>
        <v/>
      </c>
      <c r="AD200" s="1" t="n">
        <f aca="false">AD199+1</f>
        <v>195</v>
      </c>
      <c r="AE200" s="69" t="e">
        <v>#VALUE!</v>
      </c>
      <c r="AF200" s="81"/>
      <c r="AG200" s="81"/>
      <c r="AH200" s="90"/>
      <c r="AI200" s="33"/>
      <c r="AL200" s="123"/>
      <c r="AM200" s="17"/>
      <c r="AN200" s="17"/>
      <c r="AO200" s="106"/>
      <c r="AP200" s="107"/>
      <c r="AS200" s="71" t="n">
        <f aca="false">AL199</f>
        <v>0</v>
      </c>
      <c r="AT200" s="69" t="n">
        <f aca="false">AQ200</f>
        <v>0</v>
      </c>
    </row>
    <row r="201" customFormat="false" ht="11.25" hidden="false" customHeight="false" outlineLevel="0" collapsed="false">
      <c r="A201" s="67" t="n">
        <f aca="false">1+A200</f>
        <v>195</v>
      </c>
      <c r="B201" s="1" t="str">
        <f aca="false">IF(A201&lt;=$B$5,Data!L202,"")</f>
        <v/>
      </c>
      <c r="C201" s="1" t="str">
        <f aca="false">IF(A201&lt;=$B$5,IF(Calculation!$Y$12=2,DayInfo!C199,DayInfo!F199),"")</f>
        <v/>
      </c>
      <c r="G201" s="68" t="str">
        <f aca="false">IF(A201&lt;=$B$5,Data!O202,"")</f>
        <v/>
      </c>
      <c r="H201" s="91" t="str">
        <f aca="false">IF(A201&lt;=$B$5,Data!P202,"")</f>
        <v/>
      </c>
      <c r="J201" s="1" t="str">
        <f aca="false">IF(A201&lt;=$B$5,Data!E202,"")</f>
        <v/>
      </c>
      <c r="K201" s="1" t="str">
        <f aca="false">IF(A201&lt;=$B$5,Data!B202,"")</f>
        <v/>
      </c>
      <c r="L201" s="1" t="str">
        <f aca="false">IF(A201&lt;=$B$5,Data!C202,"")</f>
        <v/>
      </c>
      <c r="N201" s="124" t="e">
        <f aca="false">IF(A200&lt;=$N$7,Data!G201,"")</f>
        <v>#VALUE!</v>
      </c>
      <c r="P201" s="1" t="str">
        <f aca="false">IF(A201&lt;=$P$6,Data!D202,"")</f>
        <v/>
      </c>
      <c r="U201" s="1" t="n">
        <f aca="false">1+U200</f>
        <v>195</v>
      </c>
      <c r="V201" s="92" t="e">
        <v>#VALUE!</v>
      </c>
      <c r="W201" s="93" t="e">
        <f aca="false">V201</f>
        <v>#VALUE!</v>
      </c>
      <c r="X201" s="93"/>
      <c r="Y201" s="94" t="n">
        <f aca="false">1+Y200</f>
        <v>195</v>
      </c>
      <c r="Z201" s="95" t="str">
        <f aca="false">IF(A201&lt;=$B$5,OldData!O202,"")</f>
        <v/>
      </c>
      <c r="AA201" s="95" t="str">
        <f aca="false">IF(A201&lt;=$B$5,OldData!E202,"")</f>
        <v/>
      </c>
      <c r="AB201" s="96" t="str">
        <f aca="false">IF(A201&lt;=$B$5,OldData!B202,"")</f>
        <v/>
      </c>
      <c r="AD201" s="1" t="n">
        <f aca="false">AD200+1</f>
        <v>196</v>
      </c>
      <c r="AE201" s="69" t="e">
        <v>#VALUE!</v>
      </c>
      <c r="AF201" s="81"/>
      <c r="AG201" s="81"/>
      <c r="AH201" s="90"/>
      <c r="AI201" s="33"/>
      <c r="AL201" s="123"/>
      <c r="AM201" s="17"/>
      <c r="AN201" s="17"/>
      <c r="AO201" s="106"/>
      <c r="AP201" s="107"/>
      <c r="AS201" s="71" t="n">
        <f aca="false">AL200</f>
        <v>0</v>
      </c>
      <c r="AT201" s="69" t="n">
        <f aca="false">AQ201</f>
        <v>0</v>
      </c>
    </row>
    <row r="202" customFormat="false" ht="11.25" hidden="false" customHeight="false" outlineLevel="0" collapsed="false">
      <c r="A202" s="67" t="n">
        <f aca="false">1+A201</f>
        <v>196</v>
      </c>
      <c r="B202" s="1" t="str">
        <f aca="false">IF(A202&lt;=$B$5,Data!L203,"")</f>
        <v/>
      </c>
      <c r="C202" s="1" t="str">
        <f aca="false">IF(A202&lt;=$B$5,IF(Calculation!$Y$12=2,DayInfo!C200,DayInfo!F200),"")</f>
        <v/>
      </c>
      <c r="G202" s="68" t="str">
        <f aca="false">IF(A202&lt;=$B$5,Data!O203,"")</f>
        <v/>
      </c>
      <c r="H202" s="91" t="str">
        <f aca="false">IF(A202&lt;=$B$5,Data!P203,"")</f>
        <v/>
      </c>
      <c r="J202" s="1" t="str">
        <f aca="false">IF(A202&lt;=$B$5,Data!E203,"")</f>
        <v/>
      </c>
      <c r="K202" s="1" t="str">
        <f aca="false">IF(A202&lt;=$B$5,Data!B203,"")</f>
        <v/>
      </c>
      <c r="L202" s="1" t="str">
        <f aca="false">IF(A202&lt;=$B$5,Data!C203,"")</f>
        <v/>
      </c>
      <c r="N202" s="124" t="e">
        <f aca="false">IF(A201&lt;=$N$7,Data!G202,"")</f>
        <v>#VALUE!</v>
      </c>
      <c r="P202" s="1" t="str">
        <f aca="false">IF(A202&lt;=$P$6,Data!D203,"")</f>
        <v/>
      </c>
      <c r="U202" s="1" t="n">
        <f aca="false">1+U201</f>
        <v>196</v>
      </c>
      <c r="V202" s="92" t="e">
        <v>#VALUE!</v>
      </c>
      <c r="W202" s="93" t="e">
        <f aca="false">V202</f>
        <v>#VALUE!</v>
      </c>
      <c r="X202" s="93"/>
      <c r="Y202" s="94" t="n">
        <f aca="false">1+Y201</f>
        <v>196</v>
      </c>
      <c r="Z202" s="95" t="str">
        <f aca="false">IF(A202&lt;=$B$5,OldData!O203,"")</f>
        <v/>
      </c>
      <c r="AA202" s="95" t="str">
        <f aca="false">IF(A202&lt;=$B$5,OldData!E203,"")</f>
        <v/>
      </c>
      <c r="AB202" s="96" t="str">
        <f aca="false">IF(A202&lt;=$B$5,OldData!B203,"")</f>
        <v/>
      </c>
      <c r="AD202" s="1" t="n">
        <f aca="false">AD201+1</f>
        <v>197</v>
      </c>
      <c r="AE202" s="69" t="e">
        <v>#VALUE!</v>
      </c>
      <c r="AF202" s="81"/>
      <c r="AG202" s="81"/>
      <c r="AH202" s="90"/>
      <c r="AI202" s="33"/>
      <c r="AL202" s="123"/>
      <c r="AM202" s="17"/>
      <c r="AN202" s="17"/>
      <c r="AO202" s="106"/>
      <c r="AP202" s="107"/>
      <c r="AS202" s="71" t="n">
        <f aca="false">AL201</f>
        <v>0</v>
      </c>
      <c r="AT202" s="69" t="n">
        <f aca="false">AQ202</f>
        <v>0</v>
      </c>
    </row>
    <row r="203" customFormat="false" ht="11.25" hidden="false" customHeight="false" outlineLevel="0" collapsed="false">
      <c r="A203" s="67" t="n">
        <f aca="false">1+A202</f>
        <v>197</v>
      </c>
      <c r="B203" s="1" t="str">
        <f aca="false">IF(A203&lt;=$B$5,Data!L204,"")</f>
        <v/>
      </c>
      <c r="C203" s="1" t="str">
        <f aca="false">IF(A203&lt;=$B$5,IF(Calculation!$Y$12=2,DayInfo!C201,DayInfo!F201),"")</f>
        <v/>
      </c>
      <c r="G203" s="68" t="str">
        <f aca="false">IF(A203&lt;=$B$5,Data!O204,"")</f>
        <v/>
      </c>
      <c r="H203" s="91" t="str">
        <f aca="false">IF(A203&lt;=$B$5,Data!P204,"")</f>
        <v/>
      </c>
      <c r="J203" s="1" t="str">
        <f aca="false">IF(A203&lt;=$B$5,Data!E204,"")</f>
        <v/>
      </c>
      <c r="K203" s="1" t="str">
        <f aca="false">IF(A203&lt;=$B$5,Data!B204,"")</f>
        <v/>
      </c>
      <c r="L203" s="1" t="str">
        <f aca="false">IF(A203&lt;=$B$5,Data!C204,"")</f>
        <v/>
      </c>
      <c r="N203" s="124" t="e">
        <f aca="false">IF(A202&lt;=$N$7,Data!G203,"")</f>
        <v>#VALUE!</v>
      </c>
      <c r="P203" s="1" t="str">
        <f aca="false">IF(A203&lt;=$P$6,Data!D204,"")</f>
        <v/>
      </c>
      <c r="U203" s="1" t="n">
        <f aca="false">1+U202</f>
        <v>197</v>
      </c>
      <c r="V203" s="92" t="e">
        <v>#VALUE!</v>
      </c>
      <c r="W203" s="93" t="e">
        <f aca="false">V203</f>
        <v>#VALUE!</v>
      </c>
      <c r="X203" s="93"/>
      <c r="Y203" s="94" t="n">
        <f aca="false">1+Y202</f>
        <v>197</v>
      </c>
      <c r="Z203" s="95" t="str">
        <f aca="false">IF(A203&lt;=$B$5,OldData!O204,"")</f>
        <v/>
      </c>
      <c r="AA203" s="95" t="str">
        <f aca="false">IF(A203&lt;=$B$5,OldData!E204,"")</f>
        <v/>
      </c>
      <c r="AB203" s="96" t="str">
        <f aca="false">IF(A203&lt;=$B$5,OldData!B204,"")</f>
        <v/>
      </c>
      <c r="AD203" s="1" t="n">
        <f aca="false">AD202+1</f>
        <v>198</v>
      </c>
      <c r="AE203" s="69" t="e">
        <v>#VALUE!</v>
      </c>
      <c r="AF203" s="81"/>
      <c r="AG203" s="81"/>
      <c r="AH203" s="90"/>
      <c r="AI203" s="33"/>
      <c r="AL203" s="123"/>
      <c r="AM203" s="17"/>
      <c r="AN203" s="17"/>
      <c r="AO203" s="106"/>
      <c r="AP203" s="107"/>
      <c r="AS203" s="71" t="n">
        <f aca="false">AL202</f>
        <v>0</v>
      </c>
      <c r="AT203" s="69" t="n">
        <f aca="false">AQ203</f>
        <v>0</v>
      </c>
    </row>
    <row r="204" customFormat="false" ht="11.25" hidden="false" customHeight="false" outlineLevel="0" collapsed="false">
      <c r="A204" s="67" t="n">
        <f aca="false">1+A203</f>
        <v>198</v>
      </c>
      <c r="B204" s="1" t="str">
        <f aca="false">IF(A204&lt;=$B$5,Data!L205,"")</f>
        <v/>
      </c>
      <c r="C204" s="1" t="str">
        <f aca="false">IF(A204&lt;=$B$5,IF(Calculation!$Y$12=2,DayInfo!C202,DayInfo!F202),"")</f>
        <v/>
      </c>
      <c r="G204" s="68" t="str">
        <f aca="false">IF(A204&lt;=$B$5,Data!O205,"")</f>
        <v/>
      </c>
      <c r="H204" s="91" t="str">
        <f aca="false">IF(A204&lt;=$B$5,Data!P205,"")</f>
        <v/>
      </c>
      <c r="J204" s="1" t="str">
        <f aca="false">IF(A204&lt;=$B$5,Data!E205,"")</f>
        <v/>
      </c>
      <c r="K204" s="1" t="str">
        <f aca="false">IF(A204&lt;=$B$5,Data!B205,"")</f>
        <v/>
      </c>
      <c r="L204" s="1" t="str">
        <f aca="false">IF(A204&lt;=$B$5,Data!C205,"")</f>
        <v/>
      </c>
      <c r="N204" s="124" t="e">
        <f aca="false">IF(A203&lt;=$N$7,Data!G204,"")</f>
        <v>#VALUE!</v>
      </c>
      <c r="P204" s="1" t="str">
        <f aca="false">IF(A204&lt;=$P$6,Data!D205,"")</f>
        <v/>
      </c>
      <c r="U204" s="1" t="n">
        <f aca="false">1+U203</f>
        <v>198</v>
      </c>
      <c r="V204" s="92" t="e">
        <v>#VALUE!</v>
      </c>
      <c r="W204" s="93" t="e">
        <f aca="false">V204</f>
        <v>#VALUE!</v>
      </c>
      <c r="X204" s="93"/>
      <c r="Y204" s="94" t="n">
        <f aca="false">1+Y203</f>
        <v>198</v>
      </c>
      <c r="Z204" s="95" t="str">
        <f aca="false">IF(A204&lt;=$B$5,OldData!O205,"")</f>
        <v/>
      </c>
      <c r="AA204" s="95" t="str">
        <f aca="false">IF(A204&lt;=$B$5,OldData!E205,"")</f>
        <v/>
      </c>
      <c r="AB204" s="96" t="str">
        <f aca="false">IF(A204&lt;=$B$5,OldData!B205,"")</f>
        <v/>
      </c>
      <c r="AD204" s="1" t="n">
        <f aca="false">AD203+1</f>
        <v>199</v>
      </c>
      <c r="AE204" s="69" t="e">
        <v>#VALUE!</v>
      </c>
      <c r="AF204" s="81"/>
      <c r="AG204" s="81"/>
      <c r="AH204" s="90"/>
      <c r="AI204" s="33"/>
      <c r="AL204" s="123"/>
      <c r="AM204" s="17"/>
      <c r="AN204" s="17"/>
      <c r="AO204" s="106"/>
      <c r="AP204" s="107"/>
      <c r="AS204" s="71" t="n">
        <f aca="false">AL203</f>
        <v>0</v>
      </c>
      <c r="AT204" s="69" t="n">
        <f aca="false">AQ204</f>
        <v>0</v>
      </c>
    </row>
    <row r="205" customFormat="false" ht="11.25" hidden="false" customHeight="false" outlineLevel="0" collapsed="false">
      <c r="A205" s="67" t="n">
        <f aca="false">1+A204</f>
        <v>199</v>
      </c>
      <c r="B205" s="1" t="str">
        <f aca="false">IF(A205&lt;=$B$5,Data!L206,"")</f>
        <v/>
      </c>
      <c r="C205" s="1" t="str">
        <f aca="false">IF(A205&lt;=$B$5,IF(Calculation!$Y$12=2,DayInfo!C203,DayInfo!F203),"")</f>
        <v/>
      </c>
      <c r="G205" s="68" t="str">
        <f aca="false">IF(A205&lt;=$B$5,Data!O206,"")</f>
        <v/>
      </c>
      <c r="H205" s="91" t="str">
        <f aca="false">IF(A205&lt;=$B$5,Data!P206,"")</f>
        <v/>
      </c>
      <c r="J205" s="1" t="str">
        <f aca="false">IF(A205&lt;=$B$5,Data!E206,"")</f>
        <v/>
      </c>
      <c r="K205" s="1" t="str">
        <f aca="false">IF(A205&lt;=$B$5,Data!B206,"")</f>
        <v/>
      </c>
      <c r="L205" s="1" t="str">
        <f aca="false">IF(A205&lt;=$B$5,Data!C206,"")</f>
        <v/>
      </c>
      <c r="N205" s="124" t="e">
        <f aca="false">IF(A204&lt;=$N$7,Data!G205,"")</f>
        <v>#VALUE!</v>
      </c>
      <c r="P205" s="1" t="str">
        <f aca="false">IF(A205&lt;=$P$6,Data!D206,"")</f>
        <v/>
      </c>
      <c r="U205" s="1" t="n">
        <f aca="false">1+U204</f>
        <v>199</v>
      </c>
      <c r="V205" s="92" t="e">
        <v>#VALUE!</v>
      </c>
      <c r="W205" s="93" t="e">
        <f aca="false">V205</f>
        <v>#VALUE!</v>
      </c>
      <c r="X205" s="93"/>
      <c r="Y205" s="94" t="n">
        <f aca="false">1+Y204</f>
        <v>199</v>
      </c>
      <c r="Z205" s="95" t="str">
        <f aca="false">IF(A205&lt;=$B$5,OldData!O206,"")</f>
        <v/>
      </c>
      <c r="AA205" s="95" t="str">
        <f aca="false">IF(A205&lt;=$B$5,OldData!E206,"")</f>
        <v/>
      </c>
      <c r="AB205" s="96" t="str">
        <f aca="false">IF(A205&lt;=$B$5,OldData!B206,"")</f>
        <v/>
      </c>
      <c r="AD205" s="1" t="n">
        <f aca="false">AD204+1</f>
        <v>200</v>
      </c>
      <c r="AE205" s="69" t="e">
        <v>#VALUE!</v>
      </c>
      <c r="AF205" s="81"/>
      <c r="AG205" s="81"/>
      <c r="AH205" s="90"/>
      <c r="AI205" s="33"/>
      <c r="AL205" s="123"/>
      <c r="AM205" s="17"/>
      <c r="AN205" s="17"/>
      <c r="AO205" s="106"/>
      <c r="AP205" s="107"/>
      <c r="AS205" s="71" t="n">
        <f aca="false">AL204</f>
        <v>0</v>
      </c>
      <c r="AT205" s="69" t="n">
        <f aca="false">AQ205</f>
        <v>0</v>
      </c>
    </row>
    <row r="206" customFormat="false" ht="11.25" hidden="false" customHeight="false" outlineLevel="0" collapsed="false">
      <c r="A206" s="67" t="n">
        <f aca="false">1+A205</f>
        <v>200</v>
      </c>
      <c r="B206" s="1" t="str">
        <f aca="false">IF(A206&lt;=$B$5,Data!L207,"")</f>
        <v/>
      </c>
      <c r="C206" s="1" t="str">
        <f aca="false">IF(A206&lt;=$B$5,IF(Calculation!$Y$12=2,DayInfo!C204,DayInfo!F204),"")</f>
        <v/>
      </c>
      <c r="G206" s="68" t="str">
        <f aca="false">IF(A206&lt;=$B$5,Data!O207,"")</f>
        <v/>
      </c>
      <c r="H206" s="91" t="str">
        <f aca="false">IF(A206&lt;=$B$5,Data!P207,"")</f>
        <v/>
      </c>
      <c r="J206" s="1" t="str">
        <f aca="false">IF(A206&lt;=$B$5,Data!E207,"")</f>
        <v/>
      </c>
      <c r="K206" s="1" t="str">
        <f aca="false">IF(A206&lt;=$B$5,Data!B207,"")</f>
        <v/>
      </c>
      <c r="L206" s="1" t="str">
        <f aca="false">IF(A206&lt;=$B$5,Data!C207,"")</f>
        <v/>
      </c>
      <c r="P206" s="1" t="str">
        <f aca="false">IF(A206&lt;=$P$6,Data!D207,"")</f>
        <v/>
      </c>
      <c r="U206" s="1" t="n">
        <f aca="false">1+U205</f>
        <v>200</v>
      </c>
      <c r="V206" s="92" t="e">
        <v>#VALUE!</v>
      </c>
      <c r="W206" s="93" t="e">
        <f aca="false">V206</f>
        <v>#VALUE!</v>
      </c>
      <c r="X206" s="93"/>
      <c r="Y206" s="94" t="n">
        <f aca="false">1+Y205</f>
        <v>200</v>
      </c>
      <c r="Z206" s="95" t="str">
        <f aca="false">IF(A206&lt;=$B$5,OldData!O207,"")</f>
        <v/>
      </c>
      <c r="AA206" s="95" t="str">
        <f aca="false">IF(A206&lt;=$B$5,OldData!E207,"")</f>
        <v/>
      </c>
      <c r="AB206" s="96" t="str">
        <f aca="false">IF(A206&lt;=$B$5,OldData!B207,"")</f>
        <v/>
      </c>
      <c r="AD206" s="1" t="n">
        <f aca="false">AD205+1</f>
        <v>201</v>
      </c>
      <c r="AE206" s="69" t="e">
        <v>#VALUE!</v>
      </c>
      <c r="AF206" s="81"/>
      <c r="AG206" s="81"/>
      <c r="AH206" s="90"/>
      <c r="AI206" s="33"/>
      <c r="AL206" s="123"/>
      <c r="AM206" s="17"/>
      <c r="AN206" s="17"/>
      <c r="AO206" s="106"/>
      <c r="AP206" s="107"/>
      <c r="AS206" s="71" t="n">
        <f aca="false">AL205</f>
        <v>0</v>
      </c>
      <c r="AT206" s="69" t="n">
        <f aca="false">AQ206</f>
        <v>0</v>
      </c>
    </row>
    <row r="207" customFormat="false" ht="11.25" hidden="false" customHeight="false" outlineLevel="0" collapsed="false">
      <c r="A207" s="67" t="n">
        <f aca="false">1+A206</f>
        <v>201</v>
      </c>
      <c r="B207" s="1" t="str">
        <f aca="false">IF(A207&lt;=$B$5,Data!L208,"")</f>
        <v/>
      </c>
      <c r="C207" s="1" t="str">
        <f aca="false">IF(A207&lt;=$B$5,IF(Calculation!$Y$12=2,DayInfo!C205,DayInfo!F205),"")</f>
        <v/>
      </c>
      <c r="G207" s="68" t="str">
        <f aca="false">IF(A207&lt;=$B$5,Data!O208,"")</f>
        <v/>
      </c>
      <c r="H207" s="91" t="str">
        <f aca="false">IF(A207&lt;=$B$5,Data!P208,"")</f>
        <v/>
      </c>
      <c r="J207" s="1" t="str">
        <f aca="false">IF(A207&lt;=$B$5,Data!E208,"")</f>
        <v/>
      </c>
      <c r="K207" s="1" t="str">
        <f aca="false">IF(A207&lt;=$B$5,Data!B208,"")</f>
        <v/>
      </c>
      <c r="L207" s="1" t="str">
        <f aca="false">IF(A207&lt;=$B$5,Data!C208,"")</f>
        <v/>
      </c>
      <c r="P207" s="1" t="str">
        <f aca="false">IF(A207&lt;=$P$6,Data!D208,"")</f>
        <v/>
      </c>
      <c r="U207" s="1" t="n">
        <f aca="false">1+U206</f>
        <v>201</v>
      </c>
      <c r="V207" s="92" t="e">
        <v>#VALUE!</v>
      </c>
      <c r="W207" s="93" t="e">
        <f aca="false">V207</f>
        <v>#VALUE!</v>
      </c>
      <c r="X207" s="93"/>
      <c r="Y207" s="94" t="n">
        <f aca="false">1+Y206</f>
        <v>201</v>
      </c>
      <c r="Z207" s="95" t="str">
        <f aca="false">IF(A207&lt;=$B$5,OldData!O208,"")</f>
        <v/>
      </c>
      <c r="AA207" s="95" t="str">
        <f aca="false">IF(A207&lt;=$B$5,OldData!E208,"")</f>
        <v/>
      </c>
      <c r="AB207" s="96" t="str">
        <f aca="false">IF(A207&lt;=$B$5,OldData!B208,"")</f>
        <v/>
      </c>
      <c r="AD207" s="1" t="n">
        <f aca="false">AD206+1</f>
        <v>202</v>
      </c>
      <c r="AE207" s="69" t="e">
        <v>#VALUE!</v>
      </c>
      <c r="AF207" s="81"/>
      <c r="AG207" s="81"/>
      <c r="AH207" s="90"/>
      <c r="AI207" s="33"/>
      <c r="AL207" s="123"/>
      <c r="AM207" s="17"/>
      <c r="AN207" s="17"/>
      <c r="AO207" s="106"/>
      <c r="AP207" s="107"/>
      <c r="AS207" s="71" t="n">
        <f aca="false">AL206</f>
        <v>0</v>
      </c>
      <c r="AT207" s="69" t="n">
        <f aca="false">AQ207</f>
        <v>0</v>
      </c>
    </row>
    <row r="208" customFormat="false" ht="11.25" hidden="false" customHeight="false" outlineLevel="0" collapsed="false">
      <c r="A208" s="67" t="n">
        <f aca="false">1+A207</f>
        <v>202</v>
      </c>
      <c r="B208" s="1" t="str">
        <f aca="false">IF(A208&lt;=$B$5,Data!L209,"")</f>
        <v/>
      </c>
      <c r="C208" s="1" t="str">
        <f aca="false">IF(A208&lt;=$B$5,IF(Calculation!$Y$12=2,DayInfo!C206,DayInfo!F206),"")</f>
        <v/>
      </c>
      <c r="G208" s="68" t="str">
        <f aca="false">IF(A208&lt;=$B$5,Data!O209,"")</f>
        <v/>
      </c>
      <c r="H208" s="91" t="str">
        <f aca="false">IF(A208&lt;=$B$5,Data!P209,"")</f>
        <v/>
      </c>
      <c r="J208" s="1" t="str">
        <f aca="false">IF(A208&lt;=$B$5,Data!E209,"")</f>
        <v/>
      </c>
      <c r="K208" s="1" t="str">
        <f aca="false">IF(A208&lt;=$B$5,Data!B209,"")</f>
        <v/>
      </c>
      <c r="L208" s="1" t="str">
        <f aca="false">IF(A208&lt;=$B$5,Data!C209,"")</f>
        <v/>
      </c>
      <c r="P208" s="1" t="str">
        <f aca="false">IF(A208&lt;=$P$6,Data!D209,"")</f>
        <v/>
      </c>
      <c r="U208" s="1" t="n">
        <f aca="false">1+U207</f>
        <v>202</v>
      </c>
      <c r="V208" s="92" t="e">
        <v>#VALUE!</v>
      </c>
      <c r="W208" s="93" t="e">
        <f aca="false">V208</f>
        <v>#VALUE!</v>
      </c>
      <c r="X208" s="93"/>
      <c r="Y208" s="94" t="n">
        <f aca="false">1+Y207</f>
        <v>202</v>
      </c>
      <c r="Z208" s="95" t="str">
        <f aca="false">IF(A208&lt;=$B$5,OldData!O209,"")</f>
        <v/>
      </c>
      <c r="AA208" s="95" t="str">
        <f aca="false">IF(A208&lt;=$B$5,OldData!E209,"")</f>
        <v/>
      </c>
      <c r="AB208" s="96" t="str">
        <f aca="false">IF(A208&lt;=$B$5,OldData!B209,"")</f>
        <v/>
      </c>
      <c r="AD208" s="1" t="n">
        <f aca="false">AD207+1</f>
        <v>203</v>
      </c>
      <c r="AE208" s="69" t="e">
        <v>#VALUE!</v>
      </c>
      <c r="AF208" s="81"/>
      <c r="AG208" s="81"/>
      <c r="AH208" s="90"/>
      <c r="AI208" s="33"/>
      <c r="AL208" s="123"/>
      <c r="AM208" s="17"/>
      <c r="AN208" s="17"/>
      <c r="AO208" s="106"/>
      <c r="AP208" s="107"/>
      <c r="AS208" s="71" t="n">
        <f aca="false">AL207</f>
        <v>0</v>
      </c>
      <c r="AT208" s="69" t="n">
        <f aca="false">AQ208</f>
        <v>0</v>
      </c>
    </row>
    <row r="209" customFormat="false" ht="11.25" hidden="false" customHeight="false" outlineLevel="0" collapsed="false">
      <c r="A209" s="67" t="n">
        <f aca="false">1+A208</f>
        <v>203</v>
      </c>
      <c r="B209" s="1" t="str">
        <f aca="false">IF(A209&lt;=$B$5,Data!L210,"")</f>
        <v/>
      </c>
      <c r="C209" s="1" t="str">
        <f aca="false">IF(A209&lt;=$B$5,IF(Calculation!$Y$12=2,DayInfo!C207,DayInfo!F207),"")</f>
        <v/>
      </c>
      <c r="G209" s="68" t="str">
        <f aca="false">IF(A209&lt;=$B$5,Data!O210,"")</f>
        <v/>
      </c>
      <c r="H209" s="91" t="str">
        <f aca="false">IF(A209&lt;=$B$5,Data!P210,"")</f>
        <v/>
      </c>
      <c r="J209" s="1" t="str">
        <f aca="false">IF(A209&lt;=$B$5,Data!E210,"")</f>
        <v/>
      </c>
      <c r="K209" s="1" t="str">
        <f aca="false">IF(A209&lt;=$B$5,Data!B210,"")</f>
        <v/>
      </c>
      <c r="L209" s="1" t="str">
        <f aca="false">IF(A209&lt;=$B$5,Data!C210,"")</f>
        <v/>
      </c>
      <c r="P209" s="1" t="str">
        <f aca="false">IF(A209&lt;=$P$6,Data!D210,"")</f>
        <v/>
      </c>
      <c r="U209" s="1" t="n">
        <f aca="false">1+U208</f>
        <v>203</v>
      </c>
      <c r="V209" s="92" t="e">
        <v>#VALUE!</v>
      </c>
      <c r="W209" s="93" t="e">
        <f aca="false">V209</f>
        <v>#VALUE!</v>
      </c>
      <c r="X209" s="93"/>
      <c r="Y209" s="94" t="n">
        <f aca="false">1+Y208</f>
        <v>203</v>
      </c>
      <c r="Z209" s="95" t="str">
        <f aca="false">IF(A209&lt;=$B$5,OldData!O210,"")</f>
        <v/>
      </c>
      <c r="AA209" s="95" t="str">
        <f aca="false">IF(A209&lt;=$B$5,OldData!E210,"")</f>
        <v/>
      </c>
      <c r="AB209" s="96" t="str">
        <f aca="false">IF(A209&lt;=$B$5,OldData!B210,"")</f>
        <v/>
      </c>
      <c r="AD209" s="1" t="n">
        <f aca="false">AD208+1</f>
        <v>204</v>
      </c>
      <c r="AE209" s="69" t="e">
        <v>#VALUE!</v>
      </c>
      <c r="AF209" s="81"/>
      <c r="AG209" s="81"/>
      <c r="AH209" s="90"/>
      <c r="AI209" s="33"/>
      <c r="AL209" s="123"/>
      <c r="AM209" s="17"/>
      <c r="AN209" s="17"/>
      <c r="AO209" s="106"/>
      <c r="AP209" s="107"/>
      <c r="AS209" s="71" t="n">
        <f aca="false">AL208</f>
        <v>0</v>
      </c>
      <c r="AT209" s="69" t="n">
        <f aca="false">AQ209</f>
        <v>0</v>
      </c>
    </row>
    <row r="210" customFormat="false" ht="11.25" hidden="false" customHeight="false" outlineLevel="0" collapsed="false">
      <c r="A210" s="67" t="n">
        <f aca="false">1+A209</f>
        <v>204</v>
      </c>
      <c r="B210" s="1" t="str">
        <f aca="false">IF(A210&lt;=$B$5,Data!L211,"")</f>
        <v/>
      </c>
      <c r="C210" s="1" t="str">
        <f aca="false">IF(A210&lt;=$B$5,IF(Calculation!$Y$12=2,DayInfo!C208,DayInfo!F208),"")</f>
        <v/>
      </c>
      <c r="G210" s="68" t="str">
        <f aca="false">IF(A210&lt;=$B$5,Data!O211,"")</f>
        <v/>
      </c>
      <c r="H210" s="91" t="str">
        <f aca="false">IF(A210&lt;=$B$5,Data!P211,"")</f>
        <v/>
      </c>
      <c r="J210" s="1" t="str">
        <f aca="false">IF(A210&lt;=$B$5,Data!E211,"")</f>
        <v/>
      </c>
      <c r="K210" s="1" t="str">
        <f aca="false">IF(A210&lt;=$B$5,Data!B211,"")</f>
        <v/>
      </c>
      <c r="L210" s="1" t="str">
        <f aca="false">IF(A210&lt;=$B$5,Data!C211,"")</f>
        <v/>
      </c>
      <c r="P210" s="1" t="str">
        <f aca="false">IF(A210&lt;=$P$6,Data!D211,"")</f>
        <v/>
      </c>
      <c r="U210" s="1" t="n">
        <f aca="false">1+U209</f>
        <v>204</v>
      </c>
      <c r="V210" s="92" t="e">
        <v>#VALUE!</v>
      </c>
      <c r="W210" s="93" t="e">
        <f aca="false">V210</f>
        <v>#VALUE!</v>
      </c>
      <c r="X210" s="93"/>
      <c r="Y210" s="94" t="n">
        <f aca="false">1+Y209</f>
        <v>204</v>
      </c>
      <c r="Z210" s="95" t="str">
        <f aca="false">IF(A210&lt;=$B$5,OldData!O211,"")</f>
        <v/>
      </c>
      <c r="AA210" s="95" t="str">
        <f aca="false">IF(A210&lt;=$B$5,OldData!E211,"")</f>
        <v/>
      </c>
      <c r="AB210" s="96" t="str">
        <f aca="false">IF(A210&lt;=$B$5,OldData!B211,"")</f>
        <v/>
      </c>
      <c r="AD210" s="1" t="n">
        <f aca="false">AD209+1</f>
        <v>205</v>
      </c>
      <c r="AE210" s="69" t="e">
        <v>#VALUE!</v>
      </c>
      <c r="AF210" s="81"/>
      <c r="AG210" s="81"/>
      <c r="AH210" s="90"/>
      <c r="AI210" s="33"/>
      <c r="AL210" s="123"/>
      <c r="AM210" s="17"/>
      <c r="AN210" s="17"/>
      <c r="AO210" s="106"/>
      <c r="AP210" s="107"/>
      <c r="AS210" s="71" t="n">
        <f aca="false">AL209</f>
        <v>0</v>
      </c>
      <c r="AT210" s="69" t="n">
        <f aca="false">AQ210</f>
        <v>0</v>
      </c>
    </row>
    <row r="211" customFormat="false" ht="11.25" hidden="false" customHeight="false" outlineLevel="0" collapsed="false">
      <c r="A211" s="67" t="n">
        <f aca="false">1+A210</f>
        <v>205</v>
      </c>
      <c r="B211" s="1" t="str">
        <f aca="false">IF(A211&lt;=$B$5,Data!L212,"")</f>
        <v/>
      </c>
      <c r="C211" s="1" t="str">
        <f aca="false">IF(A211&lt;=$B$5,IF(Calculation!$Y$12=2,DayInfo!C209,DayInfo!F209),"")</f>
        <v/>
      </c>
      <c r="G211" s="68" t="str">
        <f aca="false">IF(A211&lt;=$B$5,Data!O212,"")</f>
        <v/>
      </c>
      <c r="H211" s="91" t="str">
        <f aca="false">IF(A211&lt;=$B$5,Data!P212,"")</f>
        <v/>
      </c>
      <c r="J211" s="1" t="str">
        <f aca="false">IF(A211&lt;=$B$5,Data!E212,"")</f>
        <v/>
      </c>
      <c r="K211" s="1" t="str">
        <f aca="false">IF(A211&lt;=$B$5,Data!B212,"")</f>
        <v/>
      </c>
      <c r="L211" s="1" t="str">
        <f aca="false">IF(A211&lt;=$B$5,Data!C212,"")</f>
        <v/>
      </c>
      <c r="P211" s="1" t="str">
        <f aca="false">IF(A211&lt;=$P$6,Data!D212,"")</f>
        <v/>
      </c>
      <c r="U211" s="1" t="n">
        <f aca="false">1+U210</f>
        <v>205</v>
      </c>
      <c r="V211" s="92" t="e">
        <v>#VALUE!</v>
      </c>
      <c r="W211" s="93" t="e">
        <f aca="false">V211</f>
        <v>#VALUE!</v>
      </c>
      <c r="X211" s="93"/>
      <c r="Y211" s="94" t="n">
        <f aca="false">1+Y210</f>
        <v>205</v>
      </c>
      <c r="Z211" s="95" t="str">
        <f aca="false">IF(A211&lt;=$B$5,OldData!O212,"")</f>
        <v/>
      </c>
      <c r="AA211" s="95" t="str">
        <f aca="false">IF(A211&lt;=$B$5,OldData!E212,"")</f>
        <v/>
      </c>
      <c r="AB211" s="96" t="str">
        <f aca="false">IF(A211&lt;=$B$5,OldData!B212,"")</f>
        <v/>
      </c>
      <c r="AD211" s="1" t="n">
        <f aca="false">AD210+1</f>
        <v>206</v>
      </c>
      <c r="AE211" s="69" t="e">
        <v>#VALUE!</v>
      </c>
      <c r="AF211" s="81"/>
      <c r="AG211" s="81"/>
      <c r="AH211" s="90"/>
      <c r="AI211" s="33"/>
      <c r="AL211" s="123"/>
      <c r="AM211" s="17"/>
      <c r="AN211" s="17"/>
      <c r="AO211" s="106"/>
      <c r="AP211" s="107"/>
      <c r="AS211" s="71" t="n">
        <f aca="false">AL210</f>
        <v>0</v>
      </c>
      <c r="AT211" s="69" t="n">
        <f aca="false">AQ211</f>
        <v>0</v>
      </c>
    </row>
    <row r="212" customFormat="false" ht="11.25" hidden="false" customHeight="false" outlineLevel="0" collapsed="false">
      <c r="A212" s="67" t="n">
        <f aca="false">1+A211</f>
        <v>206</v>
      </c>
      <c r="B212" s="1" t="str">
        <f aca="false">IF(A212&lt;=$B$5,Data!L213,"")</f>
        <v/>
      </c>
      <c r="C212" s="1" t="str">
        <f aca="false">IF(A212&lt;=$B$5,IF(Calculation!$Y$12=2,DayInfo!C210,DayInfo!F210),"")</f>
        <v/>
      </c>
      <c r="G212" s="68" t="str">
        <f aca="false">IF(A212&lt;=$B$5,Data!O213,"")</f>
        <v/>
      </c>
      <c r="H212" s="91" t="str">
        <f aca="false">IF(A212&lt;=$B$5,Data!P213,"")</f>
        <v/>
      </c>
      <c r="J212" s="1" t="str">
        <f aca="false">IF(A212&lt;=$B$5,Data!E213,"")</f>
        <v/>
      </c>
      <c r="K212" s="1" t="str">
        <f aca="false">IF(A212&lt;=$B$5,Data!B213,"")</f>
        <v/>
      </c>
      <c r="L212" s="1" t="str">
        <f aca="false">IF(A212&lt;=$B$5,Data!C213,"")</f>
        <v/>
      </c>
      <c r="P212" s="1" t="str">
        <f aca="false">IF(A212&lt;=$P$6,Data!D213,"")</f>
        <v/>
      </c>
      <c r="U212" s="1" t="n">
        <f aca="false">1+U211</f>
        <v>206</v>
      </c>
      <c r="V212" s="92" t="e">
        <v>#VALUE!</v>
      </c>
      <c r="W212" s="93" t="e">
        <f aca="false">V212</f>
        <v>#VALUE!</v>
      </c>
      <c r="X212" s="93"/>
      <c r="Y212" s="94" t="n">
        <f aca="false">1+Y211</f>
        <v>206</v>
      </c>
      <c r="Z212" s="95" t="str">
        <f aca="false">IF(A212&lt;=$B$5,OldData!O213,"")</f>
        <v/>
      </c>
      <c r="AA212" s="95" t="str">
        <f aca="false">IF(A212&lt;=$B$5,OldData!E213,"")</f>
        <v/>
      </c>
      <c r="AB212" s="96" t="str">
        <f aca="false">IF(A212&lt;=$B$5,OldData!B213,"")</f>
        <v/>
      </c>
      <c r="AD212" s="1" t="n">
        <f aca="false">AD211+1</f>
        <v>207</v>
      </c>
      <c r="AE212" s="69" t="e">
        <v>#VALUE!</v>
      </c>
      <c r="AF212" s="81"/>
      <c r="AG212" s="81"/>
      <c r="AH212" s="90"/>
      <c r="AI212" s="33"/>
      <c r="AL212" s="123"/>
      <c r="AM212" s="17"/>
      <c r="AN212" s="17"/>
      <c r="AO212" s="106"/>
      <c r="AP212" s="107"/>
      <c r="AS212" s="71" t="n">
        <f aca="false">AL211</f>
        <v>0</v>
      </c>
      <c r="AT212" s="69" t="n">
        <f aca="false">AQ212</f>
        <v>0</v>
      </c>
    </row>
    <row r="213" customFormat="false" ht="11.25" hidden="false" customHeight="false" outlineLevel="0" collapsed="false">
      <c r="A213" s="67" t="n">
        <f aca="false">1+A212</f>
        <v>207</v>
      </c>
      <c r="B213" s="1" t="str">
        <f aca="false">IF(A213&lt;=$B$5,Data!L214,"")</f>
        <v/>
      </c>
      <c r="C213" s="1" t="str">
        <f aca="false">IF(A213&lt;=$B$5,IF(Calculation!$Y$12=2,DayInfo!C211,DayInfo!F211),"")</f>
        <v/>
      </c>
      <c r="G213" s="68" t="str">
        <f aca="false">IF(A213&lt;=$B$5,Data!O214,"")</f>
        <v/>
      </c>
      <c r="H213" s="91" t="str">
        <f aca="false">IF(A213&lt;=$B$5,Data!P214,"")</f>
        <v/>
      </c>
      <c r="J213" s="1" t="str">
        <f aca="false">IF(A213&lt;=$B$5,Data!E214,"")</f>
        <v/>
      </c>
      <c r="K213" s="1" t="str">
        <f aca="false">IF(A213&lt;=$B$5,Data!B214,"")</f>
        <v/>
      </c>
      <c r="L213" s="1" t="str">
        <f aca="false">IF(A213&lt;=$B$5,Data!C214,"")</f>
        <v/>
      </c>
      <c r="P213" s="1" t="str">
        <f aca="false">IF(A213&lt;=$P$6,Data!D214,"")</f>
        <v/>
      </c>
      <c r="U213" s="1" t="n">
        <f aca="false">1+U212</f>
        <v>207</v>
      </c>
      <c r="V213" s="92" t="e">
        <v>#VALUE!</v>
      </c>
      <c r="W213" s="93" t="e">
        <f aca="false">V213</f>
        <v>#VALUE!</v>
      </c>
      <c r="X213" s="93"/>
      <c r="Y213" s="94" t="n">
        <f aca="false">1+Y212</f>
        <v>207</v>
      </c>
      <c r="Z213" s="95" t="str">
        <f aca="false">IF(A213&lt;=$B$5,OldData!O214,"")</f>
        <v/>
      </c>
      <c r="AA213" s="95" t="str">
        <f aca="false">IF(A213&lt;=$B$5,OldData!E214,"")</f>
        <v/>
      </c>
      <c r="AB213" s="96" t="str">
        <f aca="false">IF(A213&lt;=$B$5,OldData!B214,"")</f>
        <v/>
      </c>
      <c r="AD213" s="1" t="n">
        <f aca="false">AD212+1</f>
        <v>208</v>
      </c>
      <c r="AE213" s="69" t="e">
        <v>#VALUE!</v>
      </c>
      <c r="AF213" s="81"/>
      <c r="AG213" s="81"/>
      <c r="AH213" s="90"/>
      <c r="AI213" s="33"/>
      <c r="AL213" s="123"/>
      <c r="AM213" s="17"/>
      <c r="AN213" s="17"/>
      <c r="AO213" s="106"/>
      <c r="AP213" s="107"/>
      <c r="AS213" s="71" t="n">
        <f aca="false">AL212</f>
        <v>0</v>
      </c>
      <c r="AT213" s="69" t="n">
        <f aca="false">AQ213</f>
        <v>0</v>
      </c>
    </row>
    <row r="214" customFormat="false" ht="11.25" hidden="false" customHeight="false" outlineLevel="0" collapsed="false">
      <c r="A214" s="67" t="n">
        <f aca="false">1+A213</f>
        <v>208</v>
      </c>
      <c r="B214" s="1" t="str">
        <f aca="false">IF(A214&lt;=$B$5,Data!L215,"")</f>
        <v/>
      </c>
      <c r="C214" s="1" t="str">
        <f aca="false">IF(A214&lt;=$B$5,IF(Calculation!$Y$12=2,DayInfo!C212,DayInfo!F212),"")</f>
        <v/>
      </c>
      <c r="G214" s="68" t="str">
        <f aca="false">IF(A214&lt;=$B$5,Data!O215,"")</f>
        <v/>
      </c>
      <c r="H214" s="91" t="str">
        <f aca="false">IF(A214&lt;=$B$5,Data!P215,"")</f>
        <v/>
      </c>
      <c r="J214" s="1" t="str">
        <f aca="false">IF(A214&lt;=$B$5,Data!E215,"")</f>
        <v/>
      </c>
      <c r="K214" s="1" t="str">
        <f aca="false">IF(A214&lt;=$B$5,Data!B215,"")</f>
        <v/>
      </c>
      <c r="L214" s="1" t="str">
        <f aca="false">IF(A214&lt;=$B$5,Data!C215,"")</f>
        <v/>
      </c>
      <c r="P214" s="1" t="str">
        <f aca="false">IF(A214&lt;=$P$6,Data!D215,"")</f>
        <v/>
      </c>
      <c r="U214" s="1" t="n">
        <f aca="false">1+U213</f>
        <v>208</v>
      </c>
      <c r="V214" s="92" t="e">
        <v>#VALUE!</v>
      </c>
      <c r="W214" s="93" t="e">
        <f aca="false">V214</f>
        <v>#VALUE!</v>
      </c>
      <c r="X214" s="93"/>
      <c r="Y214" s="94" t="n">
        <f aca="false">1+Y213</f>
        <v>208</v>
      </c>
      <c r="Z214" s="95" t="str">
        <f aca="false">IF(A214&lt;=$B$5,OldData!O215,"")</f>
        <v/>
      </c>
      <c r="AA214" s="95" t="str">
        <f aca="false">IF(A214&lt;=$B$5,OldData!E215,"")</f>
        <v/>
      </c>
      <c r="AB214" s="96" t="str">
        <f aca="false">IF(A214&lt;=$B$5,OldData!B215,"")</f>
        <v/>
      </c>
      <c r="AD214" s="1" t="n">
        <f aca="false">AD213+1</f>
        <v>209</v>
      </c>
      <c r="AE214" s="69" t="e">
        <v>#VALUE!</v>
      </c>
      <c r="AF214" s="81"/>
      <c r="AG214" s="81"/>
      <c r="AH214" s="90"/>
      <c r="AI214" s="33"/>
      <c r="AL214" s="123"/>
      <c r="AM214" s="17"/>
      <c r="AN214" s="17"/>
      <c r="AO214" s="106"/>
      <c r="AP214" s="107"/>
      <c r="AS214" s="71" t="n">
        <f aca="false">AL213</f>
        <v>0</v>
      </c>
      <c r="AT214" s="69" t="n">
        <f aca="false">AQ214</f>
        <v>0</v>
      </c>
    </row>
    <row r="215" customFormat="false" ht="11.25" hidden="false" customHeight="false" outlineLevel="0" collapsed="false">
      <c r="A215" s="67" t="n">
        <f aca="false">1+A214</f>
        <v>209</v>
      </c>
      <c r="B215" s="1" t="str">
        <f aca="false">IF(A215&lt;=$B$5,Data!L216,"")</f>
        <v/>
      </c>
      <c r="C215" s="1" t="str">
        <f aca="false">IF(A215&lt;=$B$5,IF(Calculation!$Y$12=2,DayInfo!C213,DayInfo!F213),"")</f>
        <v/>
      </c>
      <c r="G215" s="68" t="str">
        <f aca="false">IF(A215&lt;=$B$5,Data!O216,"")</f>
        <v/>
      </c>
      <c r="H215" s="91" t="str">
        <f aca="false">IF(A215&lt;=$B$5,Data!P216,"")</f>
        <v/>
      </c>
      <c r="J215" s="1" t="str">
        <f aca="false">IF(A215&lt;=$B$5,Data!E216,"")</f>
        <v/>
      </c>
      <c r="K215" s="1" t="str">
        <f aca="false">IF(A215&lt;=$B$5,Data!B216,"")</f>
        <v/>
      </c>
      <c r="L215" s="1" t="str">
        <f aca="false">IF(A215&lt;=$B$5,Data!C216,"")</f>
        <v/>
      </c>
      <c r="P215" s="1" t="str">
        <f aca="false">IF(A215&lt;=$P$6,Data!D216,"")</f>
        <v/>
      </c>
      <c r="U215" s="1" t="n">
        <f aca="false">1+U214</f>
        <v>209</v>
      </c>
      <c r="V215" s="92" t="e">
        <v>#VALUE!</v>
      </c>
      <c r="W215" s="93" t="e">
        <f aca="false">V215</f>
        <v>#VALUE!</v>
      </c>
      <c r="X215" s="93"/>
      <c r="Y215" s="94" t="n">
        <f aca="false">1+Y214</f>
        <v>209</v>
      </c>
      <c r="Z215" s="95" t="str">
        <f aca="false">IF(A215&lt;=$B$5,OldData!O216,"")</f>
        <v/>
      </c>
      <c r="AA215" s="95" t="str">
        <f aca="false">IF(A215&lt;=$B$5,OldData!E216,"")</f>
        <v/>
      </c>
      <c r="AB215" s="96" t="str">
        <f aca="false">IF(A215&lt;=$B$5,OldData!B216,"")</f>
        <v/>
      </c>
      <c r="AD215" s="1" t="n">
        <f aca="false">AD214+1</f>
        <v>210</v>
      </c>
      <c r="AE215" s="69" t="e">
        <v>#VALUE!</v>
      </c>
      <c r="AF215" s="81"/>
      <c r="AG215" s="81"/>
      <c r="AH215" s="90"/>
      <c r="AI215" s="33"/>
      <c r="AL215" s="123"/>
      <c r="AM215" s="17"/>
      <c r="AN215" s="17"/>
      <c r="AO215" s="106"/>
      <c r="AP215" s="107"/>
      <c r="AS215" s="71" t="n">
        <f aca="false">AL214</f>
        <v>0</v>
      </c>
      <c r="AT215" s="69" t="n">
        <f aca="false">AQ215</f>
        <v>0</v>
      </c>
    </row>
    <row r="216" customFormat="false" ht="11.25" hidden="false" customHeight="false" outlineLevel="0" collapsed="false">
      <c r="A216" s="67" t="n">
        <f aca="false">1+A215</f>
        <v>210</v>
      </c>
      <c r="B216" s="1" t="str">
        <f aca="false">IF(A216&lt;=$B$5,Data!L217,"")</f>
        <v/>
      </c>
      <c r="C216" s="1" t="str">
        <f aca="false">IF(A216&lt;=$B$5,IF(Calculation!$Y$12=2,DayInfo!C214,DayInfo!F214),"")</f>
        <v/>
      </c>
      <c r="G216" s="68" t="str">
        <f aca="false">IF(A216&lt;=$B$5,Data!O217,"")</f>
        <v/>
      </c>
      <c r="H216" s="91" t="str">
        <f aca="false">IF(A216&lt;=$B$5,Data!P217,"")</f>
        <v/>
      </c>
      <c r="J216" s="1" t="str">
        <f aca="false">IF(A216&lt;=$B$5,Data!E217,"")</f>
        <v/>
      </c>
      <c r="K216" s="1" t="str">
        <f aca="false">IF(A216&lt;=$B$5,Data!B217,"")</f>
        <v/>
      </c>
      <c r="L216" s="1" t="str">
        <f aca="false">IF(A216&lt;=$B$5,Data!C217,"")</f>
        <v/>
      </c>
      <c r="P216" s="1" t="str">
        <f aca="false">IF(A216&lt;=$P$6,Data!D217,"")</f>
        <v/>
      </c>
      <c r="U216" s="1" t="n">
        <f aca="false">1+U215</f>
        <v>210</v>
      </c>
      <c r="V216" s="92" t="e">
        <v>#VALUE!</v>
      </c>
      <c r="W216" s="93" t="e">
        <f aca="false">V216</f>
        <v>#VALUE!</v>
      </c>
      <c r="X216" s="93"/>
      <c r="Y216" s="94" t="n">
        <f aca="false">1+Y215</f>
        <v>210</v>
      </c>
      <c r="Z216" s="95" t="str">
        <f aca="false">IF(A216&lt;=$B$5,OldData!O217,"")</f>
        <v/>
      </c>
      <c r="AA216" s="95" t="str">
        <f aca="false">IF(A216&lt;=$B$5,OldData!E217,"")</f>
        <v/>
      </c>
      <c r="AB216" s="96" t="str">
        <f aca="false">IF(A216&lt;=$B$5,OldData!B217,"")</f>
        <v/>
      </c>
      <c r="AD216" s="1" t="n">
        <f aca="false">AD215+1</f>
        <v>211</v>
      </c>
      <c r="AE216" s="69" t="e">
        <v>#VALUE!</v>
      </c>
      <c r="AF216" s="81"/>
      <c r="AG216" s="81"/>
      <c r="AH216" s="90"/>
      <c r="AI216" s="33"/>
      <c r="AL216" s="123"/>
      <c r="AM216" s="17"/>
      <c r="AN216" s="17"/>
      <c r="AO216" s="106"/>
      <c r="AP216" s="107"/>
      <c r="AS216" s="71" t="n">
        <f aca="false">AL215</f>
        <v>0</v>
      </c>
      <c r="AT216" s="69" t="n">
        <f aca="false">AQ216</f>
        <v>0</v>
      </c>
    </row>
    <row r="217" customFormat="false" ht="11.25" hidden="false" customHeight="false" outlineLevel="0" collapsed="false">
      <c r="A217" s="67" t="n">
        <f aca="false">1+A216</f>
        <v>211</v>
      </c>
      <c r="B217" s="1" t="str">
        <f aca="false">IF(A217&lt;=$B$5,Data!L218,"")</f>
        <v/>
      </c>
      <c r="C217" s="1" t="str">
        <f aca="false">IF(A217&lt;=$B$5,IF(Calculation!$Y$12=2,DayInfo!C215,DayInfo!F215),"")</f>
        <v/>
      </c>
      <c r="G217" s="68" t="str">
        <f aca="false">IF(A217&lt;=$B$5,Data!O218,"")</f>
        <v/>
      </c>
      <c r="H217" s="91" t="str">
        <f aca="false">IF(A217&lt;=$B$5,Data!P218,"")</f>
        <v/>
      </c>
      <c r="J217" s="1" t="str">
        <f aca="false">IF(A217&lt;=$B$5,Data!E218,"")</f>
        <v/>
      </c>
      <c r="K217" s="1" t="str">
        <f aca="false">IF(A217&lt;=$B$5,Data!B218,"")</f>
        <v/>
      </c>
      <c r="L217" s="1" t="str">
        <f aca="false">IF(A217&lt;=$B$5,Data!C218,"")</f>
        <v/>
      </c>
      <c r="P217" s="1" t="str">
        <f aca="false">IF(A217&lt;=$P$6,Data!D218,"")</f>
        <v/>
      </c>
      <c r="U217" s="1" t="n">
        <f aca="false">1+U216</f>
        <v>211</v>
      </c>
      <c r="V217" s="92" t="e">
        <v>#VALUE!</v>
      </c>
      <c r="W217" s="93" t="e">
        <f aca="false">V217</f>
        <v>#VALUE!</v>
      </c>
      <c r="X217" s="93"/>
      <c r="Y217" s="94" t="n">
        <f aca="false">1+Y216</f>
        <v>211</v>
      </c>
      <c r="Z217" s="95" t="str">
        <f aca="false">IF(A217&lt;=$B$5,OldData!O218,"")</f>
        <v/>
      </c>
      <c r="AA217" s="95" t="str">
        <f aca="false">IF(A217&lt;=$B$5,OldData!E218,"")</f>
        <v/>
      </c>
      <c r="AB217" s="96" t="str">
        <f aca="false">IF(A217&lt;=$B$5,OldData!B218,"")</f>
        <v/>
      </c>
      <c r="AD217" s="1" t="n">
        <f aca="false">AD216+1</f>
        <v>212</v>
      </c>
      <c r="AE217" s="69" t="e">
        <v>#VALUE!</v>
      </c>
      <c r="AF217" s="81"/>
      <c r="AG217" s="81"/>
      <c r="AH217" s="90"/>
      <c r="AI217" s="33"/>
      <c r="AL217" s="123"/>
      <c r="AM217" s="17"/>
      <c r="AN217" s="17"/>
      <c r="AO217" s="106"/>
      <c r="AP217" s="107"/>
      <c r="AS217" s="71" t="n">
        <f aca="false">AL216</f>
        <v>0</v>
      </c>
      <c r="AT217" s="69" t="n">
        <f aca="false">AQ217</f>
        <v>0</v>
      </c>
    </row>
    <row r="218" customFormat="false" ht="11.25" hidden="false" customHeight="false" outlineLevel="0" collapsed="false">
      <c r="A218" s="67" t="n">
        <f aca="false">1+A217</f>
        <v>212</v>
      </c>
      <c r="B218" s="1" t="str">
        <f aca="false">IF(A218&lt;=$B$5,Data!L219,"")</f>
        <v/>
      </c>
      <c r="C218" s="1" t="str">
        <f aca="false">IF(A218&lt;=$B$5,IF(Calculation!$Y$12=2,DayInfo!C216,DayInfo!F216),"")</f>
        <v/>
      </c>
      <c r="G218" s="68" t="str">
        <f aca="false">IF(A218&lt;=$B$5,Data!O219,"")</f>
        <v/>
      </c>
      <c r="H218" s="91" t="str">
        <f aca="false">IF(A218&lt;=$B$5,Data!P219,"")</f>
        <v/>
      </c>
      <c r="J218" s="1" t="str">
        <f aca="false">IF(A218&lt;=$B$5,Data!E219,"")</f>
        <v/>
      </c>
      <c r="K218" s="1" t="str">
        <f aca="false">IF(A218&lt;=$B$5,Data!B219,"")</f>
        <v/>
      </c>
      <c r="L218" s="1" t="str">
        <f aca="false">IF(A218&lt;=$B$5,Data!C219,"")</f>
        <v/>
      </c>
      <c r="P218" s="1" t="str">
        <f aca="false">IF(A218&lt;=$P$6,Data!D219,"")</f>
        <v/>
      </c>
      <c r="U218" s="1" t="n">
        <f aca="false">1+U217</f>
        <v>212</v>
      </c>
      <c r="V218" s="92" t="e">
        <v>#VALUE!</v>
      </c>
      <c r="W218" s="93" t="e">
        <f aca="false">V218</f>
        <v>#VALUE!</v>
      </c>
      <c r="X218" s="93"/>
      <c r="Y218" s="94" t="n">
        <f aca="false">1+Y217</f>
        <v>212</v>
      </c>
      <c r="Z218" s="95" t="str">
        <f aca="false">IF(A218&lt;=$B$5,OldData!O219,"")</f>
        <v/>
      </c>
      <c r="AA218" s="95" t="str">
        <f aca="false">IF(A218&lt;=$B$5,OldData!E219,"")</f>
        <v/>
      </c>
      <c r="AB218" s="96" t="str">
        <f aca="false">IF(A218&lt;=$B$5,OldData!B219,"")</f>
        <v/>
      </c>
      <c r="AD218" s="1" t="n">
        <f aca="false">AD217+1</f>
        <v>213</v>
      </c>
      <c r="AE218" s="69" t="e">
        <v>#VALUE!</v>
      </c>
      <c r="AF218" s="81"/>
      <c r="AG218" s="81"/>
      <c r="AH218" s="90"/>
      <c r="AI218" s="33"/>
      <c r="AL218" s="123"/>
      <c r="AM218" s="17"/>
      <c r="AN218" s="17"/>
      <c r="AO218" s="106"/>
      <c r="AP218" s="107"/>
      <c r="AS218" s="71" t="n">
        <f aca="false">AL217</f>
        <v>0</v>
      </c>
      <c r="AT218" s="69" t="n">
        <f aca="false">AQ218</f>
        <v>0</v>
      </c>
    </row>
    <row r="219" customFormat="false" ht="11.25" hidden="false" customHeight="false" outlineLevel="0" collapsed="false">
      <c r="A219" s="67" t="n">
        <f aca="false">1+A218</f>
        <v>213</v>
      </c>
      <c r="B219" s="1" t="str">
        <f aca="false">IF(A219&lt;=$B$5,Data!L220,"")</f>
        <v/>
      </c>
      <c r="C219" s="1" t="str">
        <f aca="false">IF(A219&lt;=$B$5,IF(Calculation!$Y$12=2,DayInfo!C217,DayInfo!F217),"")</f>
        <v/>
      </c>
      <c r="G219" s="68" t="str">
        <f aca="false">IF(A219&lt;=$B$5,Data!O220,"")</f>
        <v/>
      </c>
      <c r="H219" s="91" t="str">
        <f aca="false">IF(A219&lt;=$B$5,Data!P220,"")</f>
        <v/>
      </c>
      <c r="J219" s="1" t="str">
        <f aca="false">IF(A219&lt;=$B$5,Data!E220,"")</f>
        <v/>
      </c>
      <c r="K219" s="1" t="str">
        <f aca="false">IF(A219&lt;=$B$5,Data!B220,"")</f>
        <v/>
      </c>
      <c r="L219" s="1" t="str">
        <f aca="false">IF(A219&lt;=$B$5,Data!C220,"")</f>
        <v/>
      </c>
      <c r="P219" s="1" t="str">
        <f aca="false">IF(A219&lt;=$P$6,Data!D220,"")</f>
        <v/>
      </c>
      <c r="U219" s="1" t="n">
        <f aca="false">1+U218</f>
        <v>213</v>
      </c>
      <c r="V219" s="92" t="e">
        <v>#VALUE!</v>
      </c>
      <c r="W219" s="93" t="e">
        <f aca="false">V219</f>
        <v>#VALUE!</v>
      </c>
      <c r="X219" s="93"/>
      <c r="Y219" s="94" t="n">
        <f aca="false">1+Y218</f>
        <v>213</v>
      </c>
      <c r="Z219" s="95" t="str">
        <f aca="false">IF(A219&lt;=$B$5,OldData!O220,"")</f>
        <v/>
      </c>
      <c r="AA219" s="95" t="str">
        <f aca="false">IF(A219&lt;=$B$5,OldData!E220,"")</f>
        <v/>
      </c>
      <c r="AB219" s="96" t="str">
        <f aca="false">IF(A219&lt;=$B$5,OldData!B220,"")</f>
        <v/>
      </c>
      <c r="AD219" s="1" t="n">
        <f aca="false">AD218+1</f>
        <v>214</v>
      </c>
      <c r="AE219" s="69" t="e">
        <v>#VALUE!</v>
      </c>
      <c r="AF219" s="81"/>
      <c r="AG219" s="81"/>
      <c r="AH219" s="90"/>
      <c r="AI219" s="33"/>
      <c r="AL219" s="123"/>
      <c r="AM219" s="17"/>
      <c r="AN219" s="17"/>
      <c r="AO219" s="106"/>
      <c r="AP219" s="107"/>
      <c r="AS219" s="71" t="n">
        <f aca="false">AL218</f>
        <v>0</v>
      </c>
      <c r="AT219" s="69" t="n">
        <f aca="false">AQ219</f>
        <v>0</v>
      </c>
    </row>
    <row r="220" customFormat="false" ht="11.25" hidden="false" customHeight="false" outlineLevel="0" collapsed="false">
      <c r="A220" s="67" t="n">
        <f aca="false">1+A219</f>
        <v>214</v>
      </c>
      <c r="B220" s="1" t="str">
        <f aca="false">IF(A220&lt;=$B$5,Data!L221,"")</f>
        <v/>
      </c>
      <c r="C220" s="1" t="str">
        <f aca="false">IF(A220&lt;=$B$5,IF(Calculation!$Y$12=2,DayInfo!C218,DayInfo!F218),"")</f>
        <v/>
      </c>
      <c r="G220" s="68" t="str">
        <f aca="false">IF(A220&lt;=$B$5,Data!O221,"")</f>
        <v/>
      </c>
      <c r="H220" s="91" t="str">
        <f aca="false">IF(A220&lt;=$B$5,Data!P221,"")</f>
        <v/>
      </c>
      <c r="J220" s="1" t="str">
        <f aca="false">IF(A220&lt;=$B$5,Data!E221,"")</f>
        <v/>
      </c>
      <c r="K220" s="1" t="str">
        <f aca="false">IF(A220&lt;=$B$5,Data!B221,"")</f>
        <v/>
      </c>
      <c r="L220" s="1" t="str">
        <f aca="false">IF(A220&lt;=$B$5,Data!C221,"")</f>
        <v/>
      </c>
      <c r="P220" s="1" t="str">
        <f aca="false">IF(A220&lt;=$P$6,Data!D221,"")</f>
        <v/>
      </c>
      <c r="U220" s="1" t="n">
        <f aca="false">1+U219</f>
        <v>214</v>
      </c>
      <c r="V220" s="92" t="e">
        <v>#VALUE!</v>
      </c>
      <c r="W220" s="93" t="e">
        <f aca="false">V220</f>
        <v>#VALUE!</v>
      </c>
      <c r="X220" s="93"/>
      <c r="Y220" s="94" t="n">
        <f aca="false">1+Y219</f>
        <v>214</v>
      </c>
      <c r="Z220" s="95" t="str">
        <f aca="false">IF(A220&lt;=$B$5,OldData!O221,"")</f>
        <v/>
      </c>
      <c r="AA220" s="95" t="str">
        <f aca="false">IF(A220&lt;=$B$5,OldData!E221,"")</f>
        <v/>
      </c>
      <c r="AB220" s="96" t="str">
        <f aca="false">IF(A220&lt;=$B$5,OldData!B221,"")</f>
        <v/>
      </c>
      <c r="AD220" s="1" t="n">
        <f aca="false">AD219+1</f>
        <v>215</v>
      </c>
      <c r="AE220" s="69" t="e">
        <v>#VALUE!</v>
      </c>
      <c r="AF220" s="81"/>
      <c r="AG220" s="81"/>
      <c r="AH220" s="90"/>
      <c r="AI220" s="33"/>
      <c r="AL220" s="123"/>
      <c r="AM220" s="17"/>
      <c r="AN220" s="17"/>
      <c r="AO220" s="106"/>
      <c r="AP220" s="107"/>
      <c r="AS220" s="71" t="n">
        <f aca="false">AL219</f>
        <v>0</v>
      </c>
      <c r="AT220" s="69" t="n">
        <f aca="false">AQ220</f>
        <v>0</v>
      </c>
    </row>
    <row r="221" customFormat="false" ht="11.25" hidden="false" customHeight="false" outlineLevel="0" collapsed="false">
      <c r="A221" s="67" t="n">
        <f aca="false">1+A220</f>
        <v>215</v>
      </c>
      <c r="B221" s="1" t="str">
        <f aca="false">IF(A221&lt;=$B$5,Data!L222,"")</f>
        <v/>
      </c>
      <c r="C221" s="1" t="str">
        <f aca="false">IF(A221&lt;=$B$5,IF(Calculation!$Y$12=2,DayInfo!C219,DayInfo!F219),"")</f>
        <v/>
      </c>
      <c r="G221" s="68" t="str">
        <f aca="false">IF(A221&lt;=$B$5,Data!O222,"")</f>
        <v/>
      </c>
      <c r="H221" s="91" t="str">
        <f aca="false">IF(A221&lt;=$B$5,Data!P222,"")</f>
        <v/>
      </c>
      <c r="J221" s="1" t="str">
        <f aca="false">IF(A221&lt;=$B$5,Data!E222,"")</f>
        <v/>
      </c>
      <c r="K221" s="1" t="str">
        <f aca="false">IF(A221&lt;=$B$5,Data!B222,"")</f>
        <v/>
      </c>
      <c r="L221" s="1" t="str">
        <f aca="false">IF(A221&lt;=$B$5,Data!C222,"")</f>
        <v/>
      </c>
      <c r="P221" s="1" t="str">
        <f aca="false">IF(A221&lt;=$P$6,Data!D222,"")</f>
        <v/>
      </c>
      <c r="U221" s="1" t="n">
        <f aca="false">1+U220</f>
        <v>215</v>
      </c>
      <c r="V221" s="92" t="e">
        <v>#VALUE!</v>
      </c>
      <c r="W221" s="93" t="e">
        <f aca="false">V221</f>
        <v>#VALUE!</v>
      </c>
      <c r="X221" s="93"/>
      <c r="Y221" s="94" t="n">
        <f aca="false">1+Y220</f>
        <v>215</v>
      </c>
      <c r="Z221" s="95" t="str">
        <f aca="false">IF(A221&lt;=$B$5,OldData!O222,"")</f>
        <v/>
      </c>
      <c r="AA221" s="95" t="str">
        <f aca="false">IF(A221&lt;=$B$5,OldData!E222,"")</f>
        <v/>
      </c>
      <c r="AB221" s="96" t="str">
        <f aca="false">IF(A221&lt;=$B$5,OldData!B222,"")</f>
        <v/>
      </c>
      <c r="AD221" s="1" t="n">
        <f aca="false">AD220+1</f>
        <v>216</v>
      </c>
      <c r="AE221" s="69" t="e">
        <v>#VALUE!</v>
      </c>
      <c r="AF221" s="81"/>
      <c r="AG221" s="81"/>
      <c r="AH221" s="90"/>
      <c r="AI221" s="33"/>
      <c r="AL221" s="123"/>
      <c r="AM221" s="17"/>
      <c r="AN221" s="17"/>
      <c r="AO221" s="106"/>
      <c r="AP221" s="107"/>
      <c r="AS221" s="71" t="n">
        <f aca="false">AL220</f>
        <v>0</v>
      </c>
      <c r="AT221" s="69" t="n">
        <f aca="false">AQ221</f>
        <v>0</v>
      </c>
    </row>
    <row r="222" customFormat="false" ht="11.25" hidden="false" customHeight="false" outlineLevel="0" collapsed="false">
      <c r="A222" s="67" t="n">
        <f aca="false">1+A221</f>
        <v>216</v>
      </c>
      <c r="B222" s="1" t="str">
        <f aca="false">IF(A222&lt;=$B$5,Data!L223,"")</f>
        <v/>
      </c>
      <c r="C222" s="1" t="str">
        <f aca="false">IF(A222&lt;=$B$5,IF(Calculation!$Y$12=2,DayInfo!C220,DayInfo!F220),"")</f>
        <v/>
      </c>
      <c r="G222" s="68" t="str">
        <f aca="false">IF(A222&lt;=$B$5,Data!O223,"")</f>
        <v/>
      </c>
      <c r="H222" s="91" t="str">
        <f aca="false">IF(A222&lt;=$B$5,Data!P223,"")</f>
        <v/>
      </c>
      <c r="J222" s="1" t="str">
        <f aca="false">IF(A222&lt;=$B$5,Data!E223,"")</f>
        <v/>
      </c>
      <c r="K222" s="1" t="str">
        <f aca="false">IF(A222&lt;=$B$5,Data!B223,"")</f>
        <v/>
      </c>
      <c r="L222" s="1" t="str">
        <f aca="false">IF(A222&lt;=$B$5,Data!C223,"")</f>
        <v/>
      </c>
      <c r="P222" s="1" t="str">
        <f aca="false">IF(A222&lt;=$P$6,Data!D223,"")</f>
        <v/>
      </c>
      <c r="U222" s="1" t="n">
        <f aca="false">1+U221</f>
        <v>216</v>
      </c>
      <c r="V222" s="92" t="e">
        <v>#VALUE!</v>
      </c>
      <c r="W222" s="93" t="e">
        <f aca="false">V222</f>
        <v>#VALUE!</v>
      </c>
      <c r="X222" s="93"/>
      <c r="Y222" s="94" t="n">
        <f aca="false">1+Y221</f>
        <v>216</v>
      </c>
      <c r="Z222" s="95" t="str">
        <f aca="false">IF(A222&lt;=$B$5,OldData!O223,"")</f>
        <v/>
      </c>
      <c r="AA222" s="95" t="str">
        <f aca="false">IF(A222&lt;=$B$5,OldData!E223,"")</f>
        <v/>
      </c>
      <c r="AB222" s="96" t="str">
        <f aca="false">IF(A222&lt;=$B$5,OldData!B223,"")</f>
        <v/>
      </c>
      <c r="AD222" s="1" t="n">
        <f aca="false">AD221+1</f>
        <v>217</v>
      </c>
      <c r="AE222" s="69" t="e">
        <v>#VALUE!</v>
      </c>
      <c r="AF222" s="81"/>
      <c r="AG222" s="81"/>
      <c r="AH222" s="90"/>
      <c r="AI222" s="33"/>
      <c r="AL222" s="123"/>
      <c r="AM222" s="17"/>
      <c r="AN222" s="17"/>
      <c r="AO222" s="106"/>
      <c r="AP222" s="107"/>
      <c r="AS222" s="71" t="n">
        <f aca="false">AL221</f>
        <v>0</v>
      </c>
      <c r="AT222" s="69" t="n">
        <f aca="false">AQ222</f>
        <v>0</v>
      </c>
    </row>
    <row r="223" customFormat="false" ht="11.25" hidden="false" customHeight="false" outlineLevel="0" collapsed="false">
      <c r="A223" s="67" t="n">
        <f aca="false">1+A222</f>
        <v>217</v>
      </c>
      <c r="B223" s="1" t="str">
        <f aca="false">IF(A223&lt;=$B$5,Data!L224,"")</f>
        <v/>
      </c>
      <c r="C223" s="1" t="str">
        <f aca="false">IF(A223&lt;=$B$5,IF(Calculation!$Y$12=2,DayInfo!C221,DayInfo!F221),"")</f>
        <v/>
      </c>
      <c r="G223" s="68" t="str">
        <f aca="false">IF(A223&lt;=$B$5,Data!O224,"")</f>
        <v/>
      </c>
      <c r="H223" s="91" t="str">
        <f aca="false">IF(A223&lt;=$B$5,Data!P224,"")</f>
        <v/>
      </c>
      <c r="J223" s="1" t="str">
        <f aca="false">IF(A223&lt;=$B$5,Data!E224,"")</f>
        <v/>
      </c>
      <c r="K223" s="1" t="str">
        <f aca="false">IF(A223&lt;=$B$5,Data!B224,"")</f>
        <v/>
      </c>
      <c r="L223" s="1" t="str">
        <f aca="false">IF(A223&lt;=$B$5,Data!C224,"")</f>
        <v/>
      </c>
      <c r="P223" s="1" t="str">
        <f aca="false">IF(A223&lt;=$P$6,Data!D224,"")</f>
        <v/>
      </c>
      <c r="U223" s="1" t="n">
        <f aca="false">1+U222</f>
        <v>217</v>
      </c>
      <c r="V223" s="92" t="e">
        <v>#VALUE!</v>
      </c>
      <c r="W223" s="93" t="e">
        <f aca="false">V223</f>
        <v>#VALUE!</v>
      </c>
      <c r="X223" s="93"/>
      <c r="Y223" s="94" t="n">
        <f aca="false">1+Y222</f>
        <v>217</v>
      </c>
      <c r="Z223" s="95" t="str">
        <f aca="false">IF(A223&lt;=$B$5,OldData!O224,"")</f>
        <v/>
      </c>
      <c r="AA223" s="95" t="str">
        <f aca="false">IF(A223&lt;=$B$5,OldData!E224,"")</f>
        <v/>
      </c>
      <c r="AB223" s="96" t="str">
        <f aca="false">IF(A223&lt;=$B$5,OldData!B224,"")</f>
        <v/>
      </c>
      <c r="AD223" s="1" t="n">
        <f aca="false">AD222+1</f>
        <v>218</v>
      </c>
      <c r="AE223" s="69" t="e">
        <v>#VALUE!</v>
      </c>
      <c r="AF223" s="81"/>
      <c r="AG223" s="81"/>
      <c r="AH223" s="90"/>
      <c r="AI223" s="33"/>
      <c r="AL223" s="123"/>
      <c r="AM223" s="17"/>
      <c r="AN223" s="17"/>
      <c r="AO223" s="106"/>
      <c r="AP223" s="107"/>
      <c r="AS223" s="71" t="n">
        <f aca="false">AL222</f>
        <v>0</v>
      </c>
      <c r="AT223" s="69" t="n">
        <f aca="false">AQ223</f>
        <v>0</v>
      </c>
    </row>
    <row r="224" customFormat="false" ht="11.25" hidden="false" customHeight="false" outlineLevel="0" collapsed="false">
      <c r="A224" s="67" t="n">
        <f aca="false">1+A223</f>
        <v>218</v>
      </c>
      <c r="B224" s="1" t="str">
        <f aca="false">IF(A224&lt;=$B$5,Data!L225,"")</f>
        <v/>
      </c>
      <c r="C224" s="1" t="str">
        <f aca="false">IF(A224&lt;=$B$5,IF(Calculation!$Y$12=2,DayInfo!C222,DayInfo!F222),"")</f>
        <v/>
      </c>
      <c r="G224" s="68" t="str">
        <f aca="false">IF(A224&lt;=$B$5,Data!O225,"")</f>
        <v/>
      </c>
      <c r="H224" s="91" t="str">
        <f aca="false">IF(A224&lt;=$B$5,Data!P225,"")</f>
        <v/>
      </c>
      <c r="J224" s="1" t="str">
        <f aca="false">IF(A224&lt;=$B$5,Data!E225,"")</f>
        <v/>
      </c>
      <c r="K224" s="1" t="str">
        <f aca="false">IF(A224&lt;=$B$5,Data!B225,"")</f>
        <v/>
      </c>
      <c r="L224" s="1" t="str">
        <f aca="false">IF(A224&lt;=$B$5,Data!C225,"")</f>
        <v/>
      </c>
      <c r="P224" s="1" t="str">
        <f aca="false">IF(A224&lt;=$P$6,Data!D225,"")</f>
        <v/>
      </c>
      <c r="U224" s="1" t="n">
        <f aca="false">1+U223</f>
        <v>218</v>
      </c>
      <c r="V224" s="92" t="e">
        <v>#VALUE!</v>
      </c>
      <c r="W224" s="93" t="e">
        <f aca="false">V224</f>
        <v>#VALUE!</v>
      </c>
      <c r="X224" s="93"/>
      <c r="Y224" s="94" t="n">
        <f aca="false">1+Y223</f>
        <v>218</v>
      </c>
      <c r="Z224" s="95" t="str">
        <f aca="false">IF(A224&lt;=$B$5,OldData!O225,"")</f>
        <v/>
      </c>
      <c r="AA224" s="95" t="str">
        <f aca="false">IF(A224&lt;=$B$5,OldData!E225,"")</f>
        <v/>
      </c>
      <c r="AB224" s="96" t="str">
        <f aca="false">IF(A224&lt;=$B$5,OldData!B225,"")</f>
        <v/>
      </c>
      <c r="AD224" s="1" t="n">
        <f aca="false">AD223+1</f>
        <v>219</v>
      </c>
      <c r="AE224" s="69" t="e">
        <v>#VALUE!</v>
      </c>
      <c r="AF224" s="81"/>
      <c r="AG224" s="81"/>
      <c r="AH224" s="90"/>
      <c r="AI224" s="33"/>
      <c r="AL224" s="123"/>
      <c r="AM224" s="17"/>
      <c r="AN224" s="17"/>
      <c r="AO224" s="106"/>
      <c r="AP224" s="107"/>
      <c r="AS224" s="71" t="n">
        <f aca="false">AL223</f>
        <v>0</v>
      </c>
      <c r="AT224" s="69" t="n">
        <f aca="false">AQ224</f>
        <v>0</v>
      </c>
    </row>
    <row r="225" customFormat="false" ht="11.25" hidden="false" customHeight="false" outlineLevel="0" collapsed="false">
      <c r="A225" s="67" t="n">
        <f aca="false">1+A224</f>
        <v>219</v>
      </c>
      <c r="B225" s="1" t="str">
        <f aca="false">IF(A225&lt;=$B$5,Data!L226,"")</f>
        <v/>
      </c>
      <c r="C225" s="1" t="str">
        <f aca="false">IF(A225&lt;=$B$5,IF(Calculation!$Y$12=2,DayInfo!C223,DayInfo!F223),"")</f>
        <v/>
      </c>
      <c r="G225" s="68" t="str">
        <f aca="false">IF(A225&lt;=$B$5,Data!O226,"")</f>
        <v/>
      </c>
      <c r="H225" s="91" t="str">
        <f aca="false">IF(A225&lt;=$B$5,Data!P226,"")</f>
        <v/>
      </c>
      <c r="J225" s="1" t="str">
        <f aca="false">IF(A225&lt;=$B$5,Data!E226,"")</f>
        <v/>
      </c>
      <c r="K225" s="1" t="str">
        <f aca="false">IF(A225&lt;=$B$5,Data!B226,"")</f>
        <v/>
      </c>
      <c r="L225" s="1" t="str">
        <f aca="false">IF(A225&lt;=$B$5,Data!C226,"")</f>
        <v/>
      </c>
      <c r="P225" s="1" t="str">
        <f aca="false">IF(A225&lt;=$P$6,Data!D226,"")</f>
        <v/>
      </c>
      <c r="U225" s="1" t="n">
        <f aca="false">1+U224</f>
        <v>219</v>
      </c>
      <c r="V225" s="92" t="e">
        <v>#VALUE!</v>
      </c>
      <c r="W225" s="93" t="e">
        <f aca="false">V225</f>
        <v>#VALUE!</v>
      </c>
      <c r="X225" s="93"/>
      <c r="Y225" s="94" t="n">
        <f aca="false">1+Y224</f>
        <v>219</v>
      </c>
      <c r="Z225" s="95" t="str">
        <f aca="false">IF(A225&lt;=$B$5,OldData!O226,"")</f>
        <v/>
      </c>
      <c r="AA225" s="95" t="str">
        <f aca="false">IF(A225&lt;=$B$5,OldData!E226,"")</f>
        <v/>
      </c>
      <c r="AB225" s="96" t="str">
        <f aca="false">IF(A225&lt;=$B$5,OldData!B226,"")</f>
        <v/>
      </c>
      <c r="AD225" s="1" t="n">
        <f aca="false">AD224+1</f>
        <v>220</v>
      </c>
      <c r="AE225" s="69" t="e">
        <v>#VALUE!</v>
      </c>
      <c r="AF225" s="81"/>
      <c r="AG225" s="81"/>
      <c r="AH225" s="90"/>
      <c r="AI225" s="33"/>
      <c r="AL225" s="123"/>
      <c r="AM225" s="17"/>
      <c r="AN225" s="17"/>
      <c r="AO225" s="106"/>
      <c r="AP225" s="107"/>
      <c r="AS225" s="71" t="n">
        <f aca="false">AL224</f>
        <v>0</v>
      </c>
      <c r="AT225" s="69" t="n">
        <f aca="false">AQ225</f>
        <v>0</v>
      </c>
    </row>
    <row r="226" customFormat="false" ht="11.25" hidden="false" customHeight="false" outlineLevel="0" collapsed="false">
      <c r="A226" s="67" t="n">
        <f aca="false">1+A225</f>
        <v>220</v>
      </c>
      <c r="B226" s="1" t="str">
        <f aca="false">IF(A226&lt;=$B$5,Data!L227,"")</f>
        <v/>
      </c>
      <c r="C226" s="1" t="str">
        <f aca="false">IF(A226&lt;=$B$5,IF(Calculation!$Y$12=2,DayInfo!C224,DayInfo!F224),"")</f>
        <v/>
      </c>
      <c r="G226" s="68" t="str">
        <f aca="false">IF(A226&lt;=$B$5,Data!O227,"")</f>
        <v/>
      </c>
      <c r="H226" s="91" t="str">
        <f aca="false">IF(A226&lt;=$B$5,Data!P227,"")</f>
        <v/>
      </c>
      <c r="J226" s="1" t="str">
        <f aca="false">IF(A226&lt;=$B$5,Data!E227,"")</f>
        <v/>
      </c>
      <c r="K226" s="1" t="str">
        <f aca="false">IF(A226&lt;=$B$5,Data!B227,"")</f>
        <v/>
      </c>
      <c r="L226" s="1" t="str">
        <f aca="false">IF(A226&lt;=$B$5,Data!C227,"")</f>
        <v/>
      </c>
      <c r="P226" s="1" t="str">
        <f aca="false">IF(A226&lt;=$P$6,Data!D227,"")</f>
        <v/>
      </c>
      <c r="U226" s="1" t="n">
        <f aca="false">1+U225</f>
        <v>220</v>
      </c>
      <c r="V226" s="92" t="e">
        <v>#VALUE!</v>
      </c>
      <c r="W226" s="93" t="e">
        <f aca="false">V226</f>
        <v>#VALUE!</v>
      </c>
      <c r="X226" s="93"/>
      <c r="Y226" s="94" t="n">
        <f aca="false">1+Y225</f>
        <v>220</v>
      </c>
      <c r="Z226" s="95" t="str">
        <f aca="false">IF(A226&lt;=$B$5,OldData!O227,"")</f>
        <v/>
      </c>
      <c r="AA226" s="95" t="str">
        <f aca="false">IF(A226&lt;=$B$5,OldData!E227,"")</f>
        <v/>
      </c>
      <c r="AB226" s="96" t="str">
        <f aca="false">IF(A226&lt;=$B$5,OldData!B227,"")</f>
        <v/>
      </c>
      <c r="AD226" s="1" t="n">
        <f aca="false">AD225+1</f>
        <v>221</v>
      </c>
      <c r="AE226" s="69" t="e">
        <v>#VALUE!</v>
      </c>
      <c r="AF226" s="81"/>
      <c r="AG226" s="81"/>
      <c r="AH226" s="90"/>
      <c r="AI226" s="33"/>
      <c r="AL226" s="123"/>
      <c r="AM226" s="17"/>
      <c r="AN226" s="17"/>
      <c r="AO226" s="106"/>
      <c r="AP226" s="107"/>
      <c r="AS226" s="71" t="n">
        <f aca="false">AL225</f>
        <v>0</v>
      </c>
      <c r="AT226" s="69" t="n">
        <f aca="false">AQ226</f>
        <v>0</v>
      </c>
    </row>
    <row r="227" customFormat="false" ht="11.25" hidden="false" customHeight="false" outlineLevel="0" collapsed="false">
      <c r="A227" s="67" t="n">
        <f aca="false">1+A226</f>
        <v>221</v>
      </c>
      <c r="B227" s="1" t="str">
        <f aca="false">IF(A227&lt;=$B$5,Data!L228,"")</f>
        <v/>
      </c>
      <c r="C227" s="1" t="str">
        <f aca="false">IF(A227&lt;=$B$5,IF(Calculation!$Y$12=2,DayInfo!C225,DayInfo!F225),"")</f>
        <v/>
      </c>
      <c r="G227" s="68" t="str">
        <f aca="false">IF(A227&lt;=$B$5,Data!O228,"")</f>
        <v/>
      </c>
      <c r="H227" s="91" t="str">
        <f aca="false">IF(A227&lt;=$B$5,Data!P228,"")</f>
        <v/>
      </c>
      <c r="J227" s="1" t="str">
        <f aca="false">IF(A227&lt;=$B$5,Data!E228,"")</f>
        <v/>
      </c>
      <c r="K227" s="1" t="str">
        <f aca="false">IF(A227&lt;=$B$5,Data!B228,"")</f>
        <v/>
      </c>
      <c r="L227" s="1" t="str">
        <f aca="false">IF(A227&lt;=$B$5,Data!C228,"")</f>
        <v/>
      </c>
      <c r="P227" s="1" t="str">
        <f aca="false">IF(A227&lt;=$P$6,Data!D228,"")</f>
        <v/>
      </c>
      <c r="U227" s="1" t="n">
        <f aca="false">1+U226</f>
        <v>221</v>
      </c>
      <c r="V227" s="92" t="e">
        <v>#VALUE!</v>
      </c>
      <c r="W227" s="93" t="e">
        <f aca="false">V227</f>
        <v>#VALUE!</v>
      </c>
      <c r="X227" s="93"/>
      <c r="Y227" s="94" t="n">
        <f aca="false">1+Y226</f>
        <v>221</v>
      </c>
      <c r="Z227" s="95" t="str">
        <f aca="false">IF(A227&lt;=$B$5,OldData!O228,"")</f>
        <v/>
      </c>
      <c r="AA227" s="95" t="str">
        <f aca="false">IF(A227&lt;=$B$5,OldData!E228,"")</f>
        <v/>
      </c>
      <c r="AB227" s="96" t="str">
        <f aca="false">IF(A227&lt;=$B$5,OldData!B228,"")</f>
        <v/>
      </c>
      <c r="AD227" s="1" t="n">
        <f aca="false">AD226+1</f>
        <v>222</v>
      </c>
      <c r="AE227" s="69" t="e">
        <v>#VALUE!</v>
      </c>
      <c r="AF227" s="81"/>
      <c r="AG227" s="81"/>
      <c r="AH227" s="90"/>
      <c r="AI227" s="33"/>
      <c r="AL227" s="123"/>
      <c r="AM227" s="17"/>
      <c r="AN227" s="17"/>
      <c r="AO227" s="106"/>
      <c r="AP227" s="107"/>
      <c r="AS227" s="71" t="n">
        <f aca="false">AL226</f>
        <v>0</v>
      </c>
      <c r="AT227" s="69" t="n">
        <f aca="false">AQ227</f>
        <v>0</v>
      </c>
    </row>
    <row r="228" customFormat="false" ht="11.25" hidden="false" customHeight="false" outlineLevel="0" collapsed="false">
      <c r="A228" s="67" t="n">
        <f aca="false">1+A227</f>
        <v>222</v>
      </c>
      <c r="B228" s="1" t="str">
        <f aca="false">IF(A228&lt;=$B$5,Data!L229,"")</f>
        <v/>
      </c>
      <c r="C228" s="1" t="str">
        <f aca="false">IF(A228&lt;=$B$5,IF(Calculation!$Y$12=2,DayInfo!C226,DayInfo!F226),"")</f>
        <v/>
      </c>
      <c r="G228" s="68" t="str">
        <f aca="false">IF(A228&lt;=$B$5,Data!O229,"")</f>
        <v/>
      </c>
      <c r="H228" s="91" t="str">
        <f aca="false">IF(A228&lt;=$B$5,Data!P229,"")</f>
        <v/>
      </c>
      <c r="J228" s="1" t="str">
        <f aca="false">IF(A228&lt;=$B$5,Data!E229,"")</f>
        <v/>
      </c>
      <c r="K228" s="1" t="str">
        <f aca="false">IF(A228&lt;=$B$5,Data!B229,"")</f>
        <v/>
      </c>
      <c r="L228" s="1" t="str">
        <f aca="false">IF(A228&lt;=$B$5,Data!C229,"")</f>
        <v/>
      </c>
      <c r="P228" s="1" t="str">
        <f aca="false">IF(A228&lt;=$P$6,Data!D229,"")</f>
        <v/>
      </c>
      <c r="U228" s="1" t="n">
        <f aca="false">1+U227</f>
        <v>222</v>
      </c>
      <c r="V228" s="92" t="e">
        <v>#VALUE!</v>
      </c>
      <c r="W228" s="93" t="e">
        <f aca="false">V228</f>
        <v>#VALUE!</v>
      </c>
      <c r="X228" s="93"/>
      <c r="Y228" s="94" t="n">
        <f aca="false">1+Y227</f>
        <v>222</v>
      </c>
      <c r="Z228" s="95" t="str">
        <f aca="false">IF(A228&lt;=$B$5,OldData!O229,"")</f>
        <v/>
      </c>
      <c r="AA228" s="95" t="str">
        <f aca="false">IF(A228&lt;=$B$5,OldData!E229,"")</f>
        <v/>
      </c>
      <c r="AB228" s="96" t="str">
        <f aca="false">IF(A228&lt;=$B$5,OldData!B229,"")</f>
        <v/>
      </c>
      <c r="AD228" s="1" t="n">
        <f aca="false">AD227+1</f>
        <v>223</v>
      </c>
      <c r="AE228" s="69" t="e">
        <v>#VALUE!</v>
      </c>
      <c r="AF228" s="81"/>
      <c r="AG228" s="81"/>
      <c r="AH228" s="90"/>
      <c r="AI228" s="33"/>
      <c r="AL228" s="123"/>
      <c r="AM228" s="17"/>
      <c r="AN228" s="17"/>
      <c r="AO228" s="106"/>
      <c r="AP228" s="107"/>
      <c r="AS228" s="71" t="n">
        <f aca="false">AL227</f>
        <v>0</v>
      </c>
      <c r="AT228" s="69" t="n">
        <f aca="false">AQ228</f>
        <v>0</v>
      </c>
    </row>
    <row r="229" customFormat="false" ht="11.25" hidden="false" customHeight="false" outlineLevel="0" collapsed="false">
      <c r="A229" s="67" t="n">
        <f aca="false">1+A228</f>
        <v>223</v>
      </c>
      <c r="B229" s="1" t="str">
        <f aca="false">IF(A229&lt;=$B$5,Data!L230,"")</f>
        <v/>
      </c>
      <c r="C229" s="1" t="str">
        <f aca="false">IF(A229&lt;=$B$5,IF(Calculation!$Y$12=2,DayInfo!C227,DayInfo!F227),"")</f>
        <v/>
      </c>
      <c r="G229" s="68" t="str">
        <f aca="false">IF(A229&lt;=$B$5,Data!O230,"")</f>
        <v/>
      </c>
      <c r="H229" s="91" t="str">
        <f aca="false">IF(A229&lt;=$B$5,Data!P230,"")</f>
        <v/>
      </c>
      <c r="J229" s="1" t="str">
        <f aca="false">IF(A229&lt;=$B$5,Data!E230,"")</f>
        <v/>
      </c>
      <c r="K229" s="1" t="str">
        <f aca="false">IF(A229&lt;=$B$5,Data!B230,"")</f>
        <v/>
      </c>
      <c r="L229" s="1" t="str">
        <f aca="false">IF(A229&lt;=$B$5,Data!C230,"")</f>
        <v/>
      </c>
      <c r="P229" s="1" t="str">
        <f aca="false">IF(A229&lt;=$P$6,Data!D230,"")</f>
        <v/>
      </c>
      <c r="U229" s="1" t="n">
        <f aca="false">1+U228</f>
        <v>223</v>
      </c>
      <c r="V229" s="92" t="e">
        <v>#VALUE!</v>
      </c>
      <c r="W229" s="93" t="e">
        <f aca="false">V229</f>
        <v>#VALUE!</v>
      </c>
      <c r="X229" s="93"/>
      <c r="Y229" s="94" t="n">
        <f aca="false">1+Y228</f>
        <v>223</v>
      </c>
      <c r="Z229" s="95" t="str">
        <f aca="false">IF(A229&lt;=$B$5,OldData!O230,"")</f>
        <v/>
      </c>
      <c r="AA229" s="95" t="str">
        <f aca="false">IF(A229&lt;=$B$5,OldData!E230,"")</f>
        <v/>
      </c>
      <c r="AB229" s="96" t="str">
        <f aca="false">IF(A229&lt;=$B$5,OldData!B230,"")</f>
        <v/>
      </c>
      <c r="AD229" s="1" t="n">
        <f aca="false">AD228+1</f>
        <v>224</v>
      </c>
      <c r="AE229" s="69" t="e">
        <v>#VALUE!</v>
      </c>
      <c r="AF229" s="81"/>
      <c r="AG229" s="81"/>
      <c r="AH229" s="90"/>
      <c r="AI229" s="33"/>
      <c r="AL229" s="123"/>
      <c r="AM229" s="17"/>
      <c r="AN229" s="17"/>
      <c r="AO229" s="106"/>
      <c r="AP229" s="107"/>
      <c r="AS229" s="71" t="n">
        <f aca="false">AL228</f>
        <v>0</v>
      </c>
      <c r="AT229" s="69" t="n">
        <f aca="false">AQ229</f>
        <v>0</v>
      </c>
    </row>
    <row r="230" customFormat="false" ht="11.25" hidden="false" customHeight="false" outlineLevel="0" collapsed="false">
      <c r="A230" s="67" t="n">
        <f aca="false">1+A229</f>
        <v>224</v>
      </c>
      <c r="B230" s="1" t="str">
        <f aca="false">IF(A230&lt;=$B$5,Data!L231,"")</f>
        <v/>
      </c>
      <c r="C230" s="1" t="str">
        <f aca="false">IF(A230&lt;=$B$5,IF(Calculation!$Y$12=2,DayInfo!C228,DayInfo!F228),"")</f>
        <v/>
      </c>
      <c r="G230" s="68" t="str">
        <f aca="false">IF(A230&lt;=$B$5,Data!O231,"")</f>
        <v/>
      </c>
      <c r="H230" s="91" t="str">
        <f aca="false">IF(A230&lt;=$B$5,Data!P231,"")</f>
        <v/>
      </c>
      <c r="J230" s="1" t="str">
        <f aca="false">IF(A230&lt;=$B$5,Data!E231,"")</f>
        <v/>
      </c>
      <c r="K230" s="1" t="str">
        <f aca="false">IF(A230&lt;=$B$5,Data!B231,"")</f>
        <v/>
      </c>
      <c r="L230" s="1" t="str">
        <f aca="false">IF(A230&lt;=$B$5,Data!C231,"")</f>
        <v/>
      </c>
      <c r="P230" s="1" t="str">
        <f aca="false">IF(A230&lt;=$P$6,Data!D231,"")</f>
        <v/>
      </c>
      <c r="U230" s="1" t="n">
        <f aca="false">1+U229</f>
        <v>224</v>
      </c>
      <c r="V230" s="92" t="e">
        <v>#VALUE!</v>
      </c>
      <c r="W230" s="93" t="e">
        <f aca="false">V230</f>
        <v>#VALUE!</v>
      </c>
      <c r="X230" s="93"/>
      <c r="Y230" s="94" t="n">
        <f aca="false">1+Y229</f>
        <v>224</v>
      </c>
      <c r="Z230" s="95" t="str">
        <f aca="false">IF(A230&lt;=$B$5,OldData!O231,"")</f>
        <v/>
      </c>
      <c r="AA230" s="95" t="str">
        <f aca="false">IF(A230&lt;=$B$5,OldData!E231,"")</f>
        <v/>
      </c>
      <c r="AB230" s="96" t="str">
        <f aca="false">IF(A230&lt;=$B$5,OldData!B231,"")</f>
        <v/>
      </c>
      <c r="AD230" s="1" t="n">
        <f aca="false">AD229+1</f>
        <v>225</v>
      </c>
      <c r="AE230" s="69" t="e">
        <v>#VALUE!</v>
      </c>
      <c r="AF230" s="81"/>
      <c r="AG230" s="81"/>
      <c r="AH230" s="90"/>
      <c r="AI230" s="33"/>
      <c r="AL230" s="123"/>
      <c r="AM230" s="17"/>
      <c r="AN230" s="17"/>
      <c r="AO230" s="106"/>
      <c r="AP230" s="107"/>
      <c r="AS230" s="71" t="n">
        <f aca="false">AL229</f>
        <v>0</v>
      </c>
      <c r="AT230" s="69" t="n">
        <f aca="false">AQ230</f>
        <v>0</v>
      </c>
    </row>
    <row r="231" customFormat="false" ht="11.25" hidden="false" customHeight="false" outlineLevel="0" collapsed="false">
      <c r="A231" s="67" t="n">
        <f aca="false">1+A230</f>
        <v>225</v>
      </c>
      <c r="B231" s="1" t="str">
        <f aca="false">IF(A231&lt;=$B$5,Data!L232,"")</f>
        <v/>
      </c>
      <c r="C231" s="1" t="str">
        <f aca="false">IF(A231&lt;=$B$5,IF(Calculation!$Y$12=2,DayInfo!C229,DayInfo!F229),"")</f>
        <v/>
      </c>
      <c r="G231" s="68" t="str">
        <f aca="false">IF(A231&lt;=$B$5,Data!O232,"")</f>
        <v/>
      </c>
      <c r="H231" s="91" t="str">
        <f aca="false">IF(A231&lt;=$B$5,Data!P232,"")</f>
        <v/>
      </c>
      <c r="J231" s="1" t="str">
        <f aca="false">IF(A231&lt;=$B$5,Data!E232,"")</f>
        <v/>
      </c>
      <c r="K231" s="1" t="str">
        <f aca="false">IF(A231&lt;=$B$5,Data!B232,"")</f>
        <v/>
      </c>
      <c r="L231" s="1" t="str">
        <f aca="false">IF(A231&lt;=$B$5,Data!C232,"")</f>
        <v/>
      </c>
      <c r="P231" s="1" t="str">
        <f aca="false">IF(A231&lt;=$P$6,Data!D232,"")</f>
        <v/>
      </c>
      <c r="U231" s="1" t="n">
        <f aca="false">1+U230</f>
        <v>225</v>
      </c>
      <c r="V231" s="92" t="e">
        <v>#VALUE!</v>
      </c>
      <c r="W231" s="93" t="e">
        <f aca="false">V231</f>
        <v>#VALUE!</v>
      </c>
      <c r="X231" s="93"/>
      <c r="Y231" s="94" t="n">
        <f aca="false">1+Y230</f>
        <v>225</v>
      </c>
      <c r="Z231" s="95" t="str">
        <f aca="false">IF(A231&lt;=$B$5,OldData!O232,"")</f>
        <v/>
      </c>
      <c r="AA231" s="95" t="str">
        <f aca="false">IF(A231&lt;=$B$5,OldData!E232,"")</f>
        <v/>
      </c>
      <c r="AB231" s="96" t="str">
        <f aca="false">IF(A231&lt;=$B$5,OldData!B232,"")</f>
        <v/>
      </c>
      <c r="AD231" s="1" t="n">
        <f aca="false">AD230+1</f>
        <v>226</v>
      </c>
      <c r="AE231" s="69" t="e">
        <v>#VALUE!</v>
      </c>
      <c r="AF231" s="81"/>
      <c r="AG231" s="81"/>
      <c r="AH231" s="90"/>
      <c r="AI231" s="33"/>
      <c r="AL231" s="123"/>
      <c r="AM231" s="17"/>
      <c r="AN231" s="17"/>
      <c r="AO231" s="106"/>
      <c r="AP231" s="107"/>
      <c r="AS231" s="71" t="n">
        <f aca="false">AL230</f>
        <v>0</v>
      </c>
      <c r="AT231" s="69" t="n">
        <f aca="false">AQ231</f>
        <v>0</v>
      </c>
    </row>
    <row r="232" customFormat="false" ht="11.25" hidden="false" customHeight="false" outlineLevel="0" collapsed="false">
      <c r="A232" s="67" t="n">
        <f aca="false">1+A231</f>
        <v>226</v>
      </c>
      <c r="B232" s="1" t="str">
        <f aca="false">IF(A232&lt;=$B$5,Data!L233,"")</f>
        <v/>
      </c>
      <c r="C232" s="1" t="str">
        <f aca="false">IF(A232&lt;=$B$5,IF(Calculation!$Y$12=2,DayInfo!C230,DayInfo!F230),"")</f>
        <v/>
      </c>
      <c r="G232" s="68" t="str">
        <f aca="false">IF(A232&lt;=$B$5,Data!O233,"")</f>
        <v/>
      </c>
      <c r="H232" s="91" t="str">
        <f aca="false">IF(A232&lt;=$B$5,Data!P233,"")</f>
        <v/>
      </c>
      <c r="J232" s="1" t="str">
        <f aca="false">IF(A232&lt;=$B$5,Data!E233,"")</f>
        <v/>
      </c>
      <c r="K232" s="1" t="str">
        <f aca="false">IF(A232&lt;=$B$5,Data!B233,"")</f>
        <v/>
      </c>
      <c r="L232" s="1" t="str">
        <f aca="false">IF(A232&lt;=$B$5,Data!C233,"")</f>
        <v/>
      </c>
      <c r="P232" s="1" t="str">
        <f aca="false">IF(A232&lt;=$P$6,Data!D233,"")</f>
        <v/>
      </c>
      <c r="U232" s="1" t="n">
        <f aca="false">1+U231</f>
        <v>226</v>
      </c>
      <c r="V232" s="92" t="e">
        <v>#VALUE!</v>
      </c>
      <c r="W232" s="93" t="e">
        <f aca="false">V232</f>
        <v>#VALUE!</v>
      </c>
      <c r="X232" s="93"/>
      <c r="Y232" s="94" t="n">
        <f aca="false">1+Y231</f>
        <v>226</v>
      </c>
      <c r="Z232" s="95" t="str">
        <f aca="false">IF(A232&lt;=$B$5,OldData!O233,"")</f>
        <v/>
      </c>
      <c r="AA232" s="95" t="str">
        <f aca="false">IF(A232&lt;=$B$5,OldData!E233,"")</f>
        <v/>
      </c>
      <c r="AB232" s="96" t="str">
        <f aca="false">IF(A232&lt;=$B$5,OldData!B233,"")</f>
        <v/>
      </c>
      <c r="AD232" s="1" t="n">
        <f aca="false">AD231+1</f>
        <v>227</v>
      </c>
      <c r="AE232" s="69" t="e">
        <v>#VALUE!</v>
      </c>
      <c r="AF232" s="81"/>
      <c r="AG232" s="81"/>
      <c r="AH232" s="90"/>
      <c r="AI232" s="33"/>
      <c r="AL232" s="123"/>
      <c r="AM232" s="17"/>
      <c r="AN232" s="17"/>
      <c r="AO232" s="106"/>
      <c r="AP232" s="107"/>
      <c r="AS232" s="71" t="n">
        <f aca="false">AL231</f>
        <v>0</v>
      </c>
      <c r="AT232" s="69" t="n">
        <f aca="false">AQ232</f>
        <v>0</v>
      </c>
    </row>
    <row r="233" customFormat="false" ht="11.25" hidden="false" customHeight="false" outlineLevel="0" collapsed="false">
      <c r="A233" s="67" t="n">
        <f aca="false">1+A232</f>
        <v>227</v>
      </c>
      <c r="B233" s="1" t="str">
        <f aca="false">IF(A233&lt;=$B$5,Data!L234,"")</f>
        <v/>
      </c>
      <c r="C233" s="1" t="str">
        <f aca="false">IF(A233&lt;=$B$5,IF(Calculation!$Y$12=2,DayInfo!C231,DayInfo!F231),"")</f>
        <v/>
      </c>
      <c r="G233" s="68" t="str">
        <f aca="false">IF(A233&lt;=$B$5,Data!O234,"")</f>
        <v/>
      </c>
      <c r="H233" s="91" t="str">
        <f aca="false">IF(A233&lt;=$B$5,Data!P234,"")</f>
        <v/>
      </c>
      <c r="J233" s="1" t="str">
        <f aca="false">IF(A233&lt;=$B$5,Data!E234,"")</f>
        <v/>
      </c>
      <c r="K233" s="1" t="str">
        <f aca="false">IF(A233&lt;=$B$5,Data!B234,"")</f>
        <v/>
      </c>
      <c r="L233" s="1" t="str">
        <f aca="false">IF(A233&lt;=$B$5,Data!C234,"")</f>
        <v/>
      </c>
      <c r="P233" s="1" t="str">
        <f aca="false">IF(A233&lt;=$P$6,Data!D234,"")</f>
        <v/>
      </c>
      <c r="U233" s="1" t="n">
        <f aca="false">1+U232</f>
        <v>227</v>
      </c>
      <c r="V233" s="92" t="e">
        <v>#VALUE!</v>
      </c>
      <c r="W233" s="93" t="e">
        <f aca="false">V233</f>
        <v>#VALUE!</v>
      </c>
      <c r="X233" s="93"/>
      <c r="Y233" s="94" t="n">
        <f aca="false">1+Y232</f>
        <v>227</v>
      </c>
      <c r="Z233" s="95" t="str">
        <f aca="false">IF(A233&lt;=$B$5,OldData!O234,"")</f>
        <v/>
      </c>
      <c r="AA233" s="95" t="str">
        <f aca="false">IF(A233&lt;=$B$5,OldData!E234,"")</f>
        <v/>
      </c>
      <c r="AB233" s="96" t="str">
        <f aca="false">IF(A233&lt;=$B$5,OldData!B234,"")</f>
        <v/>
      </c>
      <c r="AD233" s="1" t="n">
        <f aca="false">AD232+1</f>
        <v>228</v>
      </c>
      <c r="AE233" s="69" t="e">
        <v>#VALUE!</v>
      </c>
      <c r="AF233" s="81"/>
      <c r="AG233" s="81"/>
      <c r="AH233" s="90"/>
      <c r="AI233" s="33"/>
      <c r="AL233" s="123"/>
      <c r="AM233" s="17"/>
      <c r="AN233" s="17"/>
      <c r="AO233" s="106"/>
      <c r="AP233" s="107"/>
      <c r="AS233" s="71" t="n">
        <f aca="false">AL232</f>
        <v>0</v>
      </c>
      <c r="AT233" s="69" t="n">
        <f aca="false">AQ233</f>
        <v>0</v>
      </c>
    </row>
    <row r="234" customFormat="false" ht="11.25" hidden="false" customHeight="false" outlineLevel="0" collapsed="false">
      <c r="A234" s="67" t="n">
        <f aca="false">1+A233</f>
        <v>228</v>
      </c>
      <c r="B234" s="1" t="str">
        <f aca="false">IF(A234&lt;=$B$5,Data!L235,"")</f>
        <v/>
      </c>
      <c r="C234" s="1" t="str">
        <f aca="false">IF(A234&lt;=$B$5,IF(Calculation!$Y$12=2,DayInfo!C232,DayInfo!F232),"")</f>
        <v/>
      </c>
      <c r="G234" s="68" t="str">
        <f aca="false">IF(A234&lt;=$B$5,Data!O235,"")</f>
        <v/>
      </c>
      <c r="H234" s="91" t="str">
        <f aca="false">IF(A234&lt;=$B$5,Data!P235,"")</f>
        <v/>
      </c>
      <c r="J234" s="1" t="str">
        <f aca="false">IF(A234&lt;=$B$5,Data!E235,"")</f>
        <v/>
      </c>
      <c r="K234" s="1" t="str">
        <f aca="false">IF(A234&lt;=$B$5,Data!B235,"")</f>
        <v/>
      </c>
      <c r="L234" s="1" t="str">
        <f aca="false">IF(A234&lt;=$B$5,Data!C235,"")</f>
        <v/>
      </c>
      <c r="P234" s="1" t="str">
        <f aca="false">IF(A234&lt;=$P$6,Data!D235,"")</f>
        <v/>
      </c>
      <c r="U234" s="1" t="n">
        <f aca="false">1+U233</f>
        <v>228</v>
      </c>
      <c r="V234" s="92" t="e">
        <v>#VALUE!</v>
      </c>
      <c r="W234" s="93" t="e">
        <f aca="false">V234</f>
        <v>#VALUE!</v>
      </c>
      <c r="X234" s="93"/>
      <c r="Y234" s="94" t="n">
        <f aca="false">1+Y233</f>
        <v>228</v>
      </c>
      <c r="Z234" s="95" t="str">
        <f aca="false">IF(A234&lt;=$B$5,OldData!O235,"")</f>
        <v/>
      </c>
      <c r="AA234" s="95" t="str">
        <f aca="false">IF(A234&lt;=$B$5,OldData!E235,"")</f>
        <v/>
      </c>
      <c r="AB234" s="96" t="str">
        <f aca="false">IF(A234&lt;=$B$5,OldData!B235,"")</f>
        <v/>
      </c>
      <c r="AD234" s="1" t="n">
        <f aca="false">AD233+1</f>
        <v>229</v>
      </c>
      <c r="AE234" s="69" t="e">
        <v>#VALUE!</v>
      </c>
      <c r="AF234" s="81"/>
      <c r="AG234" s="81"/>
      <c r="AH234" s="90"/>
      <c r="AI234" s="33"/>
      <c r="AL234" s="123"/>
      <c r="AM234" s="17"/>
      <c r="AN234" s="17"/>
      <c r="AO234" s="106"/>
      <c r="AP234" s="107"/>
      <c r="AS234" s="71" t="n">
        <f aca="false">AL233</f>
        <v>0</v>
      </c>
      <c r="AT234" s="69" t="n">
        <f aca="false">AQ234</f>
        <v>0</v>
      </c>
    </row>
    <row r="235" customFormat="false" ht="11.25" hidden="false" customHeight="false" outlineLevel="0" collapsed="false">
      <c r="A235" s="67" t="n">
        <f aca="false">1+A234</f>
        <v>229</v>
      </c>
      <c r="B235" s="1" t="str">
        <f aca="false">IF(A235&lt;=$B$5,Data!L236,"")</f>
        <v/>
      </c>
      <c r="C235" s="1" t="str">
        <f aca="false">IF(A235&lt;=$B$5,IF(Calculation!$Y$12=2,DayInfo!C233,DayInfo!F233),"")</f>
        <v/>
      </c>
      <c r="G235" s="68" t="str">
        <f aca="false">IF(A235&lt;=$B$5,Data!O236,"")</f>
        <v/>
      </c>
      <c r="H235" s="91" t="str">
        <f aca="false">IF(A235&lt;=$B$5,Data!P236,"")</f>
        <v/>
      </c>
      <c r="J235" s="1" t="str">
        <f aca="false">IF(A235&lt;=$B$5,Data!E236,"")</f>
        <v/>
      </c>
      <c r="K235" s="1" t="str">
        <f aca="false">IF(A235&lt;=$B$5,Data!B236,"")</f>
        <v/>
      </c>
      <c r="L235" s="1" t="str">
        <f aca="false">IF(A235&lt;=$B$5,Data!C236,"")</f>
        <v/>
      </c>
      <c r="P235" s="1" t="str">
        <f aca="false">IF(A235&lt;=$P$6,Data!D236,"")</f>
        <v/>
      </c>
      <c r="U235" s="1" t="n">
        <f aca="false">1+U234</f>
        <v>229</v>
      </c>
      <c r="V235" s="92" t="e">
        <v>#VALUE!</v>
      </c>
      <c r="W235" s="93" t="e">
        <f aca="false">V235</f>
        <v>#VALUE!</v>
      </c>
      <c r="X235" s="93"/>
      <c r="Y235" s="94" t="n">
        <f aca="false">1+Y234</f>
        <v>229</v>
      </c>
      <c r="Z235" s="95" t="str">
        <f aca="false">IF(A235&lt;=$B$5,OldData!O236,"")</f>
        <v/>
      </c>
      <c r="AA235" s="95" t="str">
        <f aca="false">IF(A235&lt;=$B$5,OldData!E236,"")</f>
        <v/>
      </c>
      <c r="AB235" s="96" t="str">
        <f aca="false">IF(A235&lt;=$B$5,OldData!B236,"")</f>
        <v/>
      </c>
      <c r="AD235" s="1" t="n">
        <f aca="false">AD234+1</f>
        <v>230</v>
      </c>
      <c r="AE235" s="69" t="e">
        <v>#VALUE!</v>
      </c>
      <c r="AF235" s="81"/>
      <c r="AG235" s="81"/>
      <c r="AH235" s="90"/>
      <c r="AI235" s="33"/>
      <c r="AL235" s="123"/>
      <c r="AM235" s="17"/>
      <c r="AN235" s="17"/>
      <c r="AO235" s="106"/>
      <c r="AP235" s="107"/>
      <c r="AS235" s="71" t="n">
        <f aca="false">AL234</f>
        <v>0</v>
      </c>
      <c r="AT235" s="69" t="n">
        <f aca="false">AQ235</f>
        <v>0</v>
      </c>
    </row>
    <row r="236" customFormat="false" ht="11.25" hidden="false" customHeight="false" outlineLevel="0" collapsed="false">
      <c r="A236" s="67" t="n">
        <f aca="false">1+A235</f>
        <v>230</v>
      </c>
      <c r="B236" s="1" t="str">
        <f aca="false">IF(A236&lt;=$B$5,Data!L237,"")</f>
        <v/>
      </c>
      <c r="C236" s="1" t="str">
        <f aca="false">IF(A236&lt;=$B$5,IF(Calculation!$Y$12=2,DayInfo!C234,DayInfo!F234),"")</f>
        <v/>
      </c>
      <c r="G236" s="68" t="str">
        <f aca="false">IF(A236&lt;=$B$5,Data!O237,"")</f>
        <v/>
      </c>
      <c r="H236" s="91" t="str">
        <f aca="false">IF(A236&lt;=$B$5,Data!P237,"")</f>
        <v/>
      </c>
      <c r="J236" s="1" t="str">
        <f aca="false">IF(A236&lt;=$B$5,Data!E237,"")</f>
        <v/>
      </c>
      <c r="K236" s="1" t="str">
        <f aca="false">IF(A236&lt;=$B$5,Data!B237,"")</f>
        <v/>
      </c>
      <c r="L236" s="1" t="str">
        <f aca="false">IF(A236&lt;=$B$5,Data!C237,"")</f>
        <v/>
      </c>
      <c r="P236" s="1" t="str">
        <f aca="false">IF(A236&lt;=$P$6,Data!D237,"")</f>
        <v/>
      </c>
      <c r="U236" s="1" t="n">
        <f aca="false">1+U235</f>
        <v>230</v>
      </c>
      <c r="V236" s="92" t="e">
        <v>#VALUE!</v>
      </c>
      <c r="W236" s="93" t="e">
        <f aca="false">V236</f>
        <v>#VALUE!</v>
      </c>
      <c r="X236" s="93"/>
      <c r="Y236" s="94" t="n">
        <f aca="false">1+Y235</f>
        <v>230</v>
      </c>
      <c r="Z236" s="95" t="str">
        <f aca="false">IF(A236&lt;=$B$5,OldData!O237,"")</f>
        <v/>
      </c>
      <c r="AA236" s="95" t="str">
        <f aca="false">IF(A236&lt;=$B$5,OldData!E237,"")</f>
        <v/>
      </c>
      <c r="AB236" s="96" t="str">
        <f aca="false">IF(A236&lt;=$B$5,OldData!B237,"")</f>
        <v/>
      </c>
      <c r="AD236" s="1" t="n">
        <f aca="false">AD235+1</f>
        <v>231</v>
      </c>
      <c r="AE236" s="69" t="e">
        <v>#VALUE!</v>
      </c>
      <c r="AF236" s="81"/>
      <c r="AG236" s="81"/>
      <c r="AH236" s="90"/>
      <c r="AI236" s="33"/>
      <c r="AL236" s="123"/>
      <c r="AM236" s="17"/>
      <c r="AN236" s="17"/>
      <c r="AO236" s="106"/>
      <c r="AP236" s="107"/>
      <c r="AS236" s="71" t="n">
        <f aca="false">AL235</f>
        <v>0</v>
      </c>
      <c r="AT236" s="69" t="n">
        <f aca="false">AQ236</f>
        <v>0</v>
      </c>
    </row>
    <row r="237" customFormat="false" ht="11.25" hidden="false" customHeight="false" outlineLevel="0" collapsed="false">
      <c r="A237" s="67" t="n">
        <f aca="false">1+A236</f>
        <v>231</v>
      </c>
      <c r="B237" s="1" t="str">
        <f aca="false">IF(A237&lt;=$B$5,Data!L238,"")</f>
        <v/>
      </c>
      <c r="C237" s="1" t="str">
        <f aca="false">IF(A237&lt;=$B$5,IF(Calculation!$Y$12=2,DayInfo!C235,DayInfo!F235),"")</f>
        <v/>
      </c>
      <c r="G237" s="68" t="str">
        <f aca="false">IF(A237&lt;=$B$5,Data!O238,"")</f>
        <v/>
      </c>
      <c r="H237" s="91" t="str">
        <f aca="false">IF(A237&lt;=$B$5,Data!P238,"")</f>
        <v/>
      </c>
      <c r="J237" s="1" t="str">
        <f aca="false">IF(A237&lt;=$B$5,Data!E238,"")</f>
        <v/>
      </c>
      <c r="K237" s="1" t="str">
        <f aca="false">IF(A237&lt;=$B$5,Data!B238,"")</f>
        <v/>
      </c>
      <c r="L237" s="1" t="str">
        <f aca="false">IF(A237&lt;=$B$5,Data!C238,"")</f>
        <v/>
      </c>
      <c r="P237" s="1" t="str">
        <f aca="false">IF(A237&lt;=$P$6,Data!D238,"")</f>
        <v/>
      </c>
      <c r="U237" s="1" t="n">
        <f aca="false">1+U236</f>
        <v>231</v>
      </c>
      <c r="V237" s="92" t="e">
        <v>#VALUE!</v>
      </c>
      <c r="W237" s="93" t="e">
        <f aca="false">V237</f>
        <v>#VALUE!</v>
      </c>
      <c r="X237" s="93"/>
      <c r="Y237" s="94" t="n">
        <f aca="false">1+Y236</f>
        <v>231</v>
      </c>
      <c r="Z237" s="95" t="str">
        <f aca="false">IF(A237&lt;=$B$5,OldData!O238,"")</f>
        <v/>
      </c>
      <c r="AA237" s="95" t="str">
        <f aca="false">IF(A237&lt;=$B$5,OldData!E238,"")</f>
        <v/>
      </c>
      <c r="AB237" s="96" t="str">
        <f aca="false">IF(A237&lt;=$B$5,OldData!B238,"")</f>
        <v/>
      </c>
      <c r="AD237" s="1" t="n">
        <f aca="false">AD236+1</f>
        <v>232</v>
      </c>
      <c r="AE237" s="69" t="e">
        <v>#VALUE!</v>
      </c>
      <c r="AF237" s="81"/>
      <c r="AG237" s="81"/>
      <c r="AH237" s="90"/>
      <c r="AI237" s="33"/>
      <c r="AL237" s="123"/>
      <c r="AM237" s="17"/>
      <c r="AN237" s="17"/>
      <c r="AO237" s="106"/>
      <c r="AP237" s="107"/>
      <c r="AS237" s="71" t="n">
        <f aca="false">AL236</f>
        <v>0</v>
      </c>
      <c r="AT237" s="69" t="n">
        <f aca="false">AQ237</f>
        <v>0</v>
      </c>
    </row>
    <row r="238" customFormat="false" ht="11.25" hidden="false" customHeight="false" outlineLevel="0" collapsed="false">
      <c r="A238" s="67" t="n">
        <f aca="false">1+A237</f>
        <v>232</v>
      </c>
      <c r="B238" s="1" t="str">
        <f aca="false">IF(A238&lt;=$B$5,Data!L239,"")</f>
        <v/>
      </c>
      <c r="C238" s="1" t="str">
        <f aca="false">IF(A238&lt;=$B$5,IF(Calculation!$Y$12=2,DayInfo!C236,DayInfo!F236),"")</f>
        <v/>
      </c>
      <c r="G238" s="68" t="str">
        <f aca="false">IF(A238&lt;=$B$5,Data!O239,"")</f>
        <v/>
      </c>
      <c r="H238" s="91" t="str">
        <f aca="false">IF(A238&lt;=$B$5,Data!P239,"")</f>
        <v/>
      </c>
      <c r="J238" s="1" t="str">
        <f aca="false">IF(A238&lt;=$B$5,Data!E239,"")</f>
        <v/>
      </c>
      <c r="K238" s="1" t="str">
        <f aca="false">IF(A238&lt;=$B$5,Data!B239,"")</f>
        <v/>
      </c>
      <c r="L238" s="1" t="str">
        <f aca="false">IF(A238&lt;=$B$5,Data!C239,"")</f>
        <v/>
      </c>
      <c r="P238" s="1" t="str">
        <f aca="false">IF(A238&lt;=$P$6,Data!D239,"")</f>
        <v/>
      </c>
      <c r="U238" s="1" t="n">
        <f aca="false">1+U237</f>
        <v>232</v>
      </c>
      <c r="V238" s="92" t="e">
        <v>#VALUE!</v>
      </c>
      <c r="W238" s="93" t="e">
        <f aca="false">V238</f>
        <v>#VALUE!</v>
      </c>
      <c r="X238" s="93"/>
      <c r="Y238" s="94" t="n">
        <f aca="false">1+Y237</f>
        <v>232</v>
      </c>
      <c r="Z238" s="95" t="str">
        <f aca="false">IF(A238&lt;=$B$5,OldData!O239,"")</f>
        <v/>
      </c>
      <c r="AA238" s="95" t="str">
        <f aca="false">IF(A238&lt;=$B$5,OldData!E239,"")</f>
        <v/>
      </c>
      <c r="AB238" s="96" t="str">
        <f aca="false">IF(A238&lt;=$B$5,OldData!B239,"")</f>
        <v/>
      </c>
      <c r="AD238" s="1" t="n">
        <f aca="false">AD237+1</f>
        <v>233</v>
      </c>
      <c r="AE238" s="69" t="e">
        <v>#VALUE!</v>
      </c>
      <c r="AF238" s="81"/>
      <c r="AG238" s="81"/>
      <c r="AH238" s="90"/>
      <c r="AI238" s="33"/>
      <c r="AL238" s="123"/>
      <c r="AM238" s="17"/>
      <c r="AN238" s="17"/>
      <c r="AO238" s="106"/>
      <c r="AP238" s="107"/>
      <c r="AS238" s="71" t="n">
        <f aca="false">AL237</f>
        <v>0</v>
      </c>
      <c r="AT238" s="69" t="n">
        <f aca="false">AQ238</f>
        <v>0</v>
      </c>
    </row>
    <row r="239" customFormat="false" ht="11.25" hidden="false" customHeight="false" outlineLevel="0" collapsed="false">
      <c r="A239" s="67" t="n">
        <f aca="false">1+A238</f>
        <v>233</v>
      </c>
      <c r="B239" s="1" t="str">
        <f aca="false">IF(A239&lt;=$B$5,Data!L240,"")</f>
        <v/>
      </c>
      <c r="C239" s="1" t="str">
        <f aca="false">IF(A239&lt;=$B$5,IF(Calculation!$Y$12=2,DayInfo!C237,DayInfo!F237),"")</f>
        <v/>
      </c>
      <c r="G239" s="68" t="str">
        <f aca="false">IF(A239&lt;=$B$5,Data!O240,"")</f>
        <v/>
      </c>
      <c r="H239" s="91" t="str">
        <f aca="false">IF(A239&lt;=$B$5,Data!P240,"")</f>
        <v/>
      </c>
      <c r="J239" s="1" t="str">
        <f aca="false">IF(A239&lt;=$B$5,Data!E240,"")</f>
        <v/>
      </c>
      <c r="K239" s="1" t="str">
        <f aca="false">IF(A239&lt;=$B$5,Data!B240,"")</f>
        <v/>
      </c>
      <c r="L239" s="1" t="str">
        <f aca="false">IF(A239&lt;=$B$5,Data!C240,"")</f>
        <v/>
      </c>
      <c r="P239" s="1" t="str">
        <f aca="false">IF(A239&lt;=$P$6,Data!D240,"")</f>
        <v/>
      </c>
      <c r="U239" s="1" t="n">
        <f aca="false">1+U238</f>
        <v>233</v>
      </c>
      <c r="V239" s="92" t="e">
        <v>#VALUE!</v>
      </c>
      <c r="W239" s="93" t="e">
        <f aca="false">V239</f>
        <v>#VALUE!</v>
      </c>
      <c r="X239" s="93"/>
      <c r="Y239" s="94" t="n">
        <f aca="false">1+Y238</f>
        <v>233</v>
      </c>
      <c r="Z239" s="95" t="str">
        <f aca="false">IF(A239&lt;=$B$5,OldData!O240,"")</f>
        <v/>
      </c>
      <c r="AA239" s="95" t="str">
        <f aca="false">IF(A239&lt;=$B$5,OldData!E240,"")</f>
        <v/>
      </c>
      <c r="AB239" s="96" t="str">
        <f aca="false">IF(A239&lt;=$B$5,OldData!B240,"")</f>
        <v/>
      </c>
      <c r="AD239" s="1" t="n">
        <f aca="false">AD238+1</f>
        <v>234</v>
      </c>
      <c r="AE239" s="69" t="e">
        <v>#VALUE!</v>
      </c>
      <c r="AF239" s="81"/>
      <c r="AG239" s="81"/>
      <c r="AH239" s="90"/>
      <c r="AI239" s="33"/>
      <c r="AL239" s="123"/>
      <c r="AM239" s="17"/>
      <c r="AN239" s="17"/>
      <c r="AO239" s="106"/>
      <c r="AP239" s="107"/>
      <c r="AS239" s="71" t="n">
        <f aca="false">AL238</f>
        <v>0</v>
      </c>
      <c r="AT239" s="69" t="n">
        <f aca="false">AQ239</f>
        <v>0</v>
      </c>
    </row>
    <row r="240" customFormat="false" ht="11.25" hidden="false" customHeight="false" outlineLevel="0" collapsed="false">
      <c r="A240" s="67" t="n">
        <f aca="false">1+A239</f>
        <v>234</v>
      </c>
      <c r="B240" s="1" t="str">
        <f aca="false">IF(A240&lt;=$B$5,Data!L241,"")</f>
        <v/>
      </c>
      <c r="C240" s="1" t="str">
        <f aca="false">IF(A240&lt;=$B$5,IF(Calculation!$Y$12=2,DayInfo!C238,DayInfo!F238),"")</f>
        <v/>
      </c>
      <c r="G240" s="68" t="str">
        <f aca="false">IF(A240&lt;=$B$5,Data!O241,"")</f>
        <v/>
      </c>
      <c r="H240" s="91" t="str">
        <f aca="false">IF(A240&lt;=$B$5,Data!P241,"")</f>
        <v/>
      </c>
      <c r="J240" s="1" t="str">
        <f aca="false">IF(A240&lt;=$B$5,Data!E241,"")</f>
        <v/>
      </c>
      <c r="K240" s="1" t="str">
        <f aca="false">IF(A240&lt;=$B$5,Data!B241,"")</f>
        <v/>
      </c>
      <c r="L240" s="1" t="str">
        <f aca="false">IF(A240&lt;=$B$5,Data!C241,"")</f>
        <v/>
      </c>
      <c r="P240" s="1" t="str">
        <f aca="false">IF(A240&lt;=$P$6,Data!D241,"")</f>
        <v/>
      </c>
      <c r="U240" s="1" t="n">
        <f aca="false">1+U239</f>
        <v>234</v>
      </c>
      <c r="V240" s="92" t="e">
        <v>#VALUE!</v>
      </c>
      <c r="W240" s="93" t="e">
        <f aca="false">V240</f>
        <v>#VALUE!</v>
      </c>
      <c r="X240" s="93"/>
      <c r="Y240" s="94" t="n">
        <f aca="false">1+Y239</f>
        <v>234</v>
      </c>
      <c r="Z240" s="95" t="str">
        <f aca="false">IF(A240&lt;=$B$5,OldData!O241,"")</f>
        <v/>
      </c>
      <c r="AA240" s="95" t="str">
        <f aca="false">IF(A240&lt;=$B$5,OldData!E241,"")</f>
        <v/>
      </c>
      <c r="AB240" s="96" t="str">
        <f aca="false">IF(A240&lt;=$B$5,OldData!B241,"")</f>
        <v/>
      </c>
      <c r="AD240" s="1" t="n">
        <f aca="false">AD239+1</f>
        <v>235</v>
      </c>
      <c r="AE240" s="69" t="e">
        <v>#VALUE!</v>
      </c>
      <c r="AF240" s="81"/>
      <c r="AG240" s="81"/>
      <c r="AH240" s="90"/>
      <c r="AI240" s="33"/>
      <c r="AL240" s="123"/>
      <c r="AM240" s="17"/>
      <c r="AN240" s="17"/>
      <c r="AO240" s="106"/>
      <c r="AP240" s="107"/>
      <c r="AS240" s="71" t="n">
        <f aca="false">AL239</f>
        <v>0</v>
      </c>
      <c r="AT240" s="69" t="n">
        <f aca="false">AQ240</f>
        <v>0</v>
      </c>
    </row>
    <row r="241" customFormat="false" ht="11.25" hidden="false" customHeight="false" outlineLevel="0" collapsed="false">
      <c r="A241" s="67" t="n">
        <f aca="false">1+A240</f>
        <v>235</v>
      </c>
      <c r="B241" s="1" t="str">
        <f aca="false">IF(A241&lt;=$B$5,Data!L242,"")</f>
        <v/>
      </c>
      <c r="C241" s="1" t="str">
        <f aca="false">IF(A241&lt;=$B$5,IF(Calculation!$Y$12=2,DayInfo!C239,DayInfo!F239),"")</f>
        <v/>
      </c>
      <c r="G241" s="68" t="str">
        <f aca="false">IF(A241&lt;=$B$5,Data!O242,"")</f>
        <v/>
      </c>
      <c r="H241" s="91" t="str">
        <f aca="false">IF(A241&lt;=$B$5,Data!P242,"")</f>
        <v/>
      </c>
      <c r="J241" s="1" t="str">
        <f aca="false">IF(A241&lt;=$B$5,Data!E242,"")</f>
        <v/>
      </c>
      <c r="K241" s="1" t="str">
        <f aca="false">IF(A241&lt;=$B$5,Data!B242,"")</f>
        <v/>
      </c>
      <c r="L241" s="1" t="str">
        <f aca="false">IF(A241&lt;=$B$5,Data!C242,"")</f>
        <v/>
      </c>
      <c r="P241" s="1" t="str">
        <f aca="false">IF(A241&lt;=$P$6,Data!D242,"")</f>
        <v/>
      </c>
      <c r="U241" s="1" t="n">
        <f aca="false">1+U240</f>
        <v>235</v>
      </c>
      <c r="V241" s="92" t="e">
        <v>#VALUE!</v>
      </c>
      <c r="W241" s="93" t="e">
        <f aca="false">V241</f>
        <v>#VALUE!</v>
      </c>
      <c r="X241" s="93"/>
      <c r="Y241" s="94" t="n">
        <f aca="false">1+Y240</f>
        <v>235</v>
      </c>
      <c r="Z241" s="95" t="str">
        <f aca="false">IF(A241&lt;=$B$5,OldData!O242,"")</f>
        <v/>
      </c>
      <c r="AA241" s="95" t="str">
        <f aca="false">IF(A241&lt;=$B$5,OldData!E242,"")</f>
        <v/>
      </c>
      <c r="AB241" s="96" t="str">
        <f aca="false">IF(A241&lt;=$B$5,OldData!B242,"")</f>
        <v/>
      </c>
      <c r="AD241" s="1" t="n">
        <f aca="false">AD240+1</f>
        <v>236</v>
      </c>
      <c r="AE241" s="69" t="e">
        <v>#VALUE!</v>
      </c>
      <c r="AF241" s="81"/>
      <c r="AG241" s="81"/>
      <c r="AH241" s="90"/>
      <c r="AI241" s="33"/>
      <c r="AL241" s="123"/>
      <c r="AM241" s="17"/>
      <c r="AN241" s="17"/>
      <c r="AO241" s="106"/>
      <c r="AP241" s="107"/>
      <c r="AS241" s="71" t="n">
        <f aca="false">AL240</f>
        <v>0</v>
      </c>
      <c r="AT241" s="69" t="n">
        <f aca="false">AQ241</f>
        <v>0</v>
      </c>
    </row>
    <row r="242" customFormat="false" ht="11.25" hidden="false" customHeight="false" outlineLevel="0" collapsed="false">
      <c r="A242" s="67" t="n">
        <f aca="false">1+A241</f>
        <v>236</v>
      </c>
      <c r="B242" s="1" t="str">
        <f aca="false">IF(A242&lt;=$B$5,Data!L243,"")</f>
        <v/>
      </c>
      <c r="C242" s="1" t="str">
        <f aca="false">IF(A242&lt;=$B$5,IF(Calculation!$Y$12=2,DayInfo!C240,DayInfo!F240),"")</f>
        <v/>
      </c>
      <c r="G242" s="68" t="str">
        <f aca="false">IF(A242&lt;=$B$5,Data!O243,"")</f>
        <v/>
      </c>
      <c r="H242" s="91" t="str">
        <f aca="false">IF(A242&lt;=$B$5,Data!P243,"")</f>
        <v/>
      </c>
      <c r="J242" s="1" t="str">
        <f aca="false">IF(A242&lt;=$B$5,Data!E243,"")</f>
        <v/>
      </c>
      <c r="K242" s="1" t="str">
        <f aca="false">IF(A242&lt;=$B$5,Data!B243,"")</f>
        <v/>
      </c>
      <c r="L242" s="1" t="str">
        <f aca="false">IF(A242&lt;=$B$5,Data!C243,"")</f>
        <v/>
      </c>
      <c r="P242" s="1" t="str">
        <f aca="false">IF(A242&lt;=$P$6,Data!D243,"")</f>
        <v/>
      </c>
      <c r="U242" s="1" t="n">
        <f aca="false">1+U241</f>
        <v>236</v>
      </c>
      <c r="V242" s="92" t="e">
        <v>#VALUE!</v>
      </c>
      <c r="W242" s="93" t="e">
        <f aca="false">V242</f>
        <v>#VALUE!</v>
      </c>
      <c r="X242" s="93"/>
      <c r="Y242" s="94" t="n">
        <f aca="false">1+Y241</f>
        <v>236</v>
      </c>
      <c r="Z242" s="95" t="str">
        <f aca="false">IF(A242&lt;=$B$5,OldData!O243,"")</f>
        <v/>
      </c>
      <c r="AA242" s="95" t="str">
        <f aca="false">IF(A242&lt;=$B$5,OldData!E243,"")</f>
        <v/>
      </c>
      <c r="AB242" s="96" t="str">
        <f aca="false">IF(A242&lt;=$B$5,OldData!B243,"")</f>
        <v/>
      </c>
      <c r="AD242" s="1" t="n">
        <f aca="false">AD241+1</f>
        <v>237</v>
      </c>
      <c r="AE242" s="69" t="e">
        <v>#VALUE!</v>
      </c>
      <c r="AF242" s="81"/>
      <c r="AG242" s="81"/>
      <c r="AH242" s="90"/>
      <c r="AI242" s="33"/>
      <c r="AL242" s="123"/>
      <c r="AM242" s="17"/>
      <c r="AN242" s="17"/>
      <c r="AO242" s="106"/>
      <c r="AP242" s="107"/>
      <c r="AS242" s="71" t="n">
        <f aca="false">AL241</f>
        <v>0</v>
      </c>
      <c r="AT242" s="69" t="n">
        <f aca="false">AQ242</f>
        <v>0</v>
      </c>
    </row>
    <row r="243" customFormat="false" ht="11.25" hidden="false" customHeight="false" outlineLevel="0" collapsed="false">
      <c r="A243" s="67" t="n">
        <f aca="false">1+A242</f>
        <v>237</v>
      </c>
      <c r="B243" s="1" t="str">
        <f aca="false">IF(A243&lt;=$B$5,Data!L244,"")</f>
        <v/>
      </c>
      <c r="C243" s="1" t="str">
        <f aca="false">IF(A243&lt;=$B$5,IF(Calculation!$Y$12=2,DayInfo!C241,DayInfo!F241),"")</f>
        <v/>
      </c>
      <c r="G243" s="68" t="str">
        <f aca="false">IF(A243&lt;=$B$5,Data!O244,"")</f>
        <v/>
      </c>
      <c r="H243" s="91" t="str">
        <f aca="false">IF(A243&lt;=$B$5,Data!P244,"")</f>
        <v/>
      </c>
      <c r="J243" s="1" t="str">
        <f aca="false">IF(A243&lt;=$B$5,Data!E244,"")</f>
        <v/>
      </c>
      <c r="K243" s="1" t="str">
        <f aca="false">IF(A243&lt;=$B$5,Data!B244,"")</f>
        <v/>
      </c>
      <c r="L243" s="1" t="str">
        <f aca="false">IF(A243&lt;=$B$5,Data!C244,"")</f>
        <v/>
      </c>
      <c r="P243" s="1" t="str">
        <f aca="false">IF(A243&lt;=$P$6,Data!D244,"")</f>
        <v/>
      </c>
      <c r="U243" s="1" t="n">
        <f aca="false">1+U242</f>
        <v>237</v>
      </c>
      <c r="V243" s="92" t="e">
        <v>#VALUE!</v>
      </c>
      <c r="W243" s="93" t="e">
        <f aca="false">V243</f>
        <v>#VALUE!</v>
      </c>
      <c r="X243" s="93"/>
      <c r="Y243" s="94" t="n">
        <f aca="false">1+Y242</f>
        <v>237</v>
      </c>
      <c r="Z243" s="95" t="str">
        <f aca="false">IF(A243&lt;=$B$5,OldData!O244,"")</f>
        <v/>
      </c>
      <c r="AA243" s="95" t="str">
        <f aca="false">IF(A243&lt;=$B$5,OldData!E244,"")</f>
        <v/>
      </c>
      <c r="AB243" s="96" t="str">
        <f aca="false">IF(A243&lt;=$B$5,OldData!B244,"")</f>
        <v/>
      </c>
      <c r="AD243" s="1" t="n">
        <f aca="false">AD242+1</f>
        <v>238</v>
      </c>
      <c r="AE243" s="69" t="e">
        <v>#VALUE!</v>
      </c>
      <c r="AF243" s="81"/>
      <c r="AG243" s="81"/>
      <c r="AH243" s="90"/>
      <c r="AI243" s="33"/>
      <c r="AL243" s="123"/>
      <c r="AM243" s="17"/>
      <c r="AN243" s="17"/>
      <c r="AO243" s="106"/>
      <c r="AP243" s="107"/>
      <c r="AS243" s="71" t="n">
        <f aca="false">AL242</f>
        <v>0</v>
      </c>
      <c r="AT243" s="69" t="n">
        <f aca="false">AQ243</f>
        <v>0</v>
      </c>
    </row>
    <row r="244" customFormat="false" ht="11.25" hidden="false" customHeight="false" outlineLevel="0" collapsed="false">
      <c r="A244" s="67" t="n">
        <f aca="false">1+A243</f>
        <v>238</v>
      </c>
      <c r="B244" s="1" t="str">
        <f aca="false">IF(A244&lt;=$B$5,Data!L245,"")</f>
        <v/>
      </c>
      <c r="C244" s="1" t="str">
        <f aca="false">IF(A244&lt;=$B$5,IF(Calculation!$Y$12=2,DayInfo!C242,DayInfo!F242),"")</f>
        <v/>
      </c>
      <c r="G244" s="68" t="str">
        <f aca="false">IF(A244&lt;=$B$5,Data!O245,"")</f>
        <v/>
      </c>
      <c r="H244" s="91" t="str">
        <f aca="false">IF(A244&lt;=$B$5,Data!P245,"")</f>
        <v/>
      </c>
      <c r="J244" s="1" t="str">
        <f aca="false">IF(A244&lt;=$B$5,Data!E245,"")</f>
        <v/>
      </c>
      <c r="K244" s="1" t="str">
        <f aca="false">IF(A244&lt;=$B$5,Data!B245,"")</f>
        <v/>
      </c>
      <c r="L244" s="1" t="str">
        <f aca="false">IF(A244&lt;=$B$5,Data!C245,"")</f>
        <v/>
      </c>
      <c r="P244" s="1" t="str">
        <f aca="false">IF(A244&lt;=$P$6,Data!D245,"")</f>
        <v/>
      </c>
      <c r="U244" s="1" t="n">
        <f aca="false">1+U243</f>
        <v>238</v>
      </c>
      <c r="V244" s="92" t="e">
        <v>#VALUE!</v>
      </c>
      <c r="W244" s="93" t="e">
        <f aca="false">V244</f>
        <v>#VALUE!</v>
      </c>
      <c r="X244" s="93"/>
      <c r="Y244" s="94" t="n">
        <f aca="false">1+Y243</f>
        <v>238</v>
      </c>
      <c r="Z244" s="95" t="str">
        <f aca="false">IF(A244&lt;=$B$5,OldData!O245,"")</f>
        <v/>
      </c>
      <c r="AA244" s="95" t="str">
        <f aca="false">IF(A244&lt;=$B$5,OldData!E245,"")</f>
        <v/>
      </c>
      <c r="AB244" s="96" t="str">
        <f aca="false">IF(A244&lt;=$B$5,OldData!B245,"")</f>
        <v/>
      </c>
      <c r="AD244" s="1" t="n">
        <f aca="false">AD243+1</f>
        <v>239</v>
      </c>
      <c r="AE244" s="69" t="e">
        <v>#VALUE!</v>
      </c>
      <c r="AF244" s="81"/>
      <c r="AG244" s="81"/>
      <c r="AH244" s="90"/>
      <c r="AI244" s="33"/>
      <c r="AL244" s="123"/>
      <c r="AM244" s="17"/>
      <c r="AN244" s="17"/>
      <c r="AO244" s="106"/>
      <c r="AP244" s="107"/>
      <c r="AS244" s="71" t="n">
        <f aca="false">AL243</f>
        <v>0</v>
      </c>
      <c r="AT244" s="69" t="n">
        <f aca="false">AQ244</f>
        <v>0</v>
      </c>
    </row>
    <row r="245" customFormat="false" ht="11.25" hidden="false" customHeight="false" outlineLevel="0" collapsed="false">
      <c r="A245" s="67" t="n">
        <f aca="false">1+A244</f>
        <v>239</v>
      </c>
      <c r="B245" s="1" t="str">
        <f aca="false">IF(A245&lt;=$B$5,Data!L246,"")</f>
        <v/>
      </c>
      <c r="C245" s="1" t="str">
        <f aca="false">IF(A245&lt;=$B$5,IF(Calculation!$Y$12=2,DayInfo!C243,DayInfo!F243),"")</f>
        <v/>
      </c>
      <c r="G245" s="68" t="str">
        <f aca="false">IF(A245&lt;=$B$5,Data!O246,"")</f>
        <v/>
      </c>
      <c r="H245" s="91" t="str">
        <f aca="false">IF(A245&lt;=$B$5,Data!P246,"")</f>
        <v/>
      </c>
      <c r="J245" s="1" t="str">
        <f aca="false">IF(A245&lt;=$B$5,Data!E246,"")</f>
        <v/>
      </c>
      <c r="K245" s="1" t="str">
        <f aca="false">IF(A245&lt;=$B$5,Data!B246,"")</f>
        <v/>
      </c>
      <c r="L245" s="1" t="str">
        <f aca="false">IF(A245&lt;=$B$5,Data!C246,"")</f>
        <v/>
      </c>
      <c r="P245" s="1" t="str">
        <f aca="false">IF(A245&lt;=$P$6,Data!D246,"")</f>
        <v/>
      </c>
      <c r="U245" s="1" t="n">
        <f aca="false">1+U244</f>
        <v>239</v>
      </c>
      <c r="V245" s="92" t="e">
        <v>#VALUE!</v>
      </c>
      <c r="W245" s="93" t="e">
        <f aca="false">V245</f>
        <v>#VALUE!</v>
      </c>
      <c r="X245" s="93"/>
      <c r="Y245" s="94" t="n">
        <f aca="false">1+Y244</f>
        <v>239</v>
      </c>
      <c r="Z245" s="95" t="str">
        <f aca="false">IF(A245&lt;=$B$5,OldData!O246,"")</f>
        <v/>
      </c>
      <c r="AA245" s="95" t="str">
        <f aca="false">IF(A245&lt;=$B$5,OldData!E246,"")</f>
        <v/>
      </c>
      <c r="AB245" s="96" t="str">
        <f aca="false">IF(A245&lt;=$B$5,OldData!B246,"")</f>
        <v/>
      </c>
      <c r="AD245" s="1" t="n">
        <f aca="false">AD244+1</f>
        <v>240</v>
      </c>
      <c r="AE245" s="69" t="e">
        <v>#VALUE!</v>
      </c>
      <c r="AF245" s="81"/>
      <c r="AG245" s="81"/>
      <c r="AH245" s="90"/>
      <c r="AI245" s="33"/>
      <c r="AL245" s="123"/>
      <c r="AM245" s="17"/>
      <c r="AN245" s="17"/>
      <c r="AO245" s="106"/>
      <c r="AP245" s="107"/>
      <c r="AS245" s="71" t="n">
        <f aca="false">AL244</f>
        <v>0</v>
      </c>
      <c r="AT245" s="69" t="n">
        <f aca="false">AQ245</f>
        <v>0</v>
      </c>
    </row>
    <row r="246" customFormat="false" ht="11.25" hidden="false" customHeight="false" outlineLevel="0" collapsed="false">
      <c r="A246" s="67" t="n">
        <f aca="false">1+A245</f>
        <v>240</v>
      </c>
      <c r="B246" s="1" t="str">
        <f aca="false">IF(A246&lt;=$B$5,Data!L247,"")</f>
        <v/>
      </c>
      <c r="C246" s="1" t="str">
        <f aca="false">IF(A246&lt;=$B$5,IF(Calculation!$Y$12=2,DayInfo!C244,DayInfo!F244),"")</f>
        <v/>
      </c>
      <c r="G246" s="68" t="str">
        <f aca="false">IF(A246&lt;=$B$5,Data!O247,"")</f>
        <v/>
      </c>
      <c r="H246" s="91" t="str">
        <f aca="false">IF(A246&lt;=$B$5,Data!P247,"")</f>
        <v/>
      </c>
      <c r="J246" s="1" t="str">
        <f aca="false">IF(A246&lt;=$B$5,Data!E247,"")</f>
        <v/>
      </c>
      <c r="K246" s="1" t="str">
        <f aca="false">IF(A246&lt;=$B$5,Data!B247,"")</f>
        <v/>
      </c>
      <c r="L246" s="1" t="str">
        <f aca="false">IF(A246&lt;=$B$5,Data!C247,"")</f>
        <v/>
      </c>
      <c r="P246" s="1" t="str">
        <f aca="false">IF(A246&lt;=$P$6,Data!D247,"")</f>
        <v/>
      </c>
      <c r="U246" s="1" t="n">
        <f aca="false">1+U245</f>
        <v>240</v>
      </c>
      <c r="V246" s="92" t="e">
        <v>#VALUE!</v>
      </c>
      <c r="W246" s="93" t="e">
        <f aca="false">V246</f>
        <v>#VALUE!</v>
      </c>
      <c r="X246" s="93"/>
      <c r="Y246" s="94" t="n">
        <f aca="false">1+Y245</f>
        <v>240</v>
      </c>
      <c r="Z246" s="95" t="str">
        <f aca="false">IF(A246&lt;=$B$5,OldData!O247,"")</f>
        <v/>
      </c>
      <c r="AA246" s="95" t="str">
        <f aca="false">IF(A246&lt;=$B$5,OldData!E247,"")</f>
        <v/>
      </c>
      <c r="AB246" s="96" t="str">
        <f aca="false">IF(A246&lt;=$B$5,OldData!B247,"")</f>
        <v/>
      </c>
      <c r="AD246" s="1" t="n">
        <f aca="false">AD245+1</f>
        <v>241</v>
      </c>
      <c r="AE246" s="69" t="e">
        <v>#VALUE!</v>
      </c>
      <c r="AF246" s="81"/>
      <c r="AG246" s="81"/>
      <c r="AH246" s="90"/>
      <c r="AI246" s="33"/>
      <c r="AL246" s="123"/>
      <c r="AM246" s="17"/>
      <c r="AN246" s="17"/>
      <c r="AO246" s="106"/>
      <c r="AP246" s="107"/>
      <c r="AS246" s="71" t="n">
        <f aca="false">AL245</f>
        <v>0</v>
      </c>
      <c r="AT246" s="69" t="n">
        <f aca="false">AQ246</f>
        <v>0</v>
      </c>
    </row>
    <row r="247" customFormat="false" ht="11.25" hidden="false" customHeight="false" outlineLevel="0" collapsed="false">
      <c r="A247" s="67" t="n">
        <f aca="false">1+A246</f>
        <v>241</v>
      </c>
      <c r="B247" s="1" t="str">
        <f aca="false">IF(A247&lt;=$B$5,Data!L248,"")</f>
        <v/>
      </c>
      <c r="C247" s="1" t="str">
        <f aca="false">IF(A247&lt;=$B$5,IF(Calculation!$Y$12=2,DayInfo!C245,DayInfo!F245),"")</f>
        <v/>
      </c>
      <c r="G247" s="68" t="str">
        <f aca="false">IF(A247&lt;=$B$5,Data!O248,"")</f>
        <v/>
      </c>
      <c r="H247" s="91" t="str">
        <f aca="false">IF(A247&lt;=$B$5,Data!P248,"")</f>
        <v/>
      </c>
      <c r="J247" s="1" t="str">
        <f aca="false">IF(A247&lt;=$B$5,Data!E248,"")</f>
        <v/>
      </c>
      <c r="K247" s="1" t="str">
        <f aca="false">IF(A247&lt;=$B$5,Data!B248,"")</f>
        <v/>
      </c>
      <c r="L247" s="1" t="str">
        <f aca="false">IF(A247&lt;=$B$5,Data!C248,"")</f>
        <v/>
      </c>
      <c r="P247" s="1" t="str">
        <f aca="false">IF(A247&lt;=$P$6,Data!D248,"")</f>
        <v/>
      </c>
      <c r="U247" s="1" t="n">
        <f aca="false">1+U246</f>
        <v>241</v>
      </c>
      <c r="V247" s="92" t="e">
        <v>#VALUE!</v>
      </c>
      <c r="W247" s="93" t="e">
        <f aca="false">V247</f>
        <v>#VALUE!</v>
      </c>
      <c r="X247" s="93"/>
      <c r="Y247" s="94" t="n">
        <f aca="false">1+Y246</f>
        <v>241</v>
      </c>
      <c r="Z247" s="95" t="str">
        <f aca="false">IF(A247&lt;=$B$5,OldData!O248,"")</f>
        <v/>
      </c>
      <c r="AA247" s="95" t="str">
        <f aca="false">IF(A247&lt;=$B$5,OldData!E248,"")</f>
        <v/>
      </c>
      <c r="AB247" s="96" t="str">
        <f aca="false">IF(A247&lt;=$B$5,OldData!B248,"")</f>
        <v/>
      </c>
      <c r="AD247" s="1" t="n">
        <f aca="false">AD246+1</f>
        <v>242</v>
      </c>
      <c r="AE247" s="69" t="e">
        <v>#VALUE!</v>
      </c>
      <c r="AF247" s="81"/>
      <c r="AG247" s="81"/>
      <c r="AH247" s="90"/>
      <c r="AI247" s="33"/>
      <c r="AL247" s="123"/>
      <c r="AM247" s="17"/>
      <c r="AN247" s="17"/>
      <c r="AO247" s="106"/>
      <c r="AP247" s="107"/>
      <c r="AS247" s="71" t="n">
        <f aca="false">AL246</f>
        <v>0</v>
      </c>
      <c r="AT247" s="69" t="n">
        <f aca="false">AQ247</f>
        <v>0</v>
      </c>
    </row>
    <row r="248" customFormat="false" ht="11.25" hidden="false" customHeight="false" outlineLevel="0" collapsed="false">
      <c r="A248" s="67" t="n">
        <f aca="false">1+A247</f>
        <v>242</v>
      </c>
      <c r="B248" s="1" t="str">
        <f aca="false">IF(A248&lt;=$B$5,Data!L249,"")</f>
        <v/>
      </c>
      <c r="C248" s="1" t="str">
        <f aca="false">IF(A248&lt;=$B$5,IF(Calculation!$Y$12=2,DayInfo!C246,DayInfo!F246),"")</f>
        <v/>
      </c>
      <c r="G248" s="68" t="str">
        <f aca="false">IF(A248&lt;=$B$5,Data!O249,"")</f>
        <v/>
      </c>
      <c r="H248" s="91" t="str">
        <f aca="false">IF(A248&lt;=$B$5,Data!P249,"")</f>
        <v/>
      </c>
      <c r="J248" s="1" t="str">
        <f aca="false">IF(A248&lt;=$B$5,Data!E249,"")</f>
        <v/>
      </c>
      <c r="K248" s="1" t="str">
        <f aca="false">IF(A248&lt;=$B$5,Data!B249,"")</f>
        <v/>
      </c>
      <c r="L248" s="1" t="str">
        <f aca="false">IF(A248&lt;=$B$5,Data!C249,"")</f>
        <v/>
      </c>
      <c r="P248" s="1" t="str">
        <f aca="false">IF(A248&lt;=$P$6,Data!D249,"")</f>
        <v/>
      </c>
      <c r="U248" s="1" t="n">
        <f aca="false">1+U247</f>
        <v>242</v>
      </c>
      <c r="V248" s="92" t="e">
        <v>#VALUE!</v>
      </c>
      <c r="W248" s="93" t="e">
        <f aca="false">V248</f>
        <v>#VALUE!</v>
      </c>
      <c r="X248" s="93"/>
      <c r="Y248" s="94" t="n">
        <f aca="false">1+Y247</f>
        <v>242</v>
      </c>
      <c r="Z248" s="95" t="str">
        <f aca="false">IF(A248&lt;=$B$5,OldData!O249,"")</f>
        <v/>
      </c>
      <c r="AA248" s="95" t="str">
        <f aca="false">IF(A248&lt;=$B$5,OldData!E249,"")</f>
        <v/>
      </c>
      <c r="AB248" s="96" t="str">
        <f aca="false">IF(A248&lt;=$B$5,OldData!B249,"")</f>
        <v/>
      </c>
      <c r="AD248" s="1" t="n">
        <f aca="false">AD247+1</f>
        <v>243</v>
      </c>
      <c r="AE248" s="69" t="e">
        <v>#VALUE!</v>
      </c>
      <c r="AF248" s="81"/>
      <c r="AG248" s="81"/>
      <c r="AH248" s="90"/>
      <c r="AI248" s="33"/>
      <c r="AL248" s="123"/>
      <c r="AM248" s="17"/>
      <c r="AN248" s="17"/>
      <c r="AO248" s="106"/>
      <c r="AP248" s="107"/>
      <c r="AS248" s="71" t="n">
        <f aca="false">AL247</f>
        <v>0</v>
      </c>
      <c r="AT248" s="69" t="n">
        <f aca="false">AQ248</f>
        <v>0</v>
      </c>
    </row>
    <row r="249" customFormat="false" ht="11.25" hidden="false" customHeight="false" outlineLevel="0" collapsed="false">
      <c r="A249" s="67" t="n">
        <f aca="false">1+A248</f>
        <v>243</v>
      </c>
      <c r="B249" s="1" t="str">
        <f aca="false">IF(A249&lt;=$B$5,Data!L250,"")</f>
        <v/>
      </c>
      <c r="C249" s="1" t="str">
        <f aca="false">IF(A249&lt;=$B$5,IF(Calculation!$Y$12=2,DayInfo!C247,DayInfo!F247),"")</f>
        <v/>
      </c>
      <c r="G249" s="68" t="str">
        <f aca="false">IF(A249&lt;=$B$5,Data!O250,"")</f>
        <v/>
      </c>
      <c r="H249" s="91" t="str">
        <f aca="false">IF(A249&lt;=$B$5,Data!P250,"")</f>
        <v/>
      </c>
      <c r="J249" s="1" t="str">
        <f aca="false">IF(A249&lt;=$B$5,Data!E250,"")</f>
        <v/>
      </c>
      <c r="K249" s="1" t="str">
        <f aca="false">IF(A249&lt;=$B$5,Data!B250,"")</f>
        <v/>
      </c>
      <c r="L249" s="1" t="str">
        <f aca="false">IF(A249&lt;=$B$5,Data!C250,"")</f>
        <v/>
      </c>
      <c r="P249" s="1" t="str">
        <f aca="false">IF(A249&lt;=$P$6,Data!D250,"")</f>
        <v/>
      </c>
      <c r="U249" s="1" t="n">
        <f aca="false">1+U248</f>
        <v>243</v>
      </c>
      <c r="V249" s="92" t="e">
        <v>#VALUE!</v>
      </c>
      <c r="W249" s="93" t="e">
        <f aca="false">V249</f>
        <v>#VALUE!</v>
      </c>
      <c r="X249" s="93"/>
      <c r="Y249" s="94" t="n">
        <f aca="false">1+Y248</f>
        <v>243</v>
      </c>
      <c r="Z249" s="95" t="str">
        <f aca="false">IF(A249&lt;=$B$5,OldData!O250,"")</f>
        <v/>
      </c>
      <c r="AA249" s="95" t="str">
        <f aca="false">IF(A249&lt;=$B$5,OldData!E250,"")</f>
        <v/>
      </c>
      <c r="AB249" s="96" t="str">
        <f aca="false">IF(A249&lt;=$B$5,OldData!B250,"")</f>
        <v/>
      </c>
      <c r="AD249" s="1" t="n">
        <f aca="false">AD248+1</f>
        <v>244</v>
      </c>
      <c r="AE249" s="69" t="e">
        <v>#VALUE!</v>
      </c>
      <c r="AF249" s="81"/>
      <c r="AG249" s="81"/>
      <c r="AH249" s="90"/>
      <c r="AI249" s="33"/>
      <c r="AL249" s="123"/>
      <c r="AM249" s="17"/>
      <c r="AN249" s="17"/>
      <c r="AO249" s="106"/>
      <c r="AP249" s="107"/>
      <c r="AS249" s="71" t="n">
        <f aca="false">AL248</f>
        <v>0</v>
      </c>
      <c r="AT249" s="69" t="n">
        <f aca="false">AQ249</f>
        <v>0</v>
      </c>
    </row>
    <row r="250" customFormat="false" ht="11.25" hidden="false" customHeight="false" outlineLevel="0" collapsed="false">
      <c r="A250" s="67" t="n">
        <f aca="false">1+A249</f>
        <v>244</v>
      </c>
      <c r="B250" s="1" t="str">
        <f aca="false">IF(A250&lt;=$B$5,Data!L251,"")</f>
        <v/>
      </c>
      <c r="C250" s="1" t="str">
        <f aca="false">IF(A250&lt;=$B$5,IF(Calculation!$Y$12=2,DayInfo!C248,DayInfo!F248),"")</f>
        <v/>
      </c>
      <c r="G250" s="68" t="str">
        <f aca="false">IF(A250&lt;=$B$5,Data!O251,"")</f>
        <v/>
      </c>
      <c r="H250" s="91" t="str">
        <f aca="false">IF(A250&lt;=$B$5,Data!P251,"")</f>
        <v/>
      </c>
      <c r="J250" s="1" t="str">
        <f aca="false">IF(A250&lt;=$B$5,Data!E251,"")</f>
        <v/>
      </c>
      <c r="K250" s="1" t="str">
        <f aca="false">IF(A250&lt;=$B$5,Data!B251,"")</f>
        <v/>
      </c>
      <c r="L250" s="1" t="str">
        <f aca="false">IF(A250&lt;=$B$5,Data!C251,"")</f>
        <v/>
      </c>
      <c r="P250" s="1" t="str">
        <f aca="false">IF(A250&lt;=$P$6,Data!D251,"")</f>
        <v/>
      </c>
      <c r="U250" s="1" t="n">
        <f aca="false">1+U249</f>
        <v>244</v>
      </c>
      <c r="V250" s="92" t="e">
        <v>#VALUE!</v>
      </c>
      <c r="W250" s="93" t="e">
        <f aca="false">V250</f>
        <v>#VALUE!</v>
      </c>
      <c r="X250" s="93"/>
      <c r="Y250" s="94" t="n">
        <f aca="false">1+Y249</f>
        <v>244</v>
      </c>
      <c r="Z250" s="95" t="str">
        <f aca="false">IF(A250&lt;=$B$5,OldData!O251,"")</f>
        <v/>
      </c>
      <c r="AA250" s="95" t="str">
        <f aca="false">IF(A250&lt;=$B$5,OldData!E251,"")</f>
        <v/>
      </c>
      <c r="AB250" s="96" t="str">
        <f aca="false">IF(A250&lt;=$B$5,OldData!B251,"")</f>
        <v/>
      </c>
      <c r="AD250" s="1" t="n">
        <f aca="false">AD249+1</f>
        <v>245</v>
      </c>
      <c r="AE250" s="69" t="e">
        <v>#VALUE!</v>
      </c>
      <c r="AF250" s="81"/>
      <c r="AG250" s="81"/>
      <c r="AH250" s="90"/>
      <c r="AI250" s="33"/>
      <c r="AL250" s="123"/>
      <c r="AM250" s="17"/>
      <c r="AN250" s="17"/>
      <c r="AO250" s="106"/>
      <c r="AP250" s="107"/>
      <c r="AS250" s="71" t="n">
        <f aca="false">AL249</f>
        <v>0</v>
      </c>
      <c r="AT250" s="69" t="n">
        <f aca="false">AQ250</f>
        <v>0</v>
      </c>
    </row>
    <row r="251" customFormat="false" ht="11.25" hidden="false" customHeight="false" outlineLevel="0" collapsed="false">
      <c r="A251" s="67" t="n">
        <f aca="false">1+A250</f>
        <v>245</v>
      </c>
      <c r="B251" s="1" t="str">
        <f aca="false">IF(A251&lt;=$B$5,Data!L252,"")</f>
        <v/>
      </c>
      <c r="C251" s="1" t="str">
        <f aca="false">IF(A251&lt;=$B$5,IF(Calculation!$Y$12=2,DayInfo!C249,DayInfo!F249),"")</f>
        <v/>
      </c>
      <c r="G251" s="68" t="str">
        <f aca="false">IF(A251&lt;=$B$5,Data!O252,"")</f>
        <v/>
      </c>
      <c r="H251" s="91" t="str">
        <f aca="false">IF(A251&lt;=$B$5,Data!P252,"")</f>
        <v/>
      </c>
      <c r="J251" s="1" t="str">
        <f aca="false">IF(A251&lt;=$B$5,Data!E252,"")</f>
        <v/>
      </c>
      <c r="K251" s="1" t="str">
        <f aca="false">IF(A251&lt;=$B$5,Data!B252,"")</f>
        <v/>
      </c>
      <c r="L251" s="1" t="str">
        <f aca="false">IF(A251&lt;=$B$5,Data!C252,"")</f>
        <v/>
      </c>
      <c r="P251" s="1" t="str">
        <f aca="false">IF(A251&lt;=$P$6,Data!D252,"")</f>
        <v/>
      </c>
      <c r="U251" s="1" t="n">
        <f aca="false">1+U250</f>
        <v>245</v>
      </c>
      <c r="V251" s="92" t="e">
        <v>#VALUE!</v>
      </c>
      <c r="W251" s="93" t="e">
        <f aca="false">V251</f>
        <v>#VALUE!</v>
      </c>
      <c r="X251" s="93"/>
      <c r="Y251" s="94" t="n">
        <f aca="false">1+Y250</f>
        <v>245</v>
      </c>
      <c r="Z251" s="95" t="str">
        <f aca="false">IF(A251&lt;=$B$5,OldData!O252,"")</f>
        <v/>
      </c>
      <c r="AA251" s="95" t="str">
        <f aca="false">IF(A251&lt;=$B$5,OldData!E252,"")</f>
        <v/>
      </c>
      <c r="AB251" s="96" t="str">
        <f aca="false">IF(A251&lt;=$B$5,OldData!B252,"")</f>
        <v/>
      </c>
      <c r="AD251" s="1" t="n">
        <f aca="false">AD250+1</f>
        <v>246</v>
      </c>
      <c r="AE251" s="69" t="e">
        <v>#VALUE!</v>
      </c>
      <c r="AF251" s="81"/>
      <c r="AG251" s="81"/>
      <c r="AH251" s="90"/>
      <c r="AI251" s="33"/>
      <c r="AL251" s="123"/>
      <c r="AM251" s="17"/>
      <c r="AN251" s="17"/>
      <c r="AO251" s="106"/>
      <c r="AP251" s="107"/>
      <c r="AS251" s="71" t="n">
        <f aca="false">AL250</f>
        <v>0</v>
      </c>
      <c r="AT251" s="69" t="n">
        <f aca="false">AQ251</f>
        <v>0</v>
      </c>
    </row>
    <row r="252" customFormat="false" ht="11.25" hidden="false" customHeight="false" outlineLevel="0" collapsed="false">
      <c r="A252" s="67" t="n">
        <f aca="false">1+A251</f>
        <v>246</v>
      </c>
      <c r="B252" s="1" t="str">
        <f aca="false">IF(A252&lt;=$B$5,Data!L253,"")</f>
        <v/>
      </c>
      <c r="C252" s="1" t="str">
        <f aca="false">IF(A252&lt;=$B$5,IF(Calculation!$Y$12=2,DayInfo!C250,DayInfo!F250),"")</f>
        <v/>
      </c>
      <c r="G252" s="68" t="str">
        <f aca="false">IF(A252&lt;=$B$5,Data!O253,"")</f>
        <v/>
      </c>
      <c r="H252" s="91" t="str">
        <f aca="false">IF(A252&lt;=$B$5,Data!P253,"")</f>
        <v/>
      </c>
      <c r="J252" s="1" t="str">
        <f aca="false">IF(A252&lt;=$B$5,Data!E253,"")</f>
        <v/>
      </c>
      <c r="K252" s="1" t="str">
        <f aca="false">IF(A252&lt;=$B$5,Data!B253,"")</f>
        <v/>
      </c>
      <c r="L252" s="1" t="str">
        <f aca="false">IF(A252&lt;=$B$5,Data!C253,"")</f>
        <v/>
      </c>
      <c r="P252" s="1" t="str">
        <f aca="false">IF(A252&lt;=$P$6,Data!D253,"")</f>
        <v/>
      </c>
      <c r="U252" s="1" t="n">
        <f aca="false">1+U251</f>
        <v>246</v>
      </c>
      <c r="V252" s="92" t="e">
        <v>#VALUE!</v>
      </c>
      <c r="W252" s="93" t="e">
        <f aca="false">V252</f>
        <v>#VALUE!</v>
      </c>
      <c r="X252" s="93"/>
      <c r="Y252" s="94" t="n">
        <f aca="false">1+Y251</f>
        <v>246</v>
      </c>
      <c r="Z252" s="95" t="str">
        <f aca="false">IF(A252&lt;=$B$5,OldData!O253,"")</f>
        <v/>
      </c>
      <c r="AA252" s="95" t="str">
        <f aca="false">IF(A252&lt;=$B$5,OldData!E253,"")</f>
        <v/>
      </c>
      <c r="AB252" s="96" t="str">
        <f aca="false">IF(A252&lt;=$B$5,OldData!B253,"")</f>
        <v/>
      </c>
      <c r="AD252" s="1" t="n">
        <f aca="false">AD251+1</f>
        <v>247</v>
      </c>
      <c r="AE252" s="69" t="e">
        <v>#VALUE!</v>
      </c>
      <c r="AF252" s="81"/>
      <c r="AG252" s="81"/>
      <c r="AH252" s="90"/>
      <c r="AI252" s="33"/>
      <c r="AL252" s="123"/>
      <c r="AM252" s="17"/>
      <c r="AN252" s="17"/>
      <c r="AO252" s="106"/>
      <c r="AP252" s="107"/>
      <c r="AS252" s="71" t="n">
        <f aca="false">AL251</f>
        <v>0</v>
      </c>
      <c r="AT252" s="69" t="n">
        <f aca="false">AQ252</f>
        <v>0</v>
      </c>
    </row>
    <row r="253" customFormat="false" ht="11.25" hidden="false" customHeight="false" outlineLevel="0" collapsed="false">
      <c r="A253" s="67" t="n">
        <f aca="false">1+A252</f>
        <v>247</v>
      </c>
      <c r="B253" s="1" t="str">
        <f aca="false">IF(A253&lt;=$B$5,Data!L254,"")</f>
        <v/>
      </c>
      <c r="C253" s="1" t="str">
        <f aca="false">IF(A253&lt;=$B$5,IF(Calculation!$Y$12=2,DayInfo!C251,DayInfo!F251),"")</f>
        <v/>
      </c>
      <c r="G253" s="68" t="str">
        <f aca="false">IF(A253&lt;=$B$5,Data!O254,"")</f>
        <v/>
      </c>
      <c r="H253" s="91" t="str">
        <f aca="false">IF(A253&lt;=$B$5,Data!P254,"")</f>
        <v/>
      </c>
      <c r="J253" s="1" t="str">
        <f aca="false">IF(A253&lt;=$B$5,Data!E254,"")</f>
        <v/>
      </c>
      <c r="K253" s="1" t="str">
        <f aca="false">IF(A253&lt;=$B$5,Data!B254,"")</f>
        <v/>
      </c>
      <c r="L253" s="1" t="str">
        <f aca="false">IF(A253&lt;=$B$5,Data!C254,"")</f>
        <v/>
      </c>
      <c r="P253" s="1" t="str">
        <f aca="false">IF(A253&lt;=$P$6,Data!D254,"")</f>
        <v/>
      </c>
      <c r="U253" s="1" t="n">
        <f aca="false">1+U252</f>
        <v>247</v>
      </c>
      <c r="V253" s="92" t="e">
        <v>#VALUE!</v>
      </c>
      <c r="W253" s="93" t="e">
        <f aca="false">V253</f>
        <v>#VALUE!</v>
      </c>
      <c r="X253" s="93"/>
      <c r="Y253" s="94" t="n">
        <f aca="false">1+Y252</f>
        <v>247</v>
      </c>
      <c r="Z253" s="95" t="str">
        <f aca="false">IF(A253&lt;=$B$5,OldData!O254,"")</f>
        <v/>
      </c>
      <c r="AA253" s="95" t="str">
        <f aca="false">IF(A253&lt;=$B$5,OldData!E254,"")</f>
        <v/>
      </c>
      <c r="AB253" s="96" t="str">
        <f aca="false">IF(A253&lt;=$B$5,OldData!B254,"")</f>
        <v/>
      </c>
      <c r="AD253" s="1" t="n">
        <f aca="false">AD252+1</f>
        <v>248</v>
      </c>
      <c r="AE253" s="69" t="e">
        <v>#VALUE!</v>
      </c>
      <c r="AF253" s="81"/>
      <c r="AG253" s="81"/>
      <c r="AH253" s="90"/>
      <c r="AI253" s="33"/>
      <c r="AL253" s="123"/>
      <c r="AM253" s="17"/>
      <c r="AN253" s="17"/>
      <c r="AO253" s="106"/>
      <c r="AP253" s="107"/>
      <c r="AS253" s="71" t="n">
        <f aca="false">AL252</f>
        <v>0</v>
      </c>
      <c r="AT253" s="69" t="n">
        <f aca="false">AQ253</f>
        <v>0</v>
      </c>
    </row>
    <row r="254" customFormat="false" ht="11.25" hidden="false" customHeight="false" outlineLevel="0" collapsed="false">
      <c r="A254" s="67" t="n">
        <f aca="false">1+A253</f>
        <v>248</v>
      </c>
      <c r="B254" s="1" t="str">
        <f aca="false">IF(A254&lt;=$B$5,Data!L255,"")</f>
        <v/>
      </c>
      <c r="C254" s="1" t="str">
        <f aca="false">IF(A254&lt;=$B$5,IF(Calculation!$Y$12=2,DayInfo!C252,DayInfo!F252),"")</f>
        <v/>
      </c>
      <c r="G254" s="68" t="str">
        <f aca="false">IF(A254&lt;=$B$5,Data!O255,"")</f>
        <v/>
      </c>
      <c r="H254" s="91" t="str">
        <f aca="false">IF(A254&lt;=$B$5,Data!P255,"")</f>
        <v/>
      </c>
      <c r="J254" s="1" t="str">
        <f aca="false">IF(A254&lt;=$B$5,Data!E255,"")</f>
        <v/>
      </c>
      <c r="K254" s="1" t="str">
        <f aca="false">IF(A254&lt;=$B$5,Data!B255,"")</f>
        <v/>
      </c>
      <c r="L254" s="1" t="str">
        <f aca="false">IF(A254&lt;=$B$5,Data!C255,"")</f>
        <v/>
      </c>
      <c r="P254" s="1" t="str">
        <f aca="false">IF(A254&lt;=$P$6,Data!D255,"")</f>
        <v/>
      </c>
      <c r="U254" s="1" t="n">
        <f aca="false">1+U253</f>
        <v>248</v>
      </c>
      <c r="V254" s="92" t="e">
        <v>#VALUE!</v>
      </c>
      <c r="W254" s="93" t="e">
        <f aca="false">V254</f>
        <v>#VALUE!</v>
      </c>
      <c r="X254" s="93"/>
      <c r="Y254" s="94" t="n">
        <f aca="false">1+Y253</f>
        <v>248</v>
      </c>
      <c r="Z254" s="95" t="str">
        <f aca="false">IF(A254&lt;=$B$5,OldData!O255,"")</f>
        <v/>
      </c>
      <c r="AA254" s="95" t="str">
        <f aca="false">IF(A254&lt;=$B$5,OldData!E255,"")</f>
        <v/>
      </c>
      <c r="AB254" s="96" t="str">
        <f aca="false">IF(A254&lt;=$B$5,OldData!B255,"")</f>
        <v/>
      </c>
      <c r="AD254" s="1" t="n">
        <f aca="false">AD253+1</f>
        <v>249</v>
      </c>
      <c r="AE254" s="69" t="e">
        <v>#VALUE!</v>
      </c>
      <c r="AF254" s="81"/>
      <c r="AG254" s="81"/>
      <c r="AH254" s="90"/>
      <c r="AI254" s="33"/>
      <c r="AL254" s="123"/>
      <c r="AM254" s="17"/>
      <c r="AN254" s="17"/>
      <c r="AO254" s="106"/>
      <c r="AP254" s="107"/>
      <c r="AS254" s="71" t="n">
        <f aca="false">AL253</f>
        <v>0</v>
      </c>
      <c r="AT254" s="69" t="n">
        <f aca="false">AQ254</f>
        <v>0</v>
      </c>
    </row>
    <row r="255" customFormat="false" ht="11.25" hidden="false" customHeight="false" outlineLevel="0" collapsed="false">
      <c r="A255" s="67" t="n">
        <f aca="false">1+A254</f>
        <v>249</v>
      </c>
      <c r="B255" s="1" t="str">
        <f aca="false">IF(A255&lt;=$B$5,Data!L256,"")</f>
        <v/>
      </c>
      <c r="C255" s="1" t="str">
        <f aca="false">IF(A255&lt;=$B$5,IF(Calculation!$Y$12=2,DayInfo!C253,DayInfo!F253),"")</f>
        <v/>
      </c>
      <c r="G255" s="68" t="str">
        <f aca="false">IF(A255&lt;=$B$5,Data!O256,"")</f>
        <v/>
      </c>
      <c r="H255" s="91" t="str">
        <f aca="false">IF(A255&lt;=$B$5,Data!P256,"")</f>
        <v/>
      </c>
      <c r="J255" s="1" t="str">
        <f aca="false">IF(A255&lt;=$B$5,Data!E256,"")</f>
        <v/>
      </c>
      <c r="K255" s="1" t="str">
        <f aca="false">IF(A255&lt;=$B$5,Data!B256,"")</f>
        <v/>
      </c>
      <c r="L255" s="1" t="str">
        <f aca="false">IF(A255&lt;=$B$5,Data!C256,"")</f>
        <v/>
      </c>
      <c r="P255" s="1" t="str">
        <f aca="false">IF(A255&lt;=$P$6,Data!D256,"")</f>
        <v/>
      </c>
      <c r="U255" s="1" t="n">
        <f aca="false">1+U254</f>
        <v>249</v>
      </c>
      <c r="V255" s="92" t="e">
        <v>#VALUE!</v>
      </c>
      <c r="W255" s="93" t="e">
        <f aca="false">V255</f>
        <v>#VALUE!</v>
      </c>
      <c r="X255" s="93"/>
      <c r="Y255" s="94" t="n">
        <f aca="false">1+Y254</f>
        <v>249</v>
      </c>
      <c r="Z255" s="95" t="str">
        <f aca="false">IF(A255&lt;=$B$5,OldData!O256,"")</f>
        <v/>
      </c>
      <c r="AA255" s="95" t="str">
        <f aca="false">IF(A255&lt;=$B$5,OldData!E256,"")</f>
        <v/>
      </c>
      <c r="AB255" s="96" t="str">
        <f aca="false">IF(A255&lt;=$B$5,OldData!B256,"")</f>
        <v/>
      </c>
      <c r="AD255" s="1" t="n">
        <f aca="false">AD254+1</f>
        <v>250</v>
      </c>
      <c r="AE255" s="69" t="e">
        <v>#VALUE!</v>
      </c>
      <c r="AF255" s="81"/>
      <c r="AG255" s="81"/>
      <c r="AH255" s="90"/>
      <c r="AI255" s="33"/>
      <c r="AL255" s="123"/>
      <c r="AM255" s="17"/>
      <c r="AN255" s="17"/>
      <c r="AO255" s="106"/>
      <c r="AP255" s="107"/>
      <c r="AS255" s="71" t="n">
        <f aca="false">AL254</f>
        <v>0</v>
      </c>
      <c r="AT255" s="69" t="n">
        <f aca="false">AQ255</f>
        <v>0</v>
      </c>
    </row>
    <row r="256" customFormat="false" ht="11.25" hidden="false" customHeight="false" outlineLevel="0" collapsed="false">
      <c r="A256" s="67" t="n">
        <f aca="false">1+A255</f>
        <v>250</v>
      </c>
      <c r="B256" s="1" t="str">
        <f aca="false">IF(A256&lt;=$B$5,Data!L257,"")</f>
        <v/>
      </c>
      <c r="C256" s="1" t="str">
        <f aca="false">IF(A256&lt;=$B$5,IF(Calculation!$Y$12=2,DayInfo!C254,DayInfo!F254),"")</f>
        <v/>
      </c>
      <c r="G256" s="68" t="str">
        <f aca="false">IF(A256&lt;=$B$5,Data!O257,"")</f>
        <v/>
      </c>
      <c r="H256" s="91" t="str">
        <f aca="false">IF(A256&lt;=$B$5,Data!P257,"")</f>
        <v/>
      </c>
      <c r="J256" s="1" t="str">
        <f aca="false">IF(A256&lt;=$B$5,Data!E257,"")</f>
        <v/>
      </c>
      <c r="K256" s="1" t="str">
        <f aca="false">IF(A256&lt;=$B$5,Data!B257,"")</f>
        <v/>
      </c>
      <c r="L256" s="1" t="str">
        <f aca="false">IF(A256&lt;=$B$5,Data!C257,"")</f>
        <v/>
      </c>
      <c r="P256" s="1" t="str">
        <f aca="false">IF(A256&lt;=$P$6,Data!D257,"")</f>
        <v/>
      </c>
      <c r="U256" s="1" t="n">
        <f aca="false">1+U255</f>
        <v>250</v>
      </c>
      <c r="V256" s="92" t="e">
        <v>#VALUE!</v>
      </c>
      <c r="W256" s="93" t="e">
        <f aca="false">V256</f>
        <v>#VALUE!</v>
      </c>
      <c r="X256" s="93"/>
      <c r="Y256" s="94" t="n">
        <f aca="false">1+Y255</f>
        <v>250</v>
      </c>
      <c r="Z256" s="95" t="str">
        <f aca="false">IF(A256&lt;=$B$5,OldData!O257,"")</f>
        <v/>
      </c>
      <c r="AA256" s="95" t="str">
        <f aca="false">IF(A256&lt;=$B$5,OldData!E257,"")</f>
        <v/>
      </c>
      <c r="AB256" s="96" t="str">
        <f aca="false">IF(A256&lt;=$B$5,OldData!B257,"")</f>
        <v/>
      </c>
      <c r="AD256" s="1" t="n">
        <f aca="false">AD255+1</f>
        <v>251</v>
      </c>
      <c r="AE256" s="69" t="e">
        <v>#VALUE!</v>
      </c>
      <c r="AF256" s="81"/>
      <c r="AG256" s="81"/>
      <c r="AH256" s="90"/>
      <c r="AI256" s="33"/>
      <c r="AL256" s="123"/>
      <c r="AM256" s="17"/>
      <c r="AN256" s="17"/>
      <c r="AO256" s="106"/>
      <c r="AP256" s="107"/>
      <c r="AS256" s="71" t="n">
        <f aca="false">AL255</f>
        <v>0</v>
      </c>
      <c r="AT256" s="69" t="n">
        <f aca="false">AQ256</f>
        <v>0</v>
      </c>
    </row>
    <row r="257" customFormat="false" ht="11.25" hidden="false" customHeight="false" outlineLevel="0" collapsed="false">
      <c r="A257" s="67" t="n">
        <f aca="false">1+A256</f>
        <v>251</v>
      </c>
      <c r="B257" s="1" t="str">
        <f aca="false">IF(A257&lt;=$B$5,Data!L258,"")</f>
        <v/>
      </c>
      <c r="C257" s="1" t="str">
        <f aca="false">IF(A257&lt;=$B$5,IF(Calculation!$Y$12=2,DayInfo!C255,DayInfo!F255),"")</f>
        <v/>
      </c>
      <c r="G257" s="68" t="str">
        <f aca="false">IF(A257&lt;=$B$5,Data!O258,"")</f>
        <v/>
      </c>
      <c r="H257" s="91" t="str">
        <f aca="false">IF(A257&lt;=$B$5,Data!P258,"")</f>
        <v/>
      </c>
      <c r="J257" s="1" t="str">
        <f aca="false">IF(A257&lt;=$B$5,Data!E258,"")</f>
        <v/>
      </c>
      <c r="K257" s="1" t="str">
        <f aca="false">IF(A257&lt;=$B$5,Data!B258,"")</f>
        <v/>
      </c>
      <c r="L257" s="1" t="str">
        <f aca="false">IF(A257&lt;=$B$5,Data!C258,"")</f>
        <v/>
      </c>
      <c r="P257" s="1" t="str">
        <f aca="false">IF(A257&lt;=$P$6,Data!D258,"")</f>
        <v/>
      </c>
      <c r="U257" s="1" t="n">
        <f aca="false">1+U256</f>
        <v>251</v>
      </c>
      <c r="V257" s="92" t="e">
        <v>#VALUE!</v>
      </c>
      <c r="W257" s="93" t="e">
        <f aca="false">V257</f>
        <v>#VALUE!</v>
      </c>
      <c r="X257" s="93"/>
      <c r="Y257" s="94" t="n">
        <f aca="false">1+Y256</f>
        <v>251</v>
      </c>
      <c r="Z257" s="95" t="str">
        <f aca="false">IF(A257&lt;=$B$5,OldData!O258,"")</f>
        <v/>
      </c>
      <c r="AA257" s="95" t="str">
        <f aca="false">IF(A257&lt;=$B$5,OldData!E258,"")</f>
        <v/>
      </c>
      <c r="AB257" s="96" t="str">
        <f aca="false">IF(A257&lt;=$B$5,OldData!B258,"")</f>
        <v/>
      </c>
      <c r="AD257" s="1" t="n">
        <f aca="false">AD256+1</f>
        <v>252</v>
      </c>
      <c r="AE257" s="69" t="e">
        <v>#VALUE!</v>
      </c>
      <c r="AF257" s="81"/>
      <c r="AG257" s="81"/>
      <c r="AH257" s="90"/>
      <c r="AI257" s="33"/>
      <c r="AL257" s="123"/>
      <c r="AM257" s="17"/>
      <c r="AN257" s="17"/>
      <c r="AO257" s="106"/>
      <c r="AP257" s="107"/>
      <c r="AS257" s="71" t="n">
        <f aca="false">AL256</f>
        <v>0</v>
      </c>
      <c r="AT257" s="69" t="n">
        <f aca="false">AQ257</f>
        <v>0</v>
      </c>
    </row>
    <row r="258" customFormat="false" ht="11.25" hidden="false" customHeight="false" outlineLevel="0" collapsed="false">
      <c r="A258" s="67" t="n">
        <f aca="false">1+A257</f>
        <v>252</v>
      </c>
      <c r="B258" s="1" t="str">
        <f aca="false">IF(A258&lt;=$B$5,Data!L259,"")</f>
        <v/>
      </c>
      <c r="C258" s="1" t="str">
        <f aca="false">IF(A258&lt;=$B$5,IF(Calculation!$Y$12=2,DayInfo!C256,DayInfo!F256),"")</f>
        <v/>
      </c>
      <c r="G258" s="68" t="str">
        <f aca="false">IF(A258&lt;=$B$5,Data!O259,"")</f>
        <v/>
      </c>
      <c r="H258" s="91" t="str">
        <f aca="false">IF(A258&lt;=$B$5,Data!P259,"")</f>
        <v/>
      </c>
      <c r="J258" s="1" t="str">
        <f aca="false">IF(A258&lt;=$B$5,Data!E259,"")</f>
        <v/>
      </c>
      <c r="K258" s="1" t="str">
        <f aca="false">IF(A258&lt;=$B$5,Data!B259,"")</f>
        <v/>
      </c>
      <c r="L258" s="1" t="str">
        <f aca="false">IF(A258&lt;=$B$5,Data!C259,"")</f>
        <v/>
      </c>
      <c r="P258" s="1" t="str">
        <f aca="false">IF(A258&lt;=$P$6,Data!D259,"")</f>
        <v/>
      </c>
      <c r="U258" s="1" t="n">
        <f aca="false">1+U257</f>
        <v>252</v>
      </c>
      <c r="V258" s="92" t="e">
        <v>#VALUE!</v>
      </c>
      <c r="W258" s="93" t="e">
        <f aca="false">V258</f>
        <v>#VALUE!</v>
      </c>
      <c r="X258" s="93"/>
      <c r="Y258" s="94" t="n">
        <f aca="false">1+Y257</f>
        <v>252</v>
      </c>
      <c r="Z258" s="95" t="str">
        <f aca="false">IF(A258&lt;=$B$5,OldData!O259,"")</f>
        <v/>
      </c>
      <c r="AA258" s="95" t="str">
        <f aca="false">IF(A258&lt;=$B$5,OldData!E259,"")</f>
        <v/>
      </c>
      <c r="AB258" s="96" t="str">
        <f aca="false">IF(A258&lt;=$B$5,OldData!B259,"")</f>
        <v/>
      </c>
      <c r="AD258" s="1" t="n">
        <f aca="false">AD257+1</f>
        <v>253</v>
      </c>
      <c r="AE258" s="69" t="e">
        <v>#VALUE!</v>
      </c>
      <c r="AF258" s="81"/>
      <c r="AG258" s="81"/>
      <c r="AH258" s="90"/>
      <c r="AI258" s="33"/>
      <c r="AL258" s="123"/>
      <c r="AM258" s="17"/>
      <c r="AN258" s="17"/>
      <c r="AO258" s="106"/>
      <c r="AP258" s="107"/>
      <c r="AS258" s="71" t="n">
        <f aca="false">AL257</f>
        <v>0</v>
      </c>
      <c r="AT258" s="69" t="n">
        <f aca="false">AQ258</f>
        <v>0</v>
      </c>
    </row>
    <row r="259" customFormat="false" ht="11.25" hidden="false" customHeight="false" outlineLevel="0" collapsed="false">
      <c r="A259" s="67" t="n">
        <f aca="false">1+A258</f>
        <v>253</v>
      </c>
      <c r="B259" s="1" t="str">
        <f aca="false">IF(A259&lt;=$B$5,Data!L260,"")</f>
        <v/>
      </c>
      <c r="C259" s="1" t="str">
        <f aca="false">IF(A259&lt;=$B$5,IF(Calculation!$Y$12=2,DayInfo!C257,DayInfo!F257),"")</f>
        <v/>
      </c>
      <c r="G259" s="68" t="str">
        <f aca="false">IF(A259&lt;=$B$5,Data!O260,"")</f>
        <v/>
      </c>
      <c r="H259" s="91" t="str">
        <f aca="false">IF(A259&lt;=$B$5,Data!P260,"")</f>
        <v/>
      </c>
      <c r="J259" s="1" t="str">
        <f aca="false">IF(A259&lt;=$B$5,Data!E260,"")</f>
        <v/>
      </c>
      <c r="K259" s="1" t="str">
        <f aca="false">IF(A259&lt;=$B$5,Data!B260,"")</f>
        <v/>
      </c>
      <c r="L259" s="1" t="str">
        <f aca="false">IF(A259&lt;=$B$5,Data!C260,"")</f>
        <v/>
      </c>
      <c r="P259" s="1" t="str">
        <f aca="false">IF(A259&lt;=$P$6,Data!D260,"")</f>
        <v/>
      </c>
      <c r="U259" s="1" t="n">
        <f aca="false">1+U258</f>
        <v>253</v>
      </c>
      <c r="V259" s="92" t="e">
        <v>#VALUE!</v>
      </c>
      <c r="W259" s="93" t="e">
        <f aca="false">V259</f>
        <v>#VALUE!</v>
      </c>
      <c r="X259" s="93"/>
      <c r="Y259" s="94" t="n">
        <f aca="false">1+Y258</f>
        <v>253</v>
      </c>
      <c r="Z259" s="95" t="str">
        <f aca="false">IF(A259&lt;=$B$5,OldData!O260,"")</f>
        <v/>
      </c>
      <c r="AA259" s="95" t="str">
        <f aca="false">IF(A259&lt;=$B$5,OldData!E260,"")</f>
        <v/>
      </c>
      <c r="AB259" s="96" t="str">
        <f aca="false">IF(A259&lt;=$B$5,OldData!B260,"")</f>
        <v/>
      </c>
      <c r="AD259" s="1" t="n">
        <f aca="false">AD258+1</f>
        <v>254</v>
      </c>
      <c r="AE259" s="69" t="e">
        <v>#VALUE!</v>
      </c>
      <c r="AF259" s="81"/>
      <c r="AG259" s="81"/>
      <c r="AH259" s="90"/>
      <c r="AI259" s="33"/>
      <c r="AL259" s="123"/>
      <c r="AM259" s="17"/>
      <c r="AN259" s="17"/>
      <c r="AO259" s="106"/>
      <c r="AP259" s="107"/>
      <c r="AS259" s="71" t="n">
        <f aca="false">AL258</f>
        <v>0</v>
      </c>
      <c r="AT259" s="69" t="n">
        <f aca="false">AQ259</f>
        <v>0</v>
      </c>
    </row>
    <row r="260" customFormat="false" ht="11.25" hidden="false" customHeight="false" outlineLevel="0" collapsed="false">
      <c r="A260" s="67" t="n">
        <f aca="false">1+A259</f>
        <v>254</v>
      </c>
      <c r="B260" s="1" t="str">
        <f aca="false">IF(A260&lt;=$B$5,Data!L261,"")</f>
        <v/>
      </c>
      <c r="C260" s="1" t="str">
        <f aca="false">IF(A260&lt;=$B$5,IF(Calculation!$Y$12=2,DayInfo!C258,DayInfo!F258),"")</f>
        <v/>
      </c>
      <c r="G260" s="68" t="str">
        <f aca="false">IF(A260&lt;=$B$5,Data!O261,"")</f>
        <v/>
      </c>
      <c r="H260" s="91" t="str">
        <f aca="false">IF(A260&lt;=$B$5,Data!P261,"")</f>
        <v/>
      </c>
      <c r="J260" s="1" t="str">
        <f aca="false">IF(A260&lt;=$B$5,Data!E261,"")</f>
        <v/>
      </c>
      <c r="K260" s="1" t="str">
        <f aca="false">IF(A260&lt;=$B$5,Data!B261,"")</f>
        <v/>
      </c>
      <c r="L260" s="1" t="str">
        <f aca="false">IF(A260&lt;=$B$5,Data!C261,"")</f>
        <v/>
      </c>
      <c r="P260" s="1" t="str">
        <f aca="false">IF(A260&lt;=$P$6,Data!D261,"")</f>
        <v/>
      </c>
      <c r="U260" s="1" t="n">
        <f aca="false">1+U259</f>
        <v>254</v>
      </c>
      <c r="V260" s="92" t="e">
        <v>#VALUE!</v>
      </c>
      <c r="W260" s="93" t="e">
        <f aca="false">V260</f>
        <v>#VALUE!</v>
      </c>
      <c r="X260" s="93"/>
      <c r="Y260" s="94" t="n">
        <f aca="false">1+Y259</f>
        <v>254</v>
      </c>
      <c r="Z260" s="95" t="str">
        <f aca="false">IF(A260&lt;=$B$5,OldData!O261,"")</f>
        <v/>
      </c>
      <c r="AA260" s="95" t="str">
        <f aca="false">IF(A260&lt;=$B$5,OldData!E261,"")</f>
        <v/>
      </c>
      <c r="AB260" s="96" t="str">
        <f aca="false">IF(A260&lt;=$B$5,OldData!B261,"")</f>
        <v/>
      </c>
      <c r="AD260" s="1" t="n">
        <f aca="false">AD259+1</f>
        <v>255</v>
      </c>
      <c r="AE260" s="69" t="e">
        <v>#VALUE!</v>
      </c>
      <c r="AF260" s="81"/>
      <c r="AG260" s="81"/>
      <c r="AH260" s="90"/>
      <c r="AI260" s="33"/>
      <c r="AL260" s="123"/>
      <c r="AM260" s="17"/>
      <c r="AN260" s="17"/>
      <c r="AO260" s="106"/>
      <c r="AP260" s="107"/>
      <c r="AS260" s="71" t="n">
        <f aca="false">AL259</f>
        <v>0</v>
      </c>
      <c r="AT260" s="69" t="n">
        <f aca="false">AQ260</f>
        <v>0</v>
      </c>
    </row>
    <row r="261" customFormat="false" ht="11.25" hidden="false" customHeight="false" outlineLevel="0" collapsed="false">
      <c r="A261" s="67" t="n">
        <f aca="false">1+A260</f>
        <v>255</v>
      </c>
      <c r="B261" s="1" t="str">
        <f aca="false">IF(A261&lt;=$B$5,Data!L262,"")</f>
        <v/>
      </c>
      <c r="C261" s="1" t="str">
        <f aca="false">IF(A261&lt;=$B$5,IF(Calculation!$Y$12=2,DayInfo!C259,DayInfo!F259),"")</f>
        <v/>
      </c>
      <c r="G261" s="68" t="str">
        <f aca="false">IF(A261&lt;=$B$5,Data!O262,"")</f>
        <v/>
      </c>
      <c r="H261" s="91" t="str">
        <f aca="false">IF(A261&lt;=$B$5,Data!P262,"")</f>
        <v/>
      </c>
      <c r="J261" s="1" t="str">
        <f aca="false">IF(A261&lt;=$B$5,Data!E262,"")</f>
        <v/>
      </c>
      <c r="K261" s="1" t="str">
        <f aca="false">IF(A261&lt;=$B$5,Data!B262,"")</f>
        <v/>
      </c>
      <c r="L261" s="1" t="str">
        <f aca="false">IF(A261&lt;=$B$5,Data!C262,"")</f>
        <v/>
      </c>
      <c r="P261" s="1" t="str">
        <f aca="false">IF(A261&lt;=$P$6,Data!D262,"")</f>
        <v/>
      </c>
      <c r="U261" s="1" t="n">
        <f aca="false">1+U260</f>
        <v>255</v>
      </c>
      <c r="V261" s="92" t="e">
        <v>#VALUE!</v>
      </c>
      <c r="W261" s="93" t="e">
        <f aca="false">V261</f>
        <v>#VALUE!</v>
      </c>
      <c r="X261" s="93"/>
      <c r="Y261" s="94" t="n">
        <f aca="false">1+Y260</f>
        <v>255</v>
      </c>
      <c r="Z261" s="95" t="str">
        <f aca="false">IF(A261&lt;=$B$5,OldData!O262,"")</f>
        <v/>
      </c>
      <c r="AA261" s="95" t="str">
        <f aca="false">IF(A261&lt;=$B$5,OldData!E262,"")</f>
        <v/>
      </c>
      <c r="AB261" s="96" t="str">
        <f aca="false">IF(A261&lt;=$B$5,OldData!B262,"")</f>
        <v/>
      </c>
      <c r="AD261" s="1" t="n">
        <f aca="false">AD260+1</f>
        <v>256</v>
      </c>
      <c r="AE261" s="69" t="e">
        <v>#VALUE!</v>
      </c>
      <c r="AF261" s="81"/>
      <c r="AG261" s="81"/>
      <c r="AH261" s="90"/>
      <c r="AI261" s="33"/>
      <c r="AL261" s="123"/>
      <c r="AM261" s="17"/>
      <c r="AN261" s="17"/>
      <c r="AO261" s="106"/>
      <c r="AP261" s="107"/>
      <c r="AS261" s="71" t="n">
        <f aca="false">AL260</f>
        <v>0</v>
      </c>
      <c r="AT261" s="69" t="n">
        <f aca="false">AQ261</f>
        <v>0</v>
      </c>
    </row>
    <row r="262" customFormat="false" ht="11.25" hidden="false" customHeight="false" outlineLevel="0" collapsed="false">
      <c r="A262" s="67" t="n">
        <f aca="false">1+A261</f>
        <v>256</v>
      </c>
      <c r="B262" s="1" t="str">
        <f aca="false">IF(A262&lt;=$B$5,Data!L263,"")</f>
        <v/>
      </c>
      <c r="C262" s="1" t="str">
        <f aca="false">IF(A262&lt;=$B$5,IF(Calculation!$Y$12=2,DayInfo!C260,DayInfo!F260),"")</f>
        <v/>
      </c>
      <c r="G262" s="68" t="str">
        <f aca="false">IF(A262&lt;=$B$5,Data!O263,"")</f>
        <v/>
      </c>
      <c r="H262" s="91" t="str">
        <f aca="false">IF(A262&lt;=$B$5,Data!P263,"")</f>
        <v/>
      </c>
      <c r="J262" s="1" t="str">
        <f aca="false">IF(A262&lt;=$B$5,Data!E263,"")</f>
        <v/>
      </c>
      <c r="K262" s="1" t="str">
        <f aca="false">IF(A262&lt;=$B$5,Data!B263,"")</f>
        <v/>
      </c>
      <c r="L262" s="1" t="str">
        <f aca="false">IF(A262&lt;=$B$5,Data!C263,"")</f>
        <v/>
      </c>
      <c r="P262" s="1" t="str">
        <f aca="false">IF(A262&lt;=$P$6,Data!D263,"")</f>
        <v/>
      </c>
      <c r="U262" s="1" t="n">
        <f aca="false">1+U261</f>
        <v>256</v>
      </c>
      <c r="V262" s="92" t="e">
        <v>#VALUE!</v>
      </c>
      <c r="W262" s="93" t="e">
        <f aca="false">V262</f>
        <v>#VALUE!</v>
      </c>
      <c r="X262" s="93"/>
      <c r="Y262" s="94" t="n">
        <f aca="false">1+Y261</f>
        <v>256</v>
      </c>
      <c r="Z262" s="95" t="str">
        <f aca="false">IF(A262&lt;=$B$5,OldData!O263,"")</f>
        <v/>
      </c>
      <c r="AA262" s="95" t="str">
        <f aca="false">IF(A262&lt;=$B$5,OldData!E263,"")</f>
        <v/>
      </c>
      <c r="AB262" s="96" t="str">
        <f aca="false">IF(A262&lt;=$B$5,OldData!B263,"")</f>
        <v/>
      </c>
      <c r="AD262" s="1" t="n">
        <f aca="false">AD261+1</f>
        <v>257</v>
      </c>
      <c r="AE262" s="69" t="e">
        <v>#VALUE!</v>
      </c>
      <c r="AF262" s="81"/>
      <c r="AG262" s="81"/>
      <c r="AH262" s="90"/>
      <c r="AI262" s="33"/>
      <c r="AL262" s="123"/>
      <c r="AM262" s="17"/>
      <c r="AN262" s="17"/>
      <c r="AO262" s="106"/>
      <c r="AP262" s="107"/>
      <c r="AS262" s="71" t="n">
        <f aca="false">AL261</f>
        <v>0</v>
      </c>
      <c r="AT262" s="69" t="n">
        <f aca="false">AQ262</f>
        <v>0</v>
      </c>
    </row>
    <row r="263" customFormat="false" ht="11.25" hidden="false" customHeight="false" outlineLevel="0" collapsed="false">
      <c r="A263" s="67" t="n">
        <f aca="false">1+A262</f>
        <v>257</v>
      </c>
      <c r="B263" s="1" t="str">
        <f aca="false">IF(A263&lt;=$B$5,Data!L264,"")</f>
        <v/>
      </c>
      <c r="C263" s="1" t="str">
        <f aca="false">IF(A263&lt;=$B$5,IF(Calculation!$Y$12=2,DayInfo!C261,DayInfo!F261),"")</f>
        <v/>
      </c>
      <c r="G263" s="68" t="str">
        <f aca="false">IF(A263&lt;=$B$5,Data!O264,"")</f>
        <v/>
      </c>
      <c r="H263" s="91" t="str">
        <f aca="false">IF(A263&lt;=$B$5,Data!P264,"")</f>
        <v/>
      </c>
      <c r="J263" s="1" t="str">
        <f aca="false">IF(A263&lt;=$B$5,Data!E264,"")</f>
        <v/>
      </c>
      <c r="K263" s="1" t="str">
        <f aca="false">IF(A263&lt;=$B$5,Data!B264,"")</f>
        <v/>
      </c>
      <c r="L263" s="1" t="str">
        <f aca="false">IF(A263&lt;=$B$5,Data!C264,"")</f>
        <v/>
      </c>
      <c r="P263" s="1" t="str">
        <f aca="false">IF(A263&lt;=$P$6,Data!D264,"")</f>
        <v/>
      </c>
      <c r="U263" s="1" t="n">
        <f aca="false">1+U262</f>
        <v>257</v>
      </c>
      <c r="V263" s="92" t="e">
        <v>#VALUE!</v>
      </c>
      <c r="W263" s="93" t="e">
        <f aca="false">V263</f>
        <v>#VALUE!</v>
      </c>
      <c r="X263" s="93"/>
      <c r="Y263" s="94" t="n">
        <f aca="false">1+Y262</f>
        <v>257</v>
      </c>
      <c r="Z263" s="95" t="str">
        <f aca="false">IF(A263&lt;=$B$5,OldData!O264,"")</f>
        <v/>
      </c>
      <c r="AA263" s="95" t="str">
        <f aca="false">IF(A263&lt;=$B$5,OldData!E264,"")</f>
        <v/>
      </c>
      <c r="AB263" s="96" t="str">
        <f aca="false">IF(A263&lt;=$B$5,OldData!B264,"")</f>
        <v/>
      </c>
      <c r="AD263" s="1" t="n">
        <f aca="false">AD262+1</f>
        <v>258</v>
      </c>
      <c r="AE263" s="69" t="e">
        <v>#VALUE!</v>
      </c>
      <c r="AF263" s="81"/>
      <c r="AG263" s="81"/>
      <c r="AH263" s="90"/>
      <c r="AI263" s="33"/>
      <c r="AL263" s="123"/>
      <c r="AM263" s="17"/>
      <c r="AN263" s="17"/>
      <c r="AO263" s="106"/>
      <c r="AP263" s="107"/>
      <c r="AS263" s="71" t="n">
        <f aca="false">AL262</f>
        <v>0</v>
      </c>
      <c r="AT263" s="69" t="n">
        <f aca="false">AQ263</f>
        <v>0</v>
      </c>
    </row>
    <row r="264" customFormat="false" ht="11.25" hidden="false" customHeight="false" outlineLevel="0" collapsed="false">
      <c r="A264" s="67" t="n">
        <f aca="false">1+A263</f>
        <v>258</v>
      </c>
      <c r="B264" s="1" t="str">
        <f aca="false">IF(A264&lt;=$B$5,Data!L265,"")</f>
        <v/>
      </c>
      <c r="C264" s="1" t="str">
        <f aca="false">IF(A264&lt;=$B$5,IF(Calculation!$Y$12=2,DayInfo!C262,DayInfo!F262),"")</f>
        <v/>
      </c>
      <c r="G264" s="68" t="str">
        <f aca="false">IF(A264&lt;=$B$5,Data!O265,"")</f>
        <v/>
      </c>
      <c r="H264" s="91" t="str">
        <f aca="false">IF(A264&lt;=$B$5,Data!P265,"")</f>
        <v/>
      </c>
      <c r="J264" s="1" t="str">
        <f aca="false">IF(A264&lt;=$B$5,Data!E265,"")</f>
        <v/>
      </c>
      <c r="K264" s="1" t="str">
        <f aca="false">IF(A264&lt;=$B$5,Data!B265,"")</f>
        <v/>
      </c>
      <c r="L264" s="1" t="str">
        <f aca="false">IF(A264&lt;=$B$5,Data!C265,"")</f>
        <v/>
      </c>
      <c r="P264" s="1" t="str">
        <f aca="false">IF(A264&lt;=$P$6,Data!D265,"")</f>
        <v/>
      </c>
      <c r="U264" s="1" t="n">
        <f aca="false">1+U263</f>
        <v>258</v>
      </c>
      <c r="V264" s="92" t="e">
        <v>#VALUE!</v>
      </c>
      <c r="W264" s="93" t="e">
        <f aca="false">V264</f>
        <v>#VALUE!</v>
      </c>
      <c r="X264" s="93"/>
      <c r="Y264" s="94" t="n">
        <f aca="false">1+Y263</f>
        <v>258</v>
      </c>
      <c r="Z264" s="95" t="str">
        <f aca="false">IF(A264&lt;=$B$5,OldData!O265,"")</f>
        <v/>
      </c>
      <c r="AA264" s="95" t="str">
        <f aca="false">IF(A264&lt;=$B$5,OldData!E265,"")</f>
        <v/>
      </c>
      <c r="AB264" s="96" t="str">
        <f aca="false">IF(A264&lt;=$B$5,OldData!B265,"")</f>
        <v/>
      </c>
      <c r="AD264" s="1" t="n">
        <f aca="false">AD263+1</f>
        <v>259</v>
      </c>
      <c r="AE264" s="69" t="e">
        <v>#VALUE!</v>
      </c>
      <c r="AF264" s="81"/>
      <c r="AG264" s="81"/>
      <c r="AH264" s="90"/>
      <c r="AI264" s="33"/>
      <c r="AL264" s="123"/>
      <c r="AM264" s="17"/>
      <c r="AN264" s="17"/>
      <c r="AO264" s="106"/>
      <c r="AP264" s="107"/>
      <c r="AS264" s="71" t="n">
        <f aca="false">AL263</f>
        <v>0</v>
      </c>
      <c r="AT264" s="69" t="n">
        <f aca="false">AQ264</f>
        <v>0</v>
      </c>
    </row>
    <row r="265" customFormat="false" ht="11.25" hidden="false" customHeight="false" outlineLevel="0" collapsed="false">
      <c r="A265" s="67" t="n">
        <f aca="false">1+A264</f>
        <v>259</v>
      </c>
      <c r="B265" s="1" t="str">
        <f aca="false">IF(A265&lt;=$B$5,Data!L266,"")</f>
        <v/>
      </c>
      <c r="C265" s="1" t="str">
        <f aca="false">IF(A265&lt;=$B$5,IF(Calculation!$Y$12=2,DayInfo!C263,DayInfo!F263),"")</f>
        <v/>
      </c>
      <c r="G265" s="68" t="str">
        <f aca="false">IF(A265&lt;=$B$5,Data!O266,"")</f>
        <v/>
      </c>
      <c r="H265" s="91" t="str">
        <f aca="false">IF(A265&lt;=$B$5,Data!P266,"")</f>
        <v/>
      </c>
      <c r="J265" s="1" t="str">
        <f aca="false">IF(A265&lt;=$B$5,Data!E266,"")</f>
        <v/>
      </c>
      <c r="K265" s="1" t="str">
        <f aca="false">IF(A265&lt;=$B$5,Data!B266,"")</f>
        <v/>
      </c>
      <c r="L265" s="1" t="str">
        <f aca="false">IF(A265&lt;=$B$5,Data!C266,"")</f>
        <v/>
      </c>
      <c r="P265" s="1" t="str">
        <f aca="false">IF(A265&lt;=$P$6,Data!D266,"")</f>
        <v/>
      </c>
      <c r="U265" s="1" t="n">
        <f aca="false">1+U264</f>
        <v>259</v>
      </c>
      <c r="V265" s="92" t="e">
        <v>#VALUE!</v>
      </c>
      <c r="W265" s="93" t="e">
        <f aca="false">V265</f>
        <v>#VALUE!</v>
      </c>
      <c r="X265" s="93"/>
      <c r="Y265" s="94" t="n">
        <f aca="false">1+Y264</f>
        <v>259</v>
      </c>
      <c r="Z265" s="95" t="str">
        <f aca="false">IF(A265&lt;=$B$5,OldData!O266,"")</f>
        <v/>
      </c>
      <c r="AA265" s="95" t="str">
        <f aca="false">IF(A265&lt;=$B$5,OldData!E266,"")</f>
        <v/>
      </c>
      <c r="AB265" s="96" t="str">
        <f aca="false">IF(A265&lt;=$B$5,OldData!B266,"")</f>
        <v/>
      </c>
      <c r="AD265" s="1" t="n">
        <f aca="false">AD264+1</f>
        <v>260</v>
      </c>
      <c r="AE265" s="69" t="e">
        <v>#VALUE!</v>
      </c>
      <c r="AF265" s="81"/>
      <c r="AG265" s="81"/>
      <c r="AH265" s="90"/>
      <c r="AI265" s="33"/>
      <c r="AL265" s="123"/>
      <c r="AM265" s="17"/>
      <c r="AN265" s="17"/>
      <c r="AO265" s="106"/>
      <c r="AP265" s="107"/>
      <c r="AS265" s="71" t="n">
        <f aca="false">AL264</f>
        <v>0</v>
      </c>
      <c r="AT265" s="69" t="n">
        <f aca="false">AQ265</f>
        <v>0</v>
      </c>
    </row>
    <row r="266" customFormat="false" ht="11.25" hidden="false" customHeight="false" outlineLevel="0" collapsed="false">
      <c r="A266" s="67" t="n">
        <f aca="false">1+A265</f>
        <v>260</v>
      </c>
      <c r="B266" s="1" t="str">
        <f aca="false">IF(A266&lt;=$B$5,Data!L267,"")</f>
        <v/>
      </c>
      <c r="C266" s="1" t="str">
        <f aca="false">IF(A266&lt;=$B$5,IF(Calculation!$Y$12=2,DayInfo!C264,DayInfo!F264),"")</f>
        <v/>
      </c>
      <c r="G266" s="68" t="str">
        <f aca="false">IF(A266&lt;=$B$5,Data!O267,"")</f>
        <v/>
      </c>
      <c r="H266" s="91" t="str">
        <f aca="false">IF(A266&lt;=$B$5,Data!P267,"")</f>
        <v/>
      </c>
      <c r="J266" s="1" t="str">
        <f aca="false">IF(A266&lt;=$B$5,Data!E267,"")</f>
        <v/>
      </c>
      <c r="K266" s="1" t="str">
        <f aca="false">IF(A266&lt;=$B$5,Data!B267,"")</f>
        <v/>
      </c>
      <c r="L266" s="1" t="str">
        <f aca="false">IF(A266&lt;=$B$5,Data!C267,"")</f>
        <v/>
      </c>
      <c r="P266" s="1" t="str">
        <f aca="false">IF(A266&lt;=$P$6,Data!D267,"")</f>
        <v/>
      </c>
      <c r="U266" s="1" t="n">
        <f aca="false">1+U265</f>
        <v>260</v>
      </c>
      <c r="V266" s="92" t="e">
        <v>#VALUE!</v>
      </c>
      <c r="W266" s="93" t="e">
        <f aca="false">V266</f>
        <v>#VALUE!</v>
      </c>
      <c r="X266" s="93"/>
      <c r="Y266" s="94" t="n">
        <f aca="false">1+Y265</f>
        <v>260</v>
      </c>
      <c r="Z266" s="95" t="str">
        <f aca="false">IF(A266&lt;=$B$5,OldData!O267,"")</f>
        <v/>
      </c>
      <c r="AA266" s="95" t="str">
        <f aca="false">IF(A266&lt;=$B$5,OldData!E267,"")</f>
        <v/>
      </c>
      <c r="AB266" s="96" t="str">
        <f aca="false">IF(A266&lt;=$B$5,OldData!B267,"")</f>
        <v/>
      </c>
      <c r="AD266" s="1" t="n">
        <f aca="false">AD265+1</f>
        <v>261</v>
      </c>
      <c r="AE266" s="69" t="e">
        <v>#VALUE!</v>
      </c>
      <c r="AF266" s="81"/>
      <c r="AG266" s="81"/>
      <c r="AH266" s="90"/>
      <c r="AI266" s="33"/>
      <c r="AL266" s="123"/>
      <c r="AM266" s="17"/>
      <c r="AN266" s="17"/>
      <c r="AO266" s="106"/>
      <c r="AP266" s="107"/>
      <c r="AS266" s="71" t="n">
        <f aca="false">AL265</f>
        <v>0</v>
      </c>
      <c r="AT266" s="69" t="n">
        <f aca="false">AQ266</f>
        <v>0</v>
      </c>
    </row>
    <row r="267" customFormat="false" ht="11.25" hidden="false" customHeight="false" outlineLevel="0" collapsed="false">
      <c r="A267" s="67" t="n">
        <f aca="false">1+A266</f>
        <v>261</v>
      </c>
      <c r="B267" s="1" t="str">
        <f aca="false">IF(A267&lt;=$B$5,Data!L268,"")</f>
        <v/>
      </c>
      <c r="C267" s="1" t="str">
        <f aca="false">IF(A267&lt;=$B$5,IF(Calculation!$Y$12=2,DayInfo!C265,DayInfo!F265),"")</f>
        <v/>
      </c>
      <c r="G267" s="68" t="str">
        <f aca="false">IF(A267&lt;=$B$5,Data!O268,"")</f>
        <v/>
      </c>
      <c r="H267" s="91" t="str">
        <f aca="false">IF(A267&lt;=$B$5,Data!P268,"")</f>
        <v/>
      </c>
      <c r="J267" s="1" t="str">
        <f aca="false">IF(A267&lt;=$B$5,Data!E268,"")</f>
        <v/>
      </c>
      <c r="K267" s="1" t="str">
        <f aca="false">IF(A267&lt;=$B$5,Data!B268,"")</f>
        <v/>
      </c>
      <c r="L267" s="1" t="str">
        <f aca="false">IF(A267&lt;=$B$5,Data!C268,"")</f>
        <v/>
      </c>
      <c r="P267" s="1" t="str">
        <f aca="false">IF(A267&lt;=$P$6,Data!D268,"")</f>
        <v/>
      </c>
      <c r="U267" s="1" t="n">
        <f aca="false">1+U266</f>
        <v>261</v>
      </c>
      <c r="V267" s="92" t="e">
        <v>#VALUE!</v>
      </c>
      <c r="W267" s="93" t="e">
        <f aca="false">V267</f>
        <v>#VALUE!</v>
      </c>
      <c r="X267" s="93"/>
      <c r="Y267" s="94" t="n">
        <f aca="false">1+Y266</f>
        <v>261</v>
      </c>
      <c r="Z267" s="95" t="str">
        <f aca="false">IF(A267&lt;=$B$5,OldData!O268,"")</f>
        <v/>
      </c>
      <c r="AA267" s="95" t="str">
        <f aca="false">IF(A267&lt;=$B$5,OldData!E268,"")</f>
        <v/>
      </c>
      <c r="AB267" s="96" t="str">
        <f aca="false">IF(A267&lt;=$B$5,OldData!B268,"")</f>
        <v/>
      </c>
      <c r="AD267" s="1" t="n">
        <f aca="false">AD266+1</f>
        <v>262</v>
      </c>
      <c r="AE267" s="69" t="e">
        <v>#VALUE!</v>
      </c>
      <c r="AF267" s="81"/>
      <c r="AG267" s="81"/>
      <c r="AH267" s="90"/>
      <c r="AI267" s="33"/>
      <c r="AL267" s="123"/>
      <c r="AM267" s="17"/>
      <c r="AN267" s="17"/>
      <c r="AO267" s="106"/>
      <c r="AP267" s="107"/>
      <c r="AS267" s="71" t="n">
        <f aca="false">AL266</f>
        <v>0</v>
      </c>
      <c r="AT267" s="69" t="n">
        <f aca="false">AQ267</f>
        <v>0</v>
      </c>
    </row>
    <row r="268" customFormat="false" ht="11.25" hidden="false" customHeight="false" outlineLevel="0" collapsed="false">
      <c r="A268" s="67" t="n">
        <f aca="false">1+A267</f>
        <v>262</v>
      </c>
      <c r="B268" s="1" t="str">
        <f aca="false">IF(A268&lt;=$B$5,Data!L269,"")</f>
        <v/>
      </c>
      <c r="C268" s="1" t="str">
        <f aca="false">IF(A268&lt;=$B$5,IF(Calculation!$Y$12=2,DayInfo!C266,DayInfo!F266),"")</f>
        <v/>
      </c>
      <c r="G268" s="68" t="str">
        <f aca="false">IF(A268&lt;=$B$5,Data!O269,"")</f>
        <v/>
      </c>
      <c r="H268" s="91" t="str">
        <f aca="false">IF(A268&lt;=$B$5,Data!P269,"")</f>
        <v/>
      </c>
      <c r="J268" s="1" t="str">
        <f aca="false">IF(A268&lt;=$B$5,Data!E269,"")</f>
        <v/>
      </c>
      <c r="K268" s="1" t="str">
        <f aca="false">IF(A268&lt;=$B$5,Data!B269,"")</f>
        <v/>
      </c>
      <c r="L268" s="1" t="str">
        <f aca="false">IF(A268&lt;=$B$5,Data!C269,"")</f>
        <v/>
      </c>
      <c r="P268" s="1" t="str">
        <f aca="false">IF(A268&lt;=$P$6,Data!D269,"")</f>
        <v/>
      </c>
      <c r="U268" s="1" t="n">
        <f aca="false">1+U267</f>
        <v>262</v>
      </c>
      <c r="V268" s="92" t="e">
        <v>#VALUE!</v>
      </c>
      <c r="W268" s="93" t="e">
        <f aca="false">V268</f>
        <v>#VALUE!</v>
      </c>
      <c r="X268" s="93"/>
      <c r="Y268" s="94" t="n">
        <f aca="false">1+Y267</f>
        <v>262</v>
      </c>
      <c r="Z268" s="95" t="str">
        <f aca="false">IF(A268&lt;=$B$5,OldData!O269,"")</f>
        <v/>
      </c>
      <c r="AA268" s="95" t="str">
        <f aca="false">IF(A268&lt;=$B$5,OldData!E269,"")</f>
        <v/>
      </c>
      <c r="AB268" s="96" t="str">
        <f aca="false">IF(A268&lt;=$B$5,OldData!B269,"")</f>
        <v/>
      </c>
      <c r="AD268" s="1" t="n">
        <f aca="false">AD267+1</f>
        <v>263</v>
      </c>
      <c r="AE268" s="69" t="e">
        <v>#VALUE!</v>
      </c>
      <c r="AF268" s="81"/>
      <c r="AG268" s="81"/>
      <c r="AH268" s="90"/>
      <c r="AI268" s="33"/>
      <c r="AL268" s="123"/>
      <c r="AM268" s="17"/>
      <c r="AN268" s="17"/>
      <c r="AO268" s="106"/>
      <c r="AP268" s="107"/>
      <c r="AS268" s="71" t="n">
        <f aca="false">AL267</f>
        <v>0</v>
      </c>
      <c r="AT268" s="69" t="n">
        <f aca="false">AQ268</f>
        <v>0</v>
      </c>
    </row>
    <row r="269" customFormat="false" ht="11.25" hidden="false" customHeight="false" outlineLevel="0" collapsed="false">
      <c r="A269" s="67" t="n">
        <f aca="false">1+A268</f>
        <v>263</v>
      </c>
      <c r="B269" s="1" t="str">
        <f aca="false">IF(A269&lt;=$B$5,Data!L270,"")</f>
        <v/>
      </c>
      <c r="C269" s="1" t="str">
        <f aca="false">IF(A269&lt;=$B$5,IF(Calculation!$Y$12=2,DayInfo!C267,DayInfo!F267),"")</f>
        <v/>
      </c>
      <c r="G269" s="68" t="str">
        <f aca="false">IF(A269&lt;=$B$5,Data!O270,"")</f>
        <v/>
      </c>
      <c r="H269" s="91" t="str">
        <f aca="false">IF(A269&lt;=$B$5,Data!P270,"")</f>
        <v/>
      </c>
      <c r="J269" s="1" t="str">
        <f aca="false">IF(A269&lt;=$B$5,Data!E270,"")</f>
        <v/>
      </c>
      <c r="K269" s="1" t="str">
        <f aca="false">IF(A269&lt;=$B$5,Data!B270,"")</f>
        <v/>
      </c>
      <c r="L269" s="1" t="str">
        <f aca="false">IF(A269&lt;=$B$5,Data!C270,"")</f>
        <v/>
      </c>
      <c r="P269" s="1" t="str">
        <f aca="false">IF(A269&lt;=$P$6,Data!D270,"")</f>
        <v/>
      </c>
      <c r="U269" s="1" t="n">
        <f aca="false">1+U268</f>
        <v>263</v>
      </c>
      <c r="V269" s="92" t="e">
        <v>#VALUE!</v>
      </c>
      <c r="W269" s="93" t="e">
        <f aca="false">V269</f>
        <v>#VALUE!</v>
      </c>
      <c r="X269" s="93"/>
      <c r="Y269" s="94" t="n">
        <f aca="false">1+Y268</f>
        <v>263</v>
      </c>
      <c r="Z269" s="95" t="str">
        <f aca="false">IF(A269&lt;=$B$5,OldData!O270,"")</f>
        <v/>
      </c>
      <c r="AA269" s="95" t="str">
        <f aca="false">IF(A269&lt;=$B$5,OldData!E270,"")</f>
        <v/>
      </c>
      <c r="AB269" s="96" t="str">
        <f aca="false">IF(A269&lt;=$B$5,OldData!B270,"")</f>
        <v/>
      </c>
      <c r="AD269" s="1" t="n">
        <f aca="false">AD268+1</f>
        <v>264</v>
      </c>
      <c r="AE269" s="69" t="e">
        <v>#VALUE!</v>
      </c>
      <c r="AF269" s="81"/>
      <c r="AG269" s="81"/>
      <c r="AH269" s="90"/>
      <c r="AI269" s="33"/>
      <c r="AL269" s="123"/>
      <c r="AM269" s="17"/>
      <c r="AN269" s="17"/>
      <c r="AO269" s="106"/>
      <c r="AP269" s="107"/>
      <c r="AS269" s="71" t="n">
        <f aca="false">AL268</f>
        <v>0</v>
      </c>
      <c r="AT269" s="69" t="n">
        <f aca="false">AQ269</f>
        <v>0</v>
      </c>
    </row>
    <row r="270" customFormat="false" ht="11.25" hidden="false" customHeight="false" outlineLevel="0" collapsed="false">
      <c r="A270" s="67" t="n">
        <f aca="false">1+A269</f>
        <v>264</v>
      </c>
      <c r="B270" s="1" t="str">
        <f aca="false">IF(A270&lt;=$B$5,Data!L271,"")</f>
        <v/>
      </c>
      <c r="C270" s="1" t="str">
        <f aca="false">IF(A270&lt;=$B$5,IF(Calculation!$Y$12=2,DayInfo!C268,DayInfo!F268),"")</f>
        <v/>
      </c>
      <c r="G270" s="68" t="str">
        <f aca="false">IF(A270&lt;=$B$5,Data!O271,"")</f>
        <v/>
      </c>
      <c r="H270" s="91" t="str">
        <f aca="false">IF(A270&lt;=$B$5,Data!P271,"")</f>
        <v/>
      </c>
      <c r="J270" s="1" t="str">
        <f aca="false">IF(A270&lt;=$B$5,Data!E271,"")</f>
        <v/>
      </c>
      <c r="K270" s="1" t="str">
        <f aca="false">IF(A270&lt;=$B$5,Data!B271,"")</f>
        <v/>
      </c>
      <c r="L270" s="1" t="str">
        <f aca="false">IF(A270&lt;=$B$5,Data!C271,"")</f>
        <v/>
      </c>
      <c r="P270" s="1" t="str">
        <f aca="false">IF(A270&lt;=$P$6,Data!D271,"")</f>
        <v/>
      </c>
      <c r="U270" s="1" t="n">
        <f aca="false">1+U269</f>
        <v>264</v>
      </c>
      <c r="V270" s="92" t="e">
        <v>#VALUE!</v>
      </c>
      <c r="W270" s="93" t="e">
        <f aca="false">V270</f>
        <v>#VALUE!</v>
      </c>
      <c r="X270" s="93"/>
      <c r="Y270" s="94" t="n">
        <f aca="false">1+Y269</f>
        <v>264</v>
      </c>
      <c r="Z270" s="95" t="str">
        <f aca="false">IF(A270&lt;=$B$5,OldData!O271,"")</f>
        <v/>
      </c>
      <c r="AA270" s="95" t="str">
        <f aca="false">IF(A270&lt;=$B$5,OldData!E271,"")</f>
        <v/>
      </c>
      <c r="AB270" s="96" t="str">
        <f aca="false">IF(A270&lt;=$B$5,OldData!B271,"")</f>
        <v/>
      </c>
      <c r="AD270" s="1" t="n">
        <f aca="false">AD269+1</f>
        <v>265</v>
      </c>
      <c r="AE270" s="69" t="e">
        <v>#VALUE!</v>
      </c>
      <c r="AF270" s="81"/>
      <c r="AG270" s="81"/>
      <c r="AH270" s="90"/>
      <c r="AI270" s="33"/>
      <c r="AL270" s="123"/>
      <c r="AM270" s="17"/>
      <c r="AN270" s="17"/>
      <c r="AO270" s="106"/>
      <c r="AP270" s="107"/>
      <c r="AS270" s="71" t="n">
        <f aca="false">AL269</f>
        <v>0</v>
      </c>
      <c r="AT270" s="69" t="n">
        <f aca="false">AQ270</f>
        <v>0</v>
      </c>
    </row>
    <row r="271" customFormat="false" ht="11.25" hidden="false" customHeight="false" outlineLevel="0" collapsed="false">
      <c r="A271" s="67" t="n">
        <f aca="false">1+A270</f>
        <v>265</v>
      </c>
      <c r="B271" s="1" t="str">
        <f aca="false">IF(A271&lt;=$B$5,Data!L272,"")</f>
        <v/>
      </c>
      <c r="C271" s="1" t="str">
        <f aca="false">IF(A271&lt;=$B$5,IF(Calculation!$Y$12=2,DayInfo!C269,DayInfo!F269),"")</f>
        <v/>
      </c>
      <c r="G271" s="68" t="str">
        <f aca="false">IF(A271&lt;=$B$5,Data!O272,"")</f>
        <v/>
      </c>
      <c r="H271" s="91" t="str">
        <f aca="false">IF(A271&lt;=$B$5,Data!P272,"")</f>
        <v/>
      </c>
      <c r="J271" s="1" t="str">
        <f aca="false">IF(A271&lt;=$B$5,Data!E272,"")</f>
        <v/>
      </c>
      <c r="K271" s="1" t="str">
        <f aca="false">IF(A271&lt;=$B$5,Data!B272,"")</f>
        <v/>
      </c>
      <c r="L271" s="1" t="str">
        <f aca="false">IF(A271&lt;=$B$5,Data!C272,"")</f>
        <v/>
      </c>
      <c r="P271" s="1" t="str">
        <f aca="false">IF(A271&lt;=$P$6,Data!D272,"")</f>
        <v/>
      </c>
      <c r="U271" s="1" t="n">
        <f aca="false">1+U270</f>
        <v>265</v>
      </c>
      <c r="V271" s="92" t="e">
        <v>#VALUE!</v>
      </c>
      <c r="W271" s="93" t="e">
        <f aca="false">V271</f>
        <v>#VALUE!</v>
      </c>
      <c r="X271" s="93"/>
      <c r="Y271" s="94" t="n">
        <f aca="false">1+Y270</f>
        <v>265</v>
      </c>
      <c r="Z271" s="95" t="str">
        <f aca="false">IF(A271&lt;=$B$5,OldData!O272,"")</f>
        <v/>
      </c>
      <c r="AA271" s="95" t="str">
        <f aca="false">IF(A271&lt;=$B$5,OldData!E272,"")</f>
        <v/>
      </c>
      <c r="AB271" s="96" t="str">
        <f aca="false">IF(A271&lt;=$B$5,OldData!B272,"")</f>
        <v/>
      </c>
      <c r="AD271" s="1" t="n">
        <f aca="false">AD270+1</f>
        <v>266</v>
      </c>
      <c r="AE271" s="69" t="e">
        <v>#VALUE!</v>
      </c>
      <c r="AF271" s="81"/>
      <c r="AG271" s="81"/>
      <c r="AH271" s="90"/>
      <c r="AI271" s="33"/>
      <c r="AL271" s="123"/>
      <c r="AM271" s="17"/>
      <c r="AN271" s="17"/>
      <c r="AO271" s="106"/>
      <c r="AP271" s="107"/>
      <c r="AS271" s="71" t="n">
        <f aca="false">AL270</f>
        <v>0</v>
      </c>
      <c r="AT271" s="69" t="n">
        <f aca="false">AQ271</f>
        <v>0</v>
      </c>
    </row>
    <row r="272" customFormat="false" ht="11.25" hidden="false" customHeight="false" outlineLevel="0" collapsed="false">
      <c r="A272" s="67" t="n">
        <f aca="false">1+A271</f>
        <v>266</v>
      </c>
      <c r="B272" s="1" t="str">
        <f aca="false">IF(A272&lt;=$B$5,Data!L273,"")</f>
        <v/>
      </c>
      <c r="C272" s="1" t="str">
        <f aca="false">IF(A272&lt;=$B$5,IF(Calculation!$Y$12=2,DayInfo!C270,DayInfo!F270),"")</f>
        <v/>
      </c>
      <c r="G272" s="68" t="str">
        <f aca="false">IF(A272&lt;=$B$5,Data!O273,"")</f>
        <v/>
      </c>
      <c r="H272" s="91" t="str">
        <f aca="false">IF(A272&lt;=$B$5,Data!P273,"")</f>
        <v/>
      </c>
      <c r="J272" s="1" t="str">
        <f aca="false">IF(A272&lt;=$B$5,Data!E273,"")</f>
        <v/>
      </c>
      <c r="K272" s="1" t="str">
        <f aca="false">IF(A272&lt;=$B$5,Data!B273,"")</f>
        <v/>
      </c>
      <c r="L272" s="1" t="str">
        <f aca="false">IF(A272&lt;=$B$5,Data!C273,"")</f>
        <v/>
      </c>
      <c r="P272" s="1" t="str">
        <f aca="false">IF(A272&lt;=$P$6,Data!D273,"")</f>
        <v/>
      </c>
      <c r="U272" s="1" t="n">
        <f aca="false">1+U271</f>
        <v>266</v>
      </c>
      <c r="V272" s="92" t="e">
        <v>#VALUE!</v>
      </c>
      <c r="W272" s="93" t="e">
        <f aca="false">V272</f>
        <v>#VALUE!</v>
      </c>
      <c r="X272" s="93"/>
      <c r="Y272" s="94" t="n">
        <f aca="false">1+Y271</f>
        <v>266</v>
      </c>
      <c r="Z272" s="95" t="str">
        <f aca="false">IF(A272&lt;=$B$5,OldData!O273,"")</f>
        <v/>
      </c>
      <c r="AA272" s="95" t="str">
        <f aca="false">IF(A272&lt;=$B$5,OldData!E273,"")</f>
        <v/>
      </c>
      <c r="AB272" s="96" t="str">
        <f aca="false">IF(A272&lt;=$B$5,OldData!B273,"")</f>
        <v/>
      </c>
      <c r="AD272" s="1" t="n">
        <f aca="false">AD271+1</f>
        <v>267</v>
      </c>
      <c r="AE272" s="69" t="e">
        <v>#VALUE!</v>
      </c>
      <c r="AF272" s="81"/>
      <c r="AG272" s="81"/>
      <c r="AH272" s="90"/>
      <c r="AI272" s="33"/>
      <c r="AL272" s="123"/>
      <c r="AM272" s="17"/>
      <c r="AN272" s="17"/>
      <c r="AO272" s="106"/>
      <c r="AP272" s="107"/>
      <c r="AS272" s="71" t="n">
        <f aca="false">AL271</f>
        <v>0</v>
      </c>
      <c r="AT272" s="69" t="n">
        <f aca="false">AQ272</f>
        <v>0</v>
      </c>
    </row>
    <row r="273" customFormat="false" ht="11.25" hidden="false" customHeight="false" outlineLevel="0" collapsed="false">
      <c r="A273" s="67" t="n">
        <f aca="false">1+A272</f>
        <v>267</v>
      </c>
      <c r="B273" s="1" t="str">
        <f aca="false">IF(A273&lt;=$B$5,Data!L274,"")</f>
        <v/>
      </c>
      <c r="C273" s="1" t="str">
        <f aca="false">IF(A273&lt;=$B$5,IF(Calculation!$Y$12=2,DayInfo!C271,DayInfo!F271),"")</f>
        <v/>
      </c>
      <c r="G273" s="68" t="str">
        <f aca="false">IF(A273&lt;=$B$5,Data!O274,"")</f>
        <v/>
      </c>
      <c r="H273" s="91" t="str">
        <f aca="false">IF(A273&lt;=$B$5,Data!P274,"")</f>
        <v/>
      </c>
      <c r="J273" s="1" t="str">
        <f aca="false">IF(A273&lt;=$B$5,Data!E274,"")</f>
        <v/>
      </c>
      <c r="K273" s="1" t="str">
        <f aca="false">IF(A273&lt;=$B$5,Data!B274,"")</f>
        <v/>
      </c>
      <c r="L273" s="1" t="str">
        <f aca="false">IF(A273&lt;=$B$5,Data!C274,"")</f>
        <v/>
      </c>
      <c r="P273" s="1" t="str">
        <f aca="false">IF(A273&lt;=$P$6,Data!D274,"")</f>
        <v/>
      </c>
      <c r="U273" s="1" t="n">
        <f aca="false">1+U272</f>
        <v>267</v>
      </c>
      <c r="V273" s="92" t="e">
        <v>#VALUE!</v>
      </c>
      <c r="W273" s="93" t="e">
        <f aca="false">V273</f>
        <v>#VALUE!</v>
      </c>
      <c r="X273" s="93"/>
      <c r="Y273" s="94" t="n">
        <f aca="false">1+Y272</f>
        <v>267</v>
      </c>
      <c r="Z273" s="95" t="str">
        <f aca="false">IF(A273&lt;=$B$5,OldData!O274,"")</f>
        <v/>
      </c>
      <c r="AA273" s="95" t="str">
        <f aca="false">IF(A273&lt;=$B$5,OldData!E274,"")</f>
        <v/>
      </c>
      <c r="AB273" s="96" t="str">
        <f aca="false">IF(A273&lt;=$B$5,OldData!B274,"")</f>
        <v/>
      </c>
      <c r="AD273" s="1" t="n">
        <f aca="false">AD272+1</f>
        <v>268</v>
      </c>
      <c r="AE273" s="69" t="e">
        <v>#VALUE!</v>
      </c>
      <c r="AF273" s="81"/>
      <c r="AG273" s="81"/>
      <c r="AH273" s="90"/>
      <c r="AI273" s="33"/>
      <c r="AL273" s="123"/>
      <c r="AM273" s="17"/>
      <c r="AN273" s="17"/>
      <c r="AO273" s="106"/>
      <c r="AP273" s="107"/>
      <c r="AS273" s="71" t="n">
        <f aca="false">AL272</f>
        <v>0</v>
      </c>
      <c r="AT273" s="69" t="n">
        <f aca="false">AQ273</f>
        <v>0</v>
      </c>
    </row>
    <row r="274" customFormat="false" ht="11.25" hidden="false" customHeight="false" outlineLevel="0" collapsed="false">
      <c r="A274" s="67" t="n">
        <f aca="false">1+A273</f>
        <v>268</v>
      </c>
      <c r="B274" s="1" t="str">
        <f aca="false">IF(A274&lt;=$B$5,Data!L275,"")</f>
        <v/>
      </c>
      <c r="C274" s="1" t="str">
        <f aca="false">IF(A274&lt;=$B$5,IF(Calculation!$Y$12=2,DayInfo!C272,DayInfo!F272),"")</f>
        <v/>
      </c>
      <c r="G274" s="68" t="str">
        <f aca="false">IF(A274&lt;=$B$5,Data!O275,"")</f>
        <v/>
      </c>
      <c r="H274" s="91" t="str">
        <f aca="false">IF(A274&lt;=$B$5,Data!P275,"")</f>
        <v/>
      </c>
      <c r="J274" s="1" t="str">
        <f aca="false">IF(A274&lt;=$B$5,Data!E275,"")</f>
        <v/>
      </c>
      <c r="K274" s="1" t="str">
        <f aca="false">IF(A274&lt;=$B$5,Data!B275,"")</f>
        <v/>
      </c>
      <c r="L274" s="1" t="str">
        <f aca="false">IF(A274&lt;=$B$5,Data!C275,"")</f>
        <v/>
      </c>
      <c r="P274" s="1" t="str">
        <f aca="false">IF(A274&lt;=$P$6,Data!D275,"")</f>
        <v/>
      </c>
      <c r="U274" s="1" t="n">
        <f aca="false">1+U273</f>
        <v>268</v>
      </c>
      <c r="V274" s="92" t="e">
        <v>#VALUE!</v>
      </c>
      <c r="W274" s="93" t="e">
        <f aca="false">V274</f>
        <v>#VALUE!</v>
      </c>
      <c r="X274" s="93"/>
      <c r="Y274" s="94" t="n">
        <f aca="false">1+Y273</f>
        <v>268</v>
      </c>
      <c r="Z274" s="95" t="str">
        <f aca="false">IF(A274&lt;=$B$5,OldData!O275,"")</f>
        <v/>
      </c>
      <c r="AA274" s="95" t="str">
        <f aca="false">IF(A274&lt;=$B$5,OldData!E275,"")</f>
        <v/>
      </c>
      <c r="AB274" s="96" t="str">
        <f aca="false">IF(A274&lt;=$B$5,OldData!B275,"")</f>
        <v/>
      </c>
      <c r="AD274" s="1" t="n">
        <f aca="false">AD273+1</f>
        <v>269</v>
      </c>
      <c r="AE274" s="69" t="e">
        <v>#VALUE!</v>
      </c>
      <c r="AF274" s="81"/>
      <c r="AG274" s="81"/>
      <c r="AH274" s="90"/>
      <c r="AI274" s="33"/>
      <c r="AL274" s="123"/>
      <c r="AM274" s="17"/>
      <c r="AN274" s="17"/>
      <c r="AO274" s="106"/>
      <c r="AP274" s="107"/>
      <c r="AS274" s="71" t="n">
        <f aca="false">AL273</f>
        <v>0</v>
      </c>
      <c r="AT274" s="69" t="n">
        <f aca="false">AQ274</f>
        <v>0</v>
      </c>
    </row>
    <row r="275" customFormat="false" ht="11.25" hidden="false" customHeight="false" outlineLevel="0" collapsed="false">
      <c r="A275" s="67" t="n">
        <f aca="false">1+A274</f>
        <v>269</v>
      </c>
      <c r="B275" s="1" t="str">
        <f aca="false">IF(A275&lt;=$B$5,Data!L276,"")</f>
        <v/>
      </c>
      <c r="C275" s="1" t="str">
        <f aca="false">IF(A275&lt;=$B$5,IF(Calculation!$Y$12=2,DayInfo!C273,DayInfo!F273),"")</f>
        <v/>
      </c>
      <c r="G275" s="68" t="str">
        <f aca="false">IF(A275&lt;=$B$5,Data!O276,"")</f>
        <v/>
      </c>
      <c r="H275" s="91" t="str">
        <f aca="false">IF(A275&lt;=$B$5,Data!P276,"")</f>
        <v/>
      </c>
      <c r="J275" s="1" t="str">
        <f aca="false">IF(A275&lt;=$B$5,Data!E276,"")</f>
        <v/>
      </c>
      <c r="K275" s="1" t="str">
        <f aca="false">IF(A275&lt;=$B$5,Data!B276,"")</f>
        <v/>
      </c>
      <c r="L275" s="1" t="str">
        <f aca="false">IF(A275&lt;=$B$5,Data!C276,"")</f>
        <v/>
      </c>
      <c r="P275" s="1" t="str">
        <f aca="false">IF(A275&lt;=$P$6,Data!D276,"")</f>
        <v/>
      </c>
      <c r="U275" s="1" t="n">
        <f aca="false">1+U274</f>
        <v>269</v>
      </c>
      <c r="V275" s="92" t="e">
        <v>#VALUE!</v>
      </c>
      <c r="W275" s="93" t="e">
        <f aca="false">V275</f>
        <v>#VALUE!</v>
      </c>
      <c r="X275" s="93"/>
      <c r="Y275" s="94" t="n">
        <f aca="false">1+Y274</f>
        <v>269</v>
      </c>
      <c r="Z275" s="95" t="str">
        <f aca="false">IF(A275&lt;=$B$5,OldData!O276,"")</f>
        <v/>
      </c>
      <c r="AA275" s="95" t="str">
        <f aca="false">IF(A275&lt;=$B$5,OldData!E276,"")</f>
        <v/>
      </c>
      <c r="AB275" s="96" t="str">
        <f aca="false">IF(A275&lt;=$B$5,OldData!B276,"")</f>
        <v/>
      </c>
      <c r="AD275" s="1" t="n">
        <f aca="false">AD274+1</f>
        <v>270</v>
      </c>
      <c r="AE275" s="69" t="e">
        <v>#VALUE!</v>
      </c>
      <c r="AF275" s="81"/>
      <c r="AG275" s="81"/>
      <c r="AH275" s="90"/>
      <c r="AI275" s="33"/>
      <c r="AL275" s="123"/>
      <c r="AM275" s="17"/>
      <c r="AN275" s="17"/>
      <c r="AO275" s="106"/>
      <c r="AP275" s="107"/>
      <c r="AS275" s="71" t="n">
        <f aca="false">AL274</f>
        <v>0</v>
      </c>
      <c r="AT275" s="69" t="n">
        <f aca="false">AQ275</f>
        <v>0</v>
      </c>
    </row>
    <row r="276" customFormat="false" ht="11.25" hidden="false" customHeight="false" outlineLevel="0" collapsed="false">
      <c r="A276" s="67" t="n">
        <f aca="false">1+A275</f>
        <v>270</v>
      </c>
      <c r="B276" s="1" t="str">
        <f aca="false">IF(A276&lt;=$B$5,Data!L277,"")</f>
        <v/>
      </c>
      <c r="C276" s="1" t="str">
        <f aca="false">IF(A276&lt;=$B$5,IF(Calculation!$Y$12=2,DayInfo!C274,DayInfo!F274),"")</f>
        <v/>
      </c>
      <c r="G276" s="68" t="str">
        <f aca="false">IF(A276&lt;=$B$5,Data!O277,"")</f>
        <v/>
      </c>
      <c r="H276" s="91" t="str">
        <f aca="false">IF(A276&lt;=$B$5,Data!P277,"")</f>
        <v/>
      </c>
      <c r="J276" s="1" t="str">
        <f aca="false">IF(A276&lt;=$B$5,Data!E277,"")</f>
        <v/>
      </c>
      <c r="K276" s="1" t="str">
        <f aca="false">IF(A276&lt;=$B$5,Data!B277,"")</f>
        <v/>
      </c>
      <c r="L276" s="1" t="str">
        <f aca="false">IF(A276&lt;=$B$5,Data!C277,"")</f>
        <v/>
      </c>
      <c r="P276" s="1" t="str">
        <f aca="false">IF(A276&lt;=$P$6,Data!D277,"")</f>
        <v/>
      </c>
      <c r="U276" s="1" t="n">
        <f aca="false">1+U275</f>
        <v>270</v>
      </c>
      <c r="V276" s="92" t="e">
        <v>#VALUE!</v>
      </c>
      <c r="W276" s="93" t="e">
        <f aca="false">V276</f>
        <v>#VALUE!</v>
      </c>
      <c r="X276" s="93"/>
      <c r="Y276" s="94" t="n">
        <f aca="false">1+Y275</f>
        <v>270</v>
      </c>
      <c r="Z276" s="95" t="str">
        <f aca="false">IF(A276&lt;=$B$5,OldData!O277,"")</f>
        <v/>
      </c>
      <c r="AA276" s="95" t="str">
        <f aca="false">IF(A276&lt;=$B$5,OldData!E277,"")</f>
        <v/>
      </c>
      <c r="AB276" s="96" t="str">
        <f aca="false">IF(A276&lt;=$B$5,OldData!B277,"")</f>
        <v/>
      </c>
      <c r="AD276" s="1" t="n">
        <f aca="false">AD275+1</f>
        <v>271</v>
      </c>
      <c r="AE276" s="69" t="e">
        <v>#VALUE!</v>
      </c>
      <c r="AF276" s="81"/>
      <c r="AG276" s="81"/>
      <c r="AH276" s="90"/>
      <c r="AI276" s="33"/>
      <c r="AL276" s="123"/>
      <c r="AM276" s="17"/>
      <c r="AN276" s="17"/>
      <c r="AO276" s="106"/>
      <c r="AP276" s="107"/>
      <c r="AS276" s="71" t="n">
        <f aca="false">AL275</f>
        <v>0</v>
      </c>
      <c r="AT276" s="69" t="n">
        <f aca="false">AQ276</f>
        <v>0</v>
      </c>
    </row>
    <row r="277" customFormat="false" ht="11.25" hidden="false" customHeight="false" outlineLevel="0" collapsed="false">
      <c r="A277" s="67" t="n">
        <f aca="false">1+A276</f>
        <v>271</v>
      </c>
      <c r="B277" s="1" t="str">
        <f aca="false">IF(A277&lt;=$B$5,Data!L278,"")</f>
        <v/>
      </c>
      <c r="C277" s="1" t="str">
        <f aca="false">IF(A277&lt;=$B$5,IF(Calculation!$Y$12=2,DayInfo!C275,DayInfo!F275),"")</f>
        <v/>
      </c>
      <c r="G277" s="68" t="str">
        <f aca="false">IF(A277&lt;=$B$5,Data!O278,"")</f>
        <v/>
      </c>
      <c r="H277" s="91" t="str">
        <f aca="false">IF(A277&lt;=$B$5,Data!P278,"")</f>
        <v/>
      </c>
      <c r="J277" s="1" t="str">
        <f aca="false">IF(A277&lt;=$B$5,Data!E278,"")</f>
        <v/>
      </c>
      <c r="K277" s="1" t="str">
        <f aca="false">IF(A277&lt;=$B$5,Data!B278,"")</f>
        <v/>
      </c>
      <c r="L277" s="1" t="str">
        <f aca="false">IF(A277&lt;=$B$5,Data!C278,"")</f>
        <v/>
      </c>
      <c r="P277" s="1" t="str">
        <f aca="false">IF(A277&lt;=$P$6,Data!D278,"")</f>
        <v/>
      </c>
      <c r="U277" s="1" t="n">
        <f aca="false">1+U276</f>
        <v>271</v>
      </c>
      <c r="V277" s="92" t="e">
        <v>#VALUE!</v>
      </c>
      <c r="W277" s="93" t="e">
        <f aca="false">V277</f>
        <v>#VALUE!</v>
      </c>
      <c r="X277" s="93"/>
      <c r="Y277" s="94" t="n">
        <f aca="false">1+Y276</f>
        <v>271</v>
      </c>
      <c r="Z277" s="95" t="str">
        <f aca="false">IF(A277&lt;=$B$5,OldData!O278,"")</f>
        <v/>
      </c>
      <c r="AA277" s="95" t="str">
        <f aca="false">IF(A277&lt;=$B$5,OldData!E278,"")</f>
        <v/>
      </c>
      <c r="AB277" s="96" t="str">
        <f aca="false">IF(A277&lt;=$B$5,OldData!B278,"")</f>
        <v/>
      </c>
      <c r="AD277" s="1" t="n">
        <f aca="false">AD276+1</f>
        <v>272</v>
      </c>
      <c r="AE277" s="69" t="e">
        <v>#VALUE!</v>
      </c>
      <c r="AF277" s="81"/>
      <c r="AG277" s="81"/>
      <c r="AH277" s="90"/>
      <c r="AI277" s="33"/>
      <c r="AL277" s="123"/>
      <c r="AM277" s="17"/>
      <c r="AN277" s="17"/>
      <c r="AO277" s="106"/>
      <c r="AP277" s="107"/>
      <c r="AS277" s="71" t="n">
        <f aca="false">AL276</f>
        <v>0</v>
      </c>
      <c r="AT277" s="69" t="n">
        <f aca="false">AQ277</f>
        <v>0</v>
      </c>
    </row>
    <row r="278" customFormat="false" ht="11.25" hidden="false" customHeight="false" outlineLevel="0" collapsed="false">
      <c r="A278" s="67" t="n">
        <f aca="false">1+A277</f>
        <v>272</v>
      </c>
      <c r="B278" s="1" t="str">
        <f aca="false">IF(A278&lt;=$B$5,Data!L279,"")</f>
        <v/>
      </c>
      <c r="C278" s="1" t="str">
        <f aca="false">IF(A278&lt;=$B$5,IF(Calculation!$Y$12=2,DayInfo!C276,DayInfo!F276),"")</f>
        <v/>
      </c>
      <c r="G278" s="68" t="str">
        <f aca="false">IF(A278&lt;=$B$5,Data!O279,"")</f>
        <v/>
      </c>
      <c r="H278" s="91" t="str">
        <f aca="false">IF(A278&lt;=$B$5,Data!P279,"")</f>
        <v/>
      </c>
      <c r="J278" s="1" t="str">
        <f aca="false">IF(A278&lt;=$B$5,Data!E279,"")</f>
        <v/>
      </c>
      <c r="K278" s="1" t="str">
        <f aca="false">IF(A278&lt;=$B$5,Data!B279,"")</f>
        <v/>
      </c>
      <c r="L278" s="1" t="str">
        <f aca="false">IF(A278&lt;=$B$5,Data!C279,"")</f>
        <v/>
      </c>
      <c r="P278" s="1" t="str">
        <f aca="false">IF(A278&lt;=$P$6,Data!D279,"")</f>
        <v/>
      </c>
      <c r="U278" s="1" t="n">
        <f aca="false">1+U277</f>
        <v>272</v>
      </c>
      <c r="V278" s="92" t="e">
        <v>#VALUE!</v>
      </c>
      <c r="W278" s="93" t="e">
        <f aca="false">V278</f>
        <v>#VALUE!</v>
      </c>
      <c r="X278" s="93"/>
      <c r="Y278" s="94" t="n">
        <f aca="false">1+Y277</f>
        <v>272</v>
      </c>
      <c r="Z278" s="95" t="str">
        <f aca="false">IF(A278&lt;=$B$5,OldData!O279,"")</f>
        <v/>
      </c>
      <c r="AA278" s="95" t="str">
        <f aca="false">IF(A278&lt;=$B$5,OldData!E279,"")</f>
        <v/>
      </c>
      <c r="AB278" s="96" t="str">
        <f aca="false">IF(A278&lt;=$B$5,OldData!B279,"")</f>
        <v/>
      </c>
      <c r="AD278" s="1" t="n">
        <f aca="false">AD277+1</f>
        <v>273</v>
      </c>
      <c r="AE278" s="69" t="e">
        <v>#VALUE!</v>
      </c>
      <c r="AF278" s="81"/>
      <c r="AG278" s="81"/>
      <c r="AH278" s="90"/>
      <c r="AI278" s="33"/>
      <c r="AL278" s="123"/>
      <c r="AM278" s="17"/>
      <c r="AN278" s="17"/>
      <c r="AO278" s="106"/>
      <c r="AP278" s="107"/>
      <c r="AS278" s="71" t="n">
        <f aca="false">AL277</f>
        <v>0</v>
      </c>
      <c r="AT278" s="69" t="n">
        <f aca="false">AQ278</f>
        <v>0</v>
      </c>
    </row>
    <row r="279" customFormat="false" ht="11.25" hidden="false" customHeight="false" outlineLevel="0" collapsed="false">
      <c r="A279" s="67" t="n">
        <f aca="false">1+A278</f>
        <v>273</v>
      </c>
      <c r="B279" s="1" t="str">
        <f aca="false">IF(A279&lt;=$B$5,Data!L280,"")</f>
        <v/>
      </c>
      <c r="C279" s="1" t="str">
        <f aca="false">IF(A279&lt;=$B$5,IF(Calculation!$Y$12=2,DayInfo!C277,DayInfo!F277),"")</f>
        <v/>
      </c>
      <c r="G279" s="68" t="str">
        <f aca="false">IF(A279&lt;=$B$5,Data!O280,"")</f>
        <v/>
      </c>
      <c r="H279" s="91" t="str">
        <f aca="false">IF(A279&lt;=$B$5,Data!P280,"")</f>
        <v/>
      </c>
      <c r="J279" s="1" t="str">
        <f aca="false">IF(A279&lt;=$B$5,Data!E280,"")</f>
        <v/>
      </c>
      <c r="K279" s="1" t="str">
        <f aca="false">IF(A279&lt;=$B$5,Data!B280,"")</f>
        <v/>
      </c>
      <c r="L279" s="1" t="str">
        <f aca="false">IF(A279&lt;=$B$5,Data!C280,"")</f>
        <v/>
      </c>
      <c r="P279" s="1" t="str">
        <f aca="false">IF(A279&lt;=$P$6,Data!D280,"")</f>
        <v/>
      </c>
      <c r="U279" s="1" t="n">
        <f aca="false">1+U278</f>
        <v>273</v>
      </c>
      <c r="V279" s="92" t="e">
        <v>#VALUE!</v>
      </c>
      <c r="W279" s="93" t="e">
        <f aca="false">V279</f>
        <v>#VALUE!</v>
      </c>
      <c r="X279" s="93"/>
      <c r="Y279" s="94" t="n">
        <f aca="false">1+Y278</f>
        <v>273</v>
      </c>
      <c r="Z279" s="95" t="str">
        <f aca="false">IF(A279&lt;=$B$5,OldData!O280,"")</f>
        <v/>
      </c>
      <c r="AA279" s="95" t="str">
        <f aca="false">IF(A279&lt;=$B$5,OldData!E280,"")</f>
        <v/>
      </c>
      <c r="AB279" s="96" t="str">
        <f aca="false">IF(A279&lt;=$B$5,OldData!B280,"")</f>
        <v/>
      </c>
      <c r="AD279" s="1" t="n">
        <f aca="false">AD278+1</f>
        <v>274</v>
      </c>
      <c r="AE279" s="69" t="e">
        <v>#VALUE!</v>
      </c>
      <c r="AF279" s="81"/>
      <c r="AG279" s="81"/>
      <c r="AH279" s="90"/>
      <c r="AI279" s="33"/>
      <c r="AL279" s="123"/>
      <c r="AM279" s="17"/>
      <c r="AN279" s="17"/>
      <c r="AO279" s="106"/>
      <c r="AP279" s="107"/>
      <c r="AS279" s="71" t="n">
        <f aca="false">AL278</f>
        <v>0</v>
      </c>
      <c r="AT279" s="69" t="n">
        <f aca="false">AQ279</f>
        <v>0</v>
      </c>
    </row>
    <row r="280" customFormat="false" ht="11.25" hidden="false" customHeight="false" outlineLevel="0" collapsed="false">
      <c r="A280" s="67" t="n">
        <f aca="false">1+A279</f>
        <v>274</v>
      </c>
      <c r="B280" s="1" t="str">
        <f aca="false">IF(A280&lt;=$B$5,Data!L281,"")</f>
        <v/>
      </c>
      <c r="C280" s="1" t="str">
        <f aca="false">IF(A280&lt;=$B$5,IF(Calculation!$Y$12=2,DayInfo!C278,DayInfo!F278),"")</f>
        <v/>
      </c>
      <c r="G280" s="68" t="str">
        <f aca="false">IF(A280&lt;=$B$5,Data!O281,"")</f>
        <v/>
      </c>
      <c r="H280" s="91" t="str">
        <f aca="false">IF(A280&lt;=$B$5,Data!P281,"")</f>
        <v/>
      </c>
      <c r="J280" s="1" t="str">
        <f aca="false">IF(A280&lt;=$B$5,Data!E281,"")</f>
        <v/>
      </c>
      <c r="K280" s="1" t="str">
        <f aca="false">IF(A280&lt;=$B$5,Data!B281,"")</f>
        <v/>
      </c>
      <c r="L280" s="1" t="str">
        <f aca="false">IF(A280&lt;=$B$5,Data!C281,"")</f>
        <v/>
      </c>
      <c r="P280" s="1" t="str">
        <f aca="false">IF(A280&lt;=$P$6,Data!D281,"")</f>
        <v/>
      </c>
      <c r="U280" s="1" t="n">
        <f aca="false">1+U279</f>
        <v>274</v>
      </c>
      <c r="V280" s="92" t="e">
        <v>#VALUE!</v>
      </c>
      <c r="W280" s="93" t="e">
        <f aca="false">V280</f>
        <v>#VALUE!</v>
      </c>
      <c r="X280" s="93"/>
      <c r="Y280" s="94" t="n">
        <f aca="false">1+Y279</f>
        <v>274</v>
      </c>
      <c r="Z280" s="95" t="str">
        <f aca="false">IF(A280&lt;=$B$5,OldData!O281,"")</f>
        <v/>
      </c>
      <c r="AA280" s="95" t="str">
        <f aca="false">IF(A280&lt;=$B$5,OldData!E281,"")</f>
        <v/>
      </c>
      <c r="AB280" s="96" t="str">
        <f aca="false">IF(A280&lt;=$B$5,OldData!B281,"")</f>
        <v/>
      </c>
      <c r="AD280" s="1" t="n">
        <f aca="false">AD279+1</f>
        <v>275</v>
      </c>
      <c r="AE280" s="69" t="e">
        <v>#VALUE!</v>
      </c>
      <c r="AF280" s="81"/>
      <c r="AG280" s="81"/>
      <c r="AH280" s="90"/>
      <c r="AI280" s="33"/>
      <c r="AL280" s="123"/>
      <c r="AM280" s="17"/>
      <c r="AN280" s="17"/>
      <c r="AO280" s="106"/>
      <c r="AP280" s="107"/>
      <c r="AS280" s="71" t="n">
        <f aca="false">AL279</f>
        <v>0</v>
      </c>
      <c r="AT280" s="69" t="n">
        <f aca="false">AQ280</f>
        <v>0</v>
      </c>
    </row>
    <row r="281" customFormat="false" ht="11.25" hidden="false" customHeight="false" outlineLevel="0" collapsed="false">
      <c r="A281" s="67" t="n">
        <f aca="false">1+A280</f>
        <v>275</v>
      </c>
      <c r="B281" s="1" t="str">
        <f aca="false">IF(A281&lt;=$B$5,Data!L282,"")</f>
        <v/>
      </c>
      <c r="C281" s="1" t="str">
        <f aca="false">IF(A281&lt;=$B$5,IF(Calculation!$Y$12=2,DayInfo!C279,DayInfo!F279),"")</f>
        <v/>
      </c>
      <c r="G281" s="68" t="str">
        <f aca="false">IF(A281&lt;=$B$5,Data!O282,"")</f>
        <v/>
      </c>
      <c r="H281" s="91" t="str">
        <f aca="false">IF(A281&lt;=$B$5,Data!P282,"")</f>
        <v/>
      </c>
      <c r="J281" s="1" t="str">
        <f aca="false">IF(A281&lt;=$B$5,Data!E282,"")</f>
        <v/>
      </c>
      <c r="K281" s="1" t="str">
        <f aca="false">IF(A281&lt;=$B$5,Data!B282,"")</f>
        <v/>
      </c>
      <c r="L281" s="1" t="str">
        <f aca="false">IF(A281&lt;=$B$5,Data!C282,"")</f>
        <v/>
      </c>
      <c r="P281" s="1" t="str">
        <f aca="false">IF(A281&lt;=$P$6,Data!D282,"")</f>
        <v/>
      </c>
      <c r="U281" s="1" t="n">
        <f aca="false">1+U280</f>
        <v>275</v>
      </c>
      <c r="V281" s="92" t="e">
        <v>#VALUE!</v>
      </c>
      <c r="W281" s="93" t="e">
        <f aca="false">V281</f>
        <v>#VALUE!</v>
      </c>
      <c r="X281" s="93"/>
      <c r="Y281" s="94" t="n">
        <f aca="false">1+Y280</f>
        <v>275</v>
      </c>
      <c r="Z281" s="95" t="str">
        <f aca="false">IF(A281&lt;=$B$5,OldData!O282,"")</f>
        <v/>
      </c>
      <c r="AA281" s="95" t="str">
        <f aca="false">IF(A281&lt;=$B$5,OldData!E282,"")</f>
        <v/>
      </c>
      <c r="AB281" s="96" t="str">
        <f aca="false">IF(A281&lt;=$B$5,OldData!B282,"")</f>
        <v/>
      </c>
      <c r="AD281" s="1" t="n">
        <f aca="false">AD280+1</f>
        <v>276</v>
      </c>
      <c r="AE281" s="69" t="e">
        <v>#VALUE!</v>
      </c>
      <c r="AF281" s="81"/>
      <c r="AG281" s="81"/>
      <c r="AH281" s="90"/>
      <c r="AI281" s="33"/>
      <c r="AL281" s="123"/>
      <c r="AM281" s="17"/>
      <c r="AN281" s="17"/>
      <c r="AO281" s="106"/>
      <c r="AP281" s="107"/>
      <c r="AS281" s="71" t="n">
        <f aca="false">AL280</f>
        <v>0</v>
      </c>
      <c r="AT281" s="69" t="n">
        <f aca="false">AQ281</f>
        <v>0</v>
      </c>
    </row>
    <row r="282" customFormat="false" ht="11.25" hidden="false" customHeight="false" outlineLevel="0" collapsed="false">
      <c r="A282" s="67" t="n">
        <f aca="false">1+A281</f>
        <v>276</v>
      </c>
      <c r="B282" s="1" t="str">
        <f aca="false">IF(A282&lt;=$B$5,Data!L283,"")</f>
        <v/>
      </c>
      <c r="C282" s="1" t="str">
        <f aca="false">IF(A282&lt;=$B$5,IF(Calculation!$Y$12=2,DayInfo!C280,DayInfo!F280),"")</f>
        <v/>
      </c>
      <c r="G282" s="68" t="str">
        <f aca="false">IF(A282&lt;=$B$5,Data!O283,"")</f>
        <v/>
      </c>
      <c r="H282" s="91" t="str">
        <f aca="false">IF(A282&lt;=$B$5,Data!P283,"")</f>
        <v/>
      </c>
      <c r="J282" s="1" t="str">
        <f aca="false">IF(A282&lt;=$B$5,Data!E283,"")</f>
        <v/>
      </c>
      <c r="K282" s="1" t="str">
        <f aca="false">IF(A282&lt;=$B$5,Data!B283,"")</f>
        <v/>
      </c>
      <c r="L282" s="1" t="str">
        <f aca="false">IF(A282&lt;=$B$5,Data!C283,"")</f>
        <v/>
      </c>
      <c r="P282" s="1" t="str">
        <f aca="false">IF(A282&lt;=$P$6,Data!D283,"")</f>
        <v/>
      </c>
      <c r="U282" s="1" t="n">
        <f aca="false">1+U281</f>
        <v>276</v>
      </c>
      <c r="V282" s="92" t="e">
        <v>#VALUE!</v>
      </c>
      <c r="W282" s="93" t="e">
        <f aca="false">V282</f>
        <v>#VALUE!</v>
      </c>
      <c r="X282" s="93"/>
      <c r="Y282" s="94" t="n">
        <f aca="false">1+Y281</f>
        <v>276</v>
      </c>
      <c r="Z282" s="95" t="str">
        <f aca="false">IF(A282&lt;=$B$5,OldData!O283,"")</f>
        <v/>
      </c>
      <c r="AA282" s="95" t="str">
        <f aca="false">IF(A282&lt;=$B$5,OldData!E283,"")</f>
        <v/>
      </c>
      <c r="AB282" s="96" t="str">
        <f aca="false">IF(A282&lt;=$B$5,OldData!B283,"")</f>
        <v/>
      </c>
      <c r="AD282" s="1" t="n">
        <f aca="false">AD281+1</f>
        <v>277</v>
      </c>
      <c r="AE282" s="69" t="e">
        <v>#VALUE!</v>
      </c>
      <c r="AF282" s="81"/>
      <c r="AG282" s="81"/>
      <c r="AH282" s="90"/>
      <c r="AI282" s="33"/>
      <c r="AL282" s="123"/>
      <c r="AM282" s="17"/>
      <c r="AN282" s="17"/>
      <c r="AO282" s="106"/>
      <c r="AP282" s="107"/>
      <c r="AS282" s="71" t="n">
        <f aca="false">AL281</f>
        <v>0</v>
      </c>
      <c r="AT282" s="69" t="n">
        <f aca="false">AQ282</f>
        <v>0</v>
      </c>
    </row>
    <row r="283" customFormat="false" ht="11.25" hidden="false" customHeight="false" outlineLevel="0" collapsed="false">
      <c r="A283" s="67" t="n">
        <f aca="false">1+A282</f>
        <v>277</v>
      </c>
      <c r="B283" s="1" t="str">
        <f aca="false">IF(A283&lt;=$B$5,Data!L284,"")</f>
        <v/>
      </c>
      <c r="C283" s="1" t="str">
        <f aca="false">IF(A283&lt;=$B$5,IF(Calculation!$Y$12=2,DayInfo!C281,DayInfo!F281),"")</f>
        <v/>
      </c>
      <c r="G283" s="68" t="str">
        <f aca="false">IF(A283&lt;=$B$5,Data!O284,"")</f>
        <v/>
      </c>
      <c r="H283" s="91" t="str">
        <f aca="false">IF(A283&lt;=$B$5,Data!P284,"")</f>
        <v/>
      </c>
      <c r="J283" s="1" t="str">
        <f aca="false">IF(A283&lt;=$B$5,Data!E284,"")</f>
        <v/>
      </c>
      <c r="K283" s="1" t="str">
        <f aca="false">IF(A283&lt;=$B$5,Data!B284,"")</f>
        <v/>
      </c>
      <c r="L283" s="1" t="str">
        <f aca="false">IF(A283&lt;=$B$5,Data!C284,"")</f>
        <v/>
      </c>
      <c r="P283" s="1" t="str">
        <f aca="false">IF(A283&lt;=$P$6,Data!D284,"")</f>
        <v/>
      </c>
      <c r="U283" s="1" t="n">
        <f aca="false">1+U282</f>
        <v>277</v>
      </c>
      <c r="V283" s="92" t="e">
        <v>#VALUE!</v>
      </c>
      <c r="W283" s="93" t="e">
        <f aca="false">V283</f>
        <v>#VALUE!</v>
      </c>
      <c r="X283" s="93"/>
      <c r="Y283" s="94" t="n">
        <f aca="false">1+Y282</f>
        <v>277</v>
      </c>
      <c r="Z283" s="95" t="str">
        <f aca="false">IF(A283&lt;=$B$5,OldData!O284,"")</f>
        <v/>
      </c>
      <c r="AA283" s="95" t="str">
        <f aca="false">IF(A283&lt;=$B$5,OldData!E284,"")</f>
        <v/>
      </c>
      <c r="AB283" s="96" t="str">
        <f aca="false">IF(A283&lt;=$B$5,OldData!B284,"")</f>
        <v/>
      </c>
      <c r="AD283" s="1" t="n">
        <f aca="false">AD282+1</f>
        <v>278</v>
      </c>
      <c r="AE283" s="69" t="e">
        <v>#VALUE!</v>
      </c>
      <c r="AF283" s="81"/>
      <c r="AG283" s="81"/>
      <c r="AH283" s="90"/>
      <c r="AI283" s="33"/>
      <c r="AL283" s="123"/>
      <c r="AM283" s="17"/>
      <c r="AN283" s="17"/>
      <c r="AO283" s="106"/>
      <c r="AP283" s="107"/>
      <c r="AS283" s="71" t="n">
        <f aca="false">AL282</f>
        <v>0</v>
      </c>
      <c r="AT283" s="69" t="n">
        <f aca="false">AQ283</f>
        <v>0</v>
      </c>
    </row>
    <row r="284" customFormat="false" ht="11.25" hidden="false" customHeight="false" outlineLevel="0" collapsed="false">
      <c r="A284" s="67" t="n">
        <f aca="false">1+A283</f>
        <v>278</v>
      </c>
      <c r="B284" s="1" t="str">
        <f aca="false">IF(A284&lt;=$B$5,Data!L285,"")</f>
        <v/>
      </c>
      <c r="C284" s="1" t="str">
        <f aca="false">IF(A284&lt;=$B$5,IF(Calculation!$Y$12=2,DayInfo!C282,DayInfo!F282),"")</f>
        <v/>
      </c>
      <c r="G284" s="68" t="str">
        <f aca="false">IF(A284&lt;=$B$5,Data!O285,"")</f>
        <v/>
      </c>
      <c r="H284" s="91" t="str">
        <f aca="false">IF(A284&lt;=$B$5,Data!P285,"")</f>
        <v/>
      </c>
      <c r="J284" s="1" t="str">
        <f aca="false">IF(A284&lt;=$B$5,Data!E285,"")</f>
        <v/>
      </c>
      <c r="K284" s="1" t="str">
        <f aca="false">IF(A284&lt;=$B$5,Data!B285,"")</f>
        <v/>
      </c>
      <c r="L284" s="1" t="str">
        <f aca="false">IF(A284&lt;=$B$5,Data!C285,"")</f>
        <v/>
      </c>
      <c r="P284" s="1" t="str">
        <f aca="false">IF(A284&lt;=$P$6,Data!D285,"")</f>
        <v/>
      </c>
      <c r="U284" s="1" t="n">
        <f aca="false">1+U283</f>
        <v>278</v>
      </c>
      <c r="V284" s="92" t="e">
        <v>#VALUE!</v>
      </c>
      <c r="W284" s="93" t="e">
        <f aca="false">V284</f>
        <v>#VALUE!</v>
      </c>
      <c r="X284" s="93"/>
      <c r="Y284" s="94" t="n">
        <f aca="false">1+Y283</f>
        <v>278</v>
      </c>
      <c r="Z284" s="95" t="str">
        <f aca="false">IF(A284&lt;=$B$5,OldData!O285,"")</f>
        <v/>
      </c>
      <c r="AA284" s="95" t="str">
        <f aca="false">IF(A284&lt;=$B$5,OldData!E285,"")</f>
        <v/>
      </c>
      <c r="AB284" s="96" t="str">
        <f aca="false">IF(A284&lt;=$B$5,OldData!B285,"")</f>
        <v/>
      </c>
      <c r="AD284" s="1" t="n">
        <f aca="false">AD283+1</f>
        <v>279</v>
      </c>
      <c r="AE284" s="69" t="e">
        <v>#VALUE!</v>
      </c>
      <c r="AF284" s="81"/>
      <c r="AG284" s="81"/>
      <c r="AH284" s="90"/>
      <c r="AI284" s="33"/>
      <c r="AL284" s="123"/>
      <c r="AM284" s="17"/>
      <c r="AN284" s="17"/>
      <c r="AO284" s="106"/>
      <c r="AP284" s="107"/>
      <c r="AS284" s="71" t="n">
        <f aca="false">AL283</f>
        <v>0</v>
      </c>
      <c r="AT284" s="69" t="n">
        <f aca="false">AQ284</f>
        <v>0</v>
      </c>
    </row>
    <row r="285" customFormat="false" ht="11.25" hidden="false" customHeight="false" outlineLevel="0" collapsed="false">
      <c r="A285" s="67" t="n">
        <f aca="false">1+A284</f>
        <v>279</v>
      </c>
      <c r="B285" s="1" t="str">
        <f aca="false">IF(A285&lt;=$B$5,Data!L286,"")</f>
        <v/>
      </c>
      <c r="C285" s="1" t="str">
        <f aca="false">IF(A285&lt;=$B$5,IF(Calculation!$Y$12=2,DayInfo!C283,DayInfo!F283),"")</f>
        <v/>
      </c>
      <c r="G285" s="68" t="str">
        <f aca="false">IF(A285&lt;=$B$5,Data!O286,"")</f>
        <v/>
      </c>
      <c r="H285" s="91" t="str">
        <f aca="false">IF(A285&lt;=$B$5,Data!P286,"")</f>
        <v/>
      </c>
      <c r="J285" s="1" t="str">
        <f aca="false">IF(A285&lt;=$B$5,Data!E286,"")</f>
        <v/>
      </c>
      <c r="K285" s="1" t="str">
        <f aca="false">IF(A285&lt;=$B$5,Data!B286,"")</f>
        <v/>
      </c>
      <c r="L285" s="1" t="str">
        <f aca="false">IF(A285&lt;=$B$5,Data!C286,"")</f>
        <v/>
      </c>
      <c r="P285" s="1" t="str">
        <f aca="false">IF(A285&lt;=$P$6,Data!D286,"")</f>
        <v/>
      </c>
      <c r="U285" s="1" t="n">
        <f aca="false">1+U284</f>
        <v>279</v>
      </c>
      <c r="V285" s="92" t="e">
        <v>#VALUE!</v>
      </c>
      <c r="W285" s="93" t="e">
        <f aca="false">V285</f>
        <v>#VALUE!</v>
      </c>
      <c r="X285" s="93"/>
      <c r="Y285" s="94" t="n">
        <f aca="false">1+Y284</f>
        <v>279</v>
      </c>
      <c r="Z285" s="95" t="str">
        <f aca="false">IF(A285&lt;=$B$5,OldData!O286,"")</f>
        <v/>
      </c>
      <c r="AA285" s="95" t="str">
        <f aca="false">IF(A285&lt;=$B$5,OldData!E286,"")</f>
        <v/>
      </c>
      <c r="AB285" s="96" t="str">
        <f aca="false">IF(A285&lt;=$B$5,OldData!B286,"")</f>
        <v/>
      </c>
      <c r="AD285" s="1" t="n">
        <f aca="false">AD284+1</f>
        <v>280</v>
      </c>
      <c r="AE285" s="69" t="e">
        <v>#VALUE!</v>
      </c>
      <c r="AF285" s="81"/>
      <c r="AG285" s="81"/>
      <c r="AH285" s="90"/>
      <c r="AI285" s="33"/>
      <c r="AL285" s="123"/>
      <c r="AM285" s="17"/>
      <c r="AN285" s="17"/>
      <c r="AO285" s="106"/>
      <c r="AP285" s="107"/>
      <c r="AS285" s="71" t="n">
        <f aca="false">AL284</f>
        <v>0</v>
      </c>
      <c r="AT285" s="69" t="n">
        <f aca="false">AQ285</f>
        <v>0</v>
      </c>
    </row>
    <row r="286" customFormat="false" ht="11.25" hidden="false" customHeight="false" outlineLevel="0" collapsed="false">
      <c r="A286" s="67" t="n">
        <f aca="false">1+A285</f>
        <v>280</v>
      </c>
      <c r="B286" s="1" t="str">
        <f aca="false">IF(A286&lt;=$B$5,Data!L287,"")</f>
        <v/>
      </c>
      <c r="C286" s="1" t="str">
        <f aca="false">IF(A286&lt;=$B$5,IF(Calculation!$Y$12=2,DayInfo!C284,DayInfo!F284),"")</f>
        <v/>
      </c>
      <c r="G286" s="68" t="str">
        <f aca="false">IF(A286&lt;=$B$5,Data!O287,"")</f>
        <v/>
      </c>
      <c r="H286" s="91" t="str">
        <f aca="false">IF(A286&lt;=$B$5,Data!P287,"")</f>
        <v/>
      </c>
      <c r="J286" s="1" t="str">
        <f aca="false">IF(A286&lt;=$B$5,Data!E287,"")</f>
        <v/>
      </c>
      <c r="K286" s="1" t="str">
        <f aca="false">IF(A286&lt;=$B$5,Data!B287,"")</f>
        <v/>
      </c>
      <c r="L286" s="1" t="str">
        <f aca="false">IF(A286&lt;=$B$5,Data!C287,"")</f>
        <v/>
      </c>
      <c r="P286" s="1" t="str">
        <f aca="false">IF(A286&lt;=$P$6,Data!D287,"")</f>
        <v/>
      </c>
      <c r="U286" s="1" t="n">
        <f aca="false">1+U285</f>
        <v>280</v>
      </c>
      <c r="V286" s="92" t="e">
        <v>#VALUE!</v>
      </c>
      <c r="W286" s="93" t="e">
        <f aca="false">V286</f>
        <v>#VALUE!</v>
      </c>
      <c r="X286" s="93"/>
      <c r="Y286" s="94" t="n">
        <f aca="false">1+Y285</f>
        <v>280</v>
      </c>
      <c r="Z286" s="95" t="str">
        <f aca="false">IF(A286&lt;=$B$5,OldData!O287,"")</f>
        <v/>
      </c>
      <c r="AA286" s="95" t="str">
        <f aca="false">IF(A286&lt;=$B$5,OldData!E287,"")</f>
        <v/>
      </c>
      <c r="AB286" s="96" t="str">
        <f aca="false">IF(A286&lt;=$B$5,OldData!B287,"")</f>
        <v/>
      </c>
      <c r="AD286" s="1" t="n">
        <f aca="false">AD285+1</f>
        <v>281</v>
      </c>
      <c r="AE286" s="69" t="e">
        <v>#VALUE!</v>
      </c>
      <c r="AF286" s="81"/>
      <c r="AG286" s="81"/>
      <c r="AH286" s="90"/>
      <c r="AI286" s="33"/>
      <c r="AL286" s="123"/>
      <c r="AM286" s="17"/>
      <c r="AN286" s="17"/>
      <c r="AO286" s="106"/>
      <c r="AP286" s="107"/>
      <c r="AS286" s="71" t="n">
        <f aca="false">AL285</f>
        <v>0</v>
      </c>
      <c r="AT286" s="69" t="n">
        <f aca="false">AQ286</f>
        <v>0</v>
      </c>
    </row>
    <row r="287" customFormat="false" ht="11.25" hidden="false" customHeight="false" outlineLevel="0" collapsed="false">
      <c r="A287" s="67" t="n">
        <f aca="false">1+A286</f>
        <v>281</v>
      </c>
      <c r="B287" s="1" t="str">
        <f aca="false">IF(A287&lt;=$B$5,Data!L288,"")</f>
        <v/>
      </c>
      <c r="C287" s="1" t="str">
        <f aca="false">IF(A287&lt;=$B$5,IF(Calculation!$Y$12=2,DayInfo!C285,DayInfo!F285),"")</f>
        <v/>
      </c>
      <c r="G287" s="68" t="str">
        <f aca="false">IF(A287&lt;=$B$5,Data!O288,"")</f>
        <v/>
      </c>
      <c r="H287" s="91" t="str">
        <f aca="false">IF(A287&lt;=$B$5,Data!P288,"")</f>
        <v/>
      </c>
      <c r="J287" s="1" t="str">
        <f aca="false">IF(A287&lt;=$B$5,Data!E288,"")</f>
        <v/>
      </c>
      <c r="K287" s="1" t="str">
        <f aca="false">IF(A287&lt;=$B$5,Data!B288,"")</f>
        <v/>
      </c>
      <c r="L287" s="1" t="str">
        <f aca="false">IF(A287&lt;=$B$5,Data!C288,"")</f>
        <v/>
      </c>
      <c r="P287" s="1" t="str">
        <f aca="false">IF(A287&lt;=$P$6,Data!D288,"")</f>
        <v/>
      </c>
      <c r="U287" s="1" t="n">
        <f aca="false">1+U286</f>
        <v>281</v>
      </c>
      <c r="V287" s="92" t="e">
        <v>#VALUE!</v>
      </c>
      <c r="W287" s="93" t="e">
        <f aca="false">V287</f>
        <v>#VALUE!</v>
      </c>
      <c r="X287" s="93"/>
      <c r="Y287" s="94" t="n">
        <f aca="false">1+Y286</f>
        <v>281</v>
      </c>
      <c r="Z287" s="95" t="str">
        <f aca="false">IF(A287&lt;=$B$5,OldData!O288,"")</f>
        <v/>
      </c>
      <c r="AA287" s="95" t="str">
        <f aca="false">IF(A287&lt;=$B$5,OldData!E288,"")</f>
        <v/>
      </c>
      <c r="AB287" s="96" t="str">
        <f aca="false">IF(A287&lt;=$B$5,OldData!B288,"")</f>
        <v/>
      </c>
      <c r="AD287" s="1" t="n">
        <f aca="false">AD286+1</f>
        <v>282</v>
      </c>
      <c r="AE287" s="69" t="e">
        <v>#VALUE!</v>
      </c>
      <c r="AF287" s="81"/>
      <c r="AG287" s="81"/>
      <c r="AH287" s="90"/>
      <c r="AI287" s="33"/>
      <c r="AL287" s="123"/>
      <c r="AM287" s="17"/>
      <c r="AN287" s="17"/>
      <c r="AO287" s="106"/>
      <c r="AP287" s="107"/>
      <c r="AS287" s="71" t="n">
        <f aca="false">AL286</f>
        <v>0</v>
      </c>
      <c r="AT287" s="69" t="n">
        <f aca="false">AQ287</f>
        <v>0</v>
      </c>
    </row>
    <row r="288" customFormat="false" ht="11.25" hidden="false" customHeight="false" outlineLevel="0" collapsed="false">
      <c r="A288" s="67" t="n">
        <f aca="false">1+A287</f>
        <v>282</v>
      </c>
      <c r="B288" s="1" t="str">
        <f aca="false">IF(A288&lt;=$B$5,Data!L289,"")</f>
        <v/>
      </c>
      <c r="C288" s="1" t="str">
        <f aca="false">IF(A288&lt;=$B$5,IF(Calculation!$Y$12=2,DayInfo!C286,DayInfo!F286),"")</f>
        <v/>
      </c>
      <c r="G288" s="68" t="str">
        <f aca="false">IF(A288&lt;=$B$5,Data!O289,"")</f>
        <v/>
      </c>
      <c r="H288" s="91" t="str">
        <f aca="false">IF(A288&lt;=$B$5,Data!P289,"")</f>
        <v/>
      </c>
      <c r="J288" s="1" t="str">
        <f aca="false">IF(A288&lt;=$B$5,Data!E289,"")</f>
        <v/>
      </c>
      <c r="K288" s="1" t="str">
        <f aca="false">IF(A288&lt;=$B$5,Data!B289,"")</f>
        <v/>
      </c>
      <c r="L288" s="1" t="str">
        <f aca="false">IF(A288&lt;=$B$5,Data!C289,"")</f>
        <v/>
      </c>
      <c r="P288" s="1" t="str">
        <f aca="false">IF(A288&lt;=$P$6,Data!D289,"")</f>
        <v/>
      </c>
      <c r="U288" s="1" t="n">
        <f aca="false">1+U287</f>
        <v>282</v>
      </c>
      <c r="V288" s="92" t="e">
        <v>#VALUE!</v>
      </c>
      <c r="W288" s="93" t="e">
        <f aca="false">V288</f>
        <v>#VALUE!</v>
      </c>
      <c r="X288" s="93"/>
      <c r="Y288" s="94" t="n">
        <f aca="false">1+Y287</f>
        <v>282</v>
      </c>
      <c r="Z288" s="95" t="str">
        <f aca="false">IF(A288&lt;=$B$5,OldData!O289,"")</f>
        <v/>
      </c>
      <c r="AA288" s="95" t="str">
        <f aca="false">IF(A288&lt;=$B$5,OldData!E289,"")</f>
        <v/>
      </c>
      <c r="AB288" s="96" t="str">
        <f aca="false">IF(A288&lt;=$B$5,OldData!B289,"")</f>
        <v/>
      </c>
      <c r="AD288" s="1" t="n">
        <f aca="false">AD287+1</f>
        <v>283</v>
      </c>
      <c r="AE288" s="69" t="e">
        <v>#VALUE!</v>
      </c>
      <c r="AF288" s="81"/>
      <c r="AG288" s="81"/>
      <c r="AH288" s="90"/>
      <c r="AI288" s="33"/>
      <c r="AL288" s="123"/>
      <c r="AM288" s="17"/>
      <c r="AN288" s="17"/>
      <c r="AO288" s="106"/>
      <c r="AP288" s="107"/>
      <c r="AS288" s="71" t="n">
        <f aca="false">AL287</f>
        <v>0</v>
      </c>
      <c r="AT288" s="69" t="n">
        <f aca="false">AQ288</f>
        <v>0</v>
      </c>
    </row>
    <row r="289" customFormat="false" ht="11.25" hidden="false" customHeight="false" outlineLevel="0" collapsed="false">
      <c r="A289" s="67" t="n">
        <f aca="false">1+A288</f>
        <v>283</v>
      </c>
      <c r="B289" s="1" t="str">
        <f aca="false">IF(A289&lt;=$B$5,Data!L290,"")</f>
        <v/>
      </c>
      <c r="C289" s="1" t="str">
        <f aca="false">IF(A289&lt;=$B$5,IF(Calculation!$Y$12=2,DayInfo!C287,DayInfo!F287),"")</f>
        <v/>
      </c>
      <c r="G289" s="68" t="str">
        <f aca="false">IF(A289&lt;=$B$5,Data!O290,"")</f>
        <v/>
      </c>
      <c r="H289" s="91" t="str">
        <f aca="false">IF(A289&lt;=$B$5,Data!P290,"")</f>
        <v/>
      </c>
      <c r="J289" s="1" t="str">
        <f aca="false">IF(A289&lt;=$B$5,Data!E290,"")</f>
        <v/>
      </c>
      <c r="K289" s="1" t="str">
        <f aca="false">IF(A289&lt;=$B$5,Data!B290,"")</f>
        <v/>
      </c>
      <c r="L289" s="1" t="str">
        <f aca="false">IF(A289&lt;=$B$5,Data!C290,"")</f>
        <v/>
      </c>
      <c r="P289" s="1" t="str">
        <f aca="false">IF(A289&lt;=$P$6,Data!D290,"")</f>
        <v/>
      </c>
      <c r="U289" s="1" t="n">
        <f aca="false">1+U288</f>
        <v>283</v>
      </c>
      <c r="V289" s="92" t="e">
        <v>#VALUE!</v>
      </c>
      <c r="W289" s="93" t="e">
        <f aca="false">V289</f>
        <v>#VALUE!</v>
      </c>
      <c r="X289" s="93"/>
      <c r="Y289" s="94" t="n">
        <f aca="false">1+Y288</f>
        <v>283</v>
      </c>
      <c r="Z289" s="95" t="str">
        <f aca="false">IF(A289&lt;=$B$5,OldData!O290,"")</f>
        <v/>
      </c>
      <c r="AA289" s="95" t="str">
        <f aca="false">IF(A289&lt;=$B$5,OldData!E290,"")</f>
        <v/>
      </c>
      <c r="AB289" s="96" t="str">
        <f aca="false">IF(A289&lt;=$B$5,OldData!B290,"")</f>
        <v/>
      </c>
      <c r="AD289" s="1" t="n">
        <f aca="false">AD288+1</f>
        <v>284</v>
      </c>
      <c r="AE289" s="69" t="e">
        <v>#VALUE!</v>
      </c>
      <c r="AF289" s="81"/>
      <c r="AG289" s="81"/>
      <c r="AH289" s="90"/>
      <c r="AI289" s="33"/>
      <c r="AL289" s="123"/>
      <c r="AM289" s="17"/>
      <c r="AN289" s="17"/>
      <c r="AO289" s="106"/>
      <c r="AP289" s="107"/>
      <c r="AS289" s="71" t="n">
        <f aca="false">AL288</f>
        <v>0</v>
      </c>
      <c r="AT289" s="69" t="n">
        <f aca="false">AQ289</f>
        <v>0</v>
      </c>
    </row>
    <row r="290" customFormat="false" ht="11.25" hidden="false" customHeight="false" outlineLevel="0" collapsed="false">
      <c r="A290" s="67" t="n">
        <f aca="false">1+A289</f>
        <v>284</v>
      </c>
      <c r="B290" s="1" t="str">
        <f aca="false">IF(A290&lt;=$B$5,Data!L291,"")</f>
        <v/>
      </c>
      <c r="C290" s="1" t="str">
        <f aca="false">IF(A290&lt;=$B$5,IF(Calculation!$Y$12=2,DayInfo!C288,DayInfo!F288),"")</f>
        <v/>
      </c>
      <c r="G290" s="68" t="str">
        <f aca="false">IF(A290&lt;=$B$5,Data!O291,"")</f>
        <v/>
      </c>
      <c r="H290" s="91" t="str">
        <f aca="false">IF(A290&lt;=$B$5,Data!P291,"")</f>
        <v/>
      </c>
      <c r="J290" s="1" t="str">
        <f aca="false">IF(A290&lt;=$B$5,Data!E291,"")</f>
        <v/>
      </c>
      <c r="K290" s="1" t="str">
        <f aca="false">IF(A290&lt;=$B$5,Data!B291,"")</f>
        <v/>
      </c>
      <c r="L290" s="1" t="str">
        <f aca="false">IF(A290&lt;=$B$5,Data!C291,"")</f>
        <v/>
      </c>
      <c r="P290" s="1" t="str">
        <f aca="false">IF(A290&lt;=$P$6,Data!D291,"")</f>
        <v/>
      </c>
      <c r="U290" s="1" t="n">
        <f aca="false">1+U289</f>
        <v>284</v>
      </c>
      <c r="V290" s="92" t="e">
        <v>#VALUE!</v>
      </c>
      <c r="W290" s="93" t="e">
        <f aca="false">V290</f>
        <v>#VALUE!</v>
      </c>
      <c r="X290" s="93"/>
      <c r="Y290" s="94" t="n">
        <f aca="false">1+Y289</f>
        <v>284</v>
      </c>
      <c r="Z290" s="95" t="str">
        <f aca="false">IF(A290&lt;=$B$5,OldData!O291,"")</f>
        <v/>
      </c>
      <c r="AA290" s="95" t="str">
        <f aca="false">IF(A290&lt;=$B$5,OldData!E291,"")</f>
        <v/>
      </c>
      <c r="AB290" s="96" t="str">
        <f aca="false">IF(A290&lt;=$B$5,OldData!B291,"")</f>
        <v/>
      </c>
      <c r="AD290" s="1" t="n">
        <f aca="false">AD289+1</f>
        <v>285</v>
      </c>
      <c r="AE290" s="69" t="e">
        <v>#VALUE!</v>
      </c>
      <c r="AF290" s="81"/>
      <c r="AG290" s="81"/>
      <c r="AH290" s="90"/>
      <c r="AI290" s="33"/>
      <c r="AL290" s="123"/>
      <c r="AM290" s="17"/>
      <c r="AN290" s="17"/>
      <c r="AO290" s="106"/>
      <c r="AP290" s="107"/>
      <c r="AS290" s="71" t="n">
        <f aca="false">AL289</f>
        <v>0</v>
      </c>
      <c r="AT290" s="69" t="n">
        <f aca="false">AQ290</f>
        <v>0</v>
      </c>
    </row>
    <row r="291" customFormat="false" ht="11.25" hidden="false" customHeight="false" outlineLevel="0" collapsed="false">
      <c r="A291" s="67" t="n">
        <f aca="false">1+A290</f>
        <v>285</v>
      </c>
      <c r="B291" s="1" t="str">
        <f aca="false">IF(A291&lt;=$B$5,Data!L292,"")</f>
        <v/>
      </c>
      <c r="C291" s="1" t="str">
        <f aca="false">IF(A291&lt;=$B$5,IF(Calculation!$Y$12=2,DayInfo!C289,DayInfo!F289),"")</f>
        <v/>
      </c>
      <c r="G291" s="68" t="str">
        <f aca="false">IF(A291&lt;=$B$5,Data!O292,"")</f>
        <v/>
      </c>
      <c r="H291" s="91" t="str">
        <f aca="false">IF(A291&lt;=$B$5,Data!P292,"")</f>
        <v/>
      </c>
      <c r="J291" s="1" t="str">
        <f aca="false">IF(A291&lt;=$B$5,Data!E292,"")</f>
        <v/>
      </c>
      <c r="K291" s="1" t="str">
        <f aca="false">IF(A291&lt;=$B$5,Data!B292,"")</f>
        <v/>
      </c>
      <c r="L291" s="1" t="str">
        <f aca="false">IF(A291&lt;=$B$5,Data!C292,"")</f>
        <v/>
      </c>
      <c r="P291" s="1" t="str">
        <f aca="false">IF(A291&lt;=$P$6,Data!D292,"")</f>
        <v/>
      </c>
      <c r="U291" s="1" t="n">
        <f aca="false">1+U290</f>
        <v>285</v>
      </c>
      <c r="V291" s="92" t="e">
        <v>#VALUE!</v>
      </c>
      <c r="W291" s="93" t="e">
        <f aca="false">V291</f>
        <v>#VALUE!</v>
      </c>
      <c r="X291" s="93"/>
      <c r="Y291" s="94" t="n">
        <f aca="false">1+Y290</f>
        <v>285</v>
      </c>
      <c r="Z291" s="95" t="str">
        <f aca="false">IF(A291&lt;=$B$5,OldData!O292,"")</f>
        <v/>
      </c>
      <c r="AA291" s="95" t="str">
        <f aca="false">IF(A291&lt;=$B$5,OldData!E292,"")</f>
        <v/>
      </c>
      <c r="AB291" s="96" t="str">
        <f aca="false">IF(A291&lt;=$B$5,OldData!B292,"")</f>
        <v/>
      </c>
      <c r="AD291" s="1" t="n">
        <f aca="false">AD290+1</f>
        <v>286</v>
      </c>
      <c r="AE291" s="69" t="e">
        <v>#VALUE!</v>
      </c>
      <c r="AF291" s="81"/>
      <c r="AG291" s="81"/>
      <c r="AH291" s="90"/>
      <c r="AI291" s="33"/>
      <c r="AL291" s="123"/>
      <c r="AM291" s="17"/>
      <c r="AN291" s="17"/>
      <c r="AO291" s="106"/>
      <c r="AP291" s="107"/>
      <c r="AS291" s="71" t="n">
        <f aca="false">AL290</f>
        <v>0</v>
      </c>
      <c r="AT291" s="69" t="n">
        <f aca="false">AQ291</f>
        <v>0</v>
      </c>
    </row>
    <row r="292" customFormat="false" ht="11.25" hidden="false" customHeight="false" outlineLevel="0" collapsed="false">
      <c r="A292" s="67" t="n">
        <f aca="false">1+A291</f>
        <v>286</v>
      </c>
      <c r="B292" s="1" t="str">
        <f aca="false">IF(A292&lt;=$B$5,Data!L293,"")</f>
        <v/>
      </c>
      <c r="C292" s="1" t="str">
        <f aca="false">IF(A292&lt;=$B$5,IF(Calculation!$Y$12=2,DayInfo!C290,DayInfo!F290),"")</f>
        <v/>
      </c>
      <c r="G292" s="68" t="str">
        <f aca="false">IF(A292&lt;=$B$5,Data!O293,"")</f>
        <v/>
      </c>
      <c r="H292" s="91" t="str">
        <f aca="false">IF(A292&lt;=$B$5,Data!P293,"")</f>
        <v/>
      </c>
      <c r="J292" s="1" t="str">
        <f aca="false">IF(A292&lt;=$B$5,Data!E293,"")</f>
        <v/>
      </c>
      <c r="K292" s="1" t="str">
        <f aca="false">IF(A292&lt;=$B$5,Data!B293,"")</f>
        <v/>
      </c>
      <c r="L292" s="1" t="str">
        <f aca="false">IF(A292&lt;=$B$5,Data!C293,"")</f>
        <v/>
      </c>
      <c r="P292" s="1" t="str">
        <f aca="false">IF(A292&lt;=$P$6,Data!D293,"")</f>
        <v/>
      </c>
      <c r="U292" s="1" t="n">
        <f aca="false">1+U291</f>
        <v>286</v>
      </c>
      <c r="V292" s="92" t="e">
        <v>#VALUE!</v>
      </c>
      <c r="W292" s="93" t="e">
        <f aca="false">V292</f>
        <v>#VALUE!</v>
      </c>
      <c r="X292" s="93"/>
      <c r="Y292" s="94" t="n">
        <f aca="false">1+Y291</f>
        <v>286</v>
      </c>
      <c r="Z292" s="95" t="str">
        <f aca="false">IF(A292&lt;=$B$5,OldData!O293,"")</f>
        <v/>
      </c>
      <c r="AA292" s="95" t="str">
        <f aca="false">IF(A292&lt;=$B$5,OldData!E293,"")</f>
        <v/>
      </c>
      <c r="AB292" s="96" t="str">
        <f aca="false">IF(A292&lt;=$B$5,OldData!B293,"")</f>
        <v/>
      </c>
      <c r="AD292" s="1" t="n">
        <f aca="false">AD291+1</f>
        <v>287</v>
      </c>
      <c r="AE292" s="69" t="e">
        <v>#VALUE!</v>
      </c>
      <c r="AF292" s="81"/>
      <c r="AG292" s="81"/>
      <c r="AH292" s="90"/>
      <c r="AI292" s="33"/>
      <c r="AL292" s="123"/>
      <c r="AM292" s="17"/>
      <c r="AN292" s="17"/>
      <c r="AO292" s="106"/>
      <c r="AP292" s="107"/>
      <c r="AS292" s="71" t="n">
        <f aca="false">AL291</f>
        <v>0</v>
      </c>
      <c r="AT292" s="69" t="n">
        <f aca="false">AQ292</f>
        <v>0</v>
      </c>
    </row>
    <row r="293" customFormat="false" ht="11.25" hidden="false" customHeight="false" outlineLevel="0" collapsed="false">
      <c r="A293" s="67" t="n">
        <f aca="false">1+A292</f>
        <v>287</v>
      </c>
      <c r="B293" s="1" t="str">
        <f aca="false">IF(A293&lt;=$B$5,Data!L294,"")</f>
        <v/>
      </c>
      <c r="C293" s="1" t="str">
        <f aca="false">IF(A293&lt;=$B$5,IF(Calculation!$Y$12=2,DayInfo!C291,DayInfo!F291),"")</f>
        <v/>
      </c>
      <c r="G293" s="68" t="str">
        <f aca="false">IF(A293&lt;=$B$5,Data!O294,"")</f>
        <v/>
      </c>
      <c r="H293" s="91" t="str">
        <f aca="false">IF(A293&lt;=$B$5,Data!P294,"")</f>
        <v/>
      </c>
      <c r="J293" s="1" t="str">
        <f aca="false">IF(A293&lt;=$B$5,Data!E294,"")</f>
        <v/>
      </c>
      <c r="K293" s="1" t="str">
        <f aca="false">IF(A293&lt;=$B$5,Data!B294,"")</f>
        <v/>
      </c>
      <c r="L293" s="1" t="str">
        <f aca="false">IF(A293&lt;=$B$5,Data!C294,"")</f>
        <v/>
      </c>
      <c r="P293" s="1" t="str">
        <f aca="false">IF(A293&lt;=$P$6,Data!D294,"")</f>
        <v/>
      </c>
      <c r="U293" s="1" t="n">
        <f aca="false">1+U292</f>
        <v>287</v>
      </c>
      <c r="V293" s="92" t="e">
        <v>#VALUE!</v>
      </c>
      <c r="W293" s="93" t="e">
        <f aca="false">V293</f>
        <v>#VALUE!</v>
      </c>
      <c r="X293" s="93"/>
      <c r="Y293" s="94" t="n">
        <f aca="false">1+Y292</f>
        <v>287</v>
      </c>
      <c r="Z293" s="95" t="str">
        <f aca="false">IF(A293&lt;=$B$5,OldData!O294,"")</f>
        <v/>
      </c>
      <c r="AA293" s="95" t="str">
        <f aca="false">IF(A293&lt;=$B$5,OldData!E294,"")</f>
        <v/>
      </c>
      <c r="AB293" s="96" t="str">
        <f aca="false">IF(A293&lt;=$B$5,OldData!B294,"")</f>
        <v/>
      </c>
      <c r="AD293" s="1" t="n">
        <f aca="false">AD292+1</f>
        <v>288</v>
      </c>
      <c r="AE293" s="69" t="e">
        <v>#VALUE!</v>
      </c>
      <c r="AF293" s="81"/>
      <c r="AG293" s="81"/>
      <c r="AH293" s="90"/>
      <c r="AI293" s="33"/>
      <c r="AL293" s="123"/>
      <c r="AM293" s="17"/>
      <c r="AN293" s="17"/>
      <c r="AO293" s="106"/>
      <c r="AP293" s="107"/>
      <c r="AS293" s="71" t="n">
        <f aca="false">AL292</f>
        <v>0</v>
      </c>
      <c r="AT293" s="69" t="n">
        <f aca="false">AQ293</f>
        <v>0</v>
      </c>
    </row>
    <row r="294" customFormat="false" ht="11.25" hidden="false" customHeight="false" outlineLevel="0" collapsed="false">
      <c r="A294" s="67" t="n">
        <f aca="false">1+A293</f>
        <v>288</v>
      </c>
      <c r="B294" s="1" t="str">
        <f aca="false">IF(A294&lt;=$B$5,Data!L295,"")</f>
        <v/>
      </c>
      <c r="C294" s="1" t="str">
        <f aca="false">IF(A294&lt;=$B$5,IF(Calculation!$Y$12=2,DayInfo!C292,DayInfo!F292),"")</f>
        <v/>
      </c>
      <c r="G294" s="68" t="str">
        <f aca="false">IF(A294&lt;=$B$5,Data!O295,"")</f>
        <v/>
      </c>
      <c r="H294" s="91" t="str">
        <f aca="false">IF(A294&lt;=$B$5,Data!P295,"")</f>
        <v/>
      </c>
      <c r="J294" s="1" t="str">
        <f aca="false">IF(A294&lt;=$B$5,Data!E295,"")</f>
        <v/>
      </c>
      <c r="K294" s="1" t="str">
        <f aca="false">IF(A294&lt;=$B$5,Data!B295,"")</f>
        <v/>
      </c>
      <c r="L294" s="1" t="str">
        <f aca="false">IF(A294&lt;=$B$5,Data!C295,"")</f>
        <v/>
      </c>
      <c r="P294" s="1" t="str">
        <f aca="false">IF(A294&lt;=$P$6,Data!D295,"")</f>
        <v/>
      </c>
      <c r="U294" s="1" t="n">
        <f aca="false">1+U293</f>
        <v>288</v>
      </c>
      <c r="V294" s="92" t="e">
        <v>#VALUE!</v>
      </c>
      <c r="W294" s="93" t="e">
        <f aca="false">V294</f>
        <v>#VALUE!</v>
      </c>
      <c r="X294" s="93"/>
      <c r="Y294" s="94" t="n">
        <f aca="false">1+Y293</f>
        <v>288</v>
      </c>
      <c r="Z294" s="95" t="str">
        <f aca="false">IF(A294&lt;=$B$5,OldData!O295,"")</f>
        <v/>
      </c>
      <c r="AA294" s="95" t="str">
        <f aca="false">IF(A294&lt;=$B$5,OldData!E295,"")</f>
        <v/>
      </c>
      <c r="AB294" s="96" t="str">
        <f aca="false">IF(A294&lt;=$B$5,OldData!B295,"")</f>
        <v/>
      </c>
      <c r="AD294" s="1" t="n">
        <f aca="false">AD293+1</f>
        <v>289</v>
      </c>
      <c r="AE294" s="69" t="e">
        <v>#VALUE!</v>
      </c>
      <c r="AF294" s="81"/>
      <c r="AG294" s="81"/>
      <c r="AH294" s="90"/>
      <c r="AI294" s="33"/>
      <c r="AL294" s="123"/>
      <c r="AM294" s="17"/>
      <c r="AN294" s="17"/>
      <c r="AO294" s="106"/>
      <c r="AP294" s="107"/>
      <c r="AS294" s="71" t="n">
        <f aca="false">AL293</f>
        <v>0</v>
      </c>
      <c r="AT294" s="69" t="n">
        <f aca="false">AQ294</f>
        <v>0</v>
      </c>
    </row>
    <row r="295" customFormat="false" ht="11.25" hidden="false" customHeight="false" outlineLevel="0" collapsed="false">
      <c r="A295" s="67" t="n">
        <f aca="false">1+A294</f>
        <v>289</v>
      </c>
      <c r="B295" s="1" t="str">
        <f aca="false">IF(A295&lt;=$B$5,Data!L296,"")</f>
        <v/>
      </c>
      <c r="C295" s="1" t="str">
        <f aca="false">IF(A295&lt;=$B$5,IF(Calculation!$Y$12=2,DayInfo!C293,DayInfo!F293),"")</f>
        <v/>
      </c>
      <c r="G295" s="68" t="str">
        <f aca="false">IF(A295&lt;=$B$5,Data!O296,"")</f>
        <v/>
      </c>
      <c r="H295" s="91" t="str">
        <f aca="false">IF(A295&lt;=$B$5,Data!P296,"")</f>
        <v/>
      </c>
      <c r="J295" s="1" t="str">
        <f aca="false">IF(A295&lt;=$B$5,Data!E296,"")</f>
        <v/>
      </c>
      <c r="K295" s="1" t="str">
        <f aca="false">IF(A295&lt;=$B$5,Data!B296,"")</f>
        <v/>
      </c>
      <c r="L295" s="1" t="str">
        <f aca="false">IF(A295&lt;=$B$5,Data!C296,"")</f>
        <v/>
      </c>
      <c r="P295" s="1" t="str">
        <f aca="false">IF(A295&lt;=$P$6,Data!D296,"")</f>
        <v/>
      </c>
      <c r="U295" s="1" t="n">
        <f aca="false">1+U294</f>
        <v>289</v>
      </c>
      <c r="V295" s="92" t="e">
        <v>#VALUE!</v>
      </c>
      <c r="W295" s="93" t="e">
        <f aca="false">V295</f>
        <v>#VALUE!</v>
      </c>
      <c r="X295" s="93"/>
      <c r="Y295" s="94" t="n">
        <f aca="false">1+Y294</f>
        <v>289</v>
      </c>
      <c r="Z295" s="95" t="str">
        <f aca="false">IF(A295&lt;=$B$5,OldData!O296,"")</f>
        <v/>
      </c>
      <c r="AA295" s="95" t="str">
        <f aca="false">IF(A295&lt;=$B$5,OldData!E296,"")</f>
        <v/>
      </c>
      <c r="AB295" s="96" t="str">
        <f aca="false">IF(A295&lt;=$B$5,OldData!B296,"")</f>
        <v/>
      </c>
      <c r="AD295" s="1" t="n">
        <f aca="false">AD294+1</f>
        <v>290</v>
      </c>
      <c r="AE295" s="69" t="e">
        <v>#VALUE!</v>
      </c>
      <c r="AF295" s="81"/>
      <c r="AG295" s="81"/>
      <c r="AH295" s="90"/>
      <c r="AI295" s="33"/>
      <c r="AL295" s="123"/>
      <c r="AM295" s="17"/>
      <c r="AN295" s="17"/>
      <c r="AO295" s="106"/>
      <c r="AP295" s="107"/>
      <c r="AS295" s="71" t="n">
        <f aca="false">AL294</f>
        <v>0</v>
      </c>
      <c r="AT295" s="69" t="n">
        <f aca="false">AQ295</f>
        <v>0</v>
      </c>
    </row>
    <row r="296" customFormat="false" ht="11.25" hidden="false" customHeight="false" outlineLevel="0" collapsed="false">
      <c r="A296" s="67" t="n">
        <f aca="false">1+A295</f>
        <v>290</v>
      </c>
      <c r="B296" s="1" t="str">
        <f aca="false">IF(A296&lt;=$B$5,Data!L297,"")</f>
        <v/>
      </c>
      <c r="C296" s="1" t="str">
        <f aca="false">IF(A296&lt;=$B$5,IF(Calculation!$Y$12=2,DayInfo!C294,DayInfo!F294),"")</f>
        <v/>
      </c>
      <c r="G296" s="68" t="str">
        <f aca="false">IF(A296&lt;=$B$5,Data!O297,"")</f>
        <v/>
      </c>
      <c r="H296" s="91" t="str">
        <f aca="false">IF(A296&lt;=$B$5,Data!P297,"")</f>
        <v/>
      </c>
      <c r="J296" s="1" t="str">
        <f aca="false">IF(A296&lt;=$B$5,Data!E297,"")</f>
        <v/>
      </c>
      <c r="K296" s="1" t="str">
        <f aca="false">IF(A296&lt;=$B$5,Data!B297,"")</f>
        <v/>
      </c>
      <c r="L296" s="1" t="str">
        <f aca="false">IF(A296&lt;=$B$5,Data!C297,"")</f>
        <v/>
      </c>
      <c r="P296" s="1" t="str">
        <f aca="false">IF(A296&lt;=$P$6,Data!D297,"")</f>
        <v/>
      </c>
      <c r="U296" s="1" t="n">
        <f aca="false">1+U295</f>
        <v>290</v>
      </c>
      <c r="V296" s="92" t="e">
        <v>#VALUE!</v>
      </c>
      <c r="W296" s="93" t="e">
        <f aca="false">V296</f>
        <v>#VALUE!</v>
      </c>
      <c r="X296" s="93"/>
      <c r="Y296" s="94" t="n">
        <f aca="false">1+Y295</f>
        <v>290</v>
      </c>
      <c r="Z296" s="95" t="str">
        <f aca="false">IF(A296&lt;=$B$5,OldData!O297,"")</f>
        <v/>
      </c>
      <c r="AA296" s="95" t="str">
        <f aca="false">IF(A296&lt;=$B$5,OldData!E297,"")</f>
        <v/>
      </c>
      <c r="AB296" s="96" t="str">
        <f aca="false">IF(A296&lt;=$B$5,OldData!B297,"")</f>
        <v/>
      </c>
      <c r="AD296" s="1" t="n">
        <f aca="false">AD295+1</f>
        <v>291</v>
      </c>
      <c r="AE296" s="69" t="e">
        <v>#VALUE!</v>
      </c>
      <c r="AF296" s="81"/>
      <c r="AG296" s="81"/>
      <c r="AH296" s="90"/>
      <c r="AI296" s="33"/>
      <c r="AL296" s="123"/>
      <c r="AM296" s="17"/>
      <c r="AN296" s="17"/>
      <c r="AO296" s="106"/>
      <c r="AP296" s="107"/>
      <c r="AS296" s="71" t="n">
        <f aca="false">AL295</f>
        <v>0</v>
      </c>
      <c r="AT296" s="69" t="n">
        <f aca="false">AQ296</f>
        <v>0</v>
      </c>
    </row>
    <row r="297" customFormat="false" ht="11.25" hidden="false" customHeight="false" outlineLevel="0" collapsed="false">
      <c r="A297" s="67" t="n">
        <f aca="false">1+A296</f>
        <v>291</v>
      </c>
      <c r="B297" s="1" t="str">
        <f aca="false">IF(A297&lt;=$B$5,Data!L298,"")</f>
        <v/>
      </c>
      <c r="C297" s="1" t="str">
        <f aca="false">IF(A297&lt;=$B$5,IF(Calculation!$Y$12=2,DayInfo!C295,DayInfo!F295),"")</f>
        <v/>
      </c>
      <c r="G297" s="68" t="str">
        <f aca="false">IF(A297&lt;=$B$5,Data!O298,"")</f>
        <v/>
      </c>
      <c r="H297" s="91" t="str">
        <f aca="false">IF(A297&lt;=$B$5,Data!P298,"")</f>
        <v/>
      </c>
      <c r="J297" s="1" t="str">
        <f aca="false">IF(A297&lt;=$B$5,Data!E298,"")</f>
        <v/>
      </c>
      <c r="K297" s="1" t="str">
        <f aca="false">IF(A297&lt;=$B$5,Data!B298,"")</f>
        <v/>
      </c>
      <c r="L297" s="1" t="str">
        <f aca="false">IF(A297&lt;=$B$5,Data!C298,"")</f>
        <v/>
      </c>
      <c r="P297" s="1" t="str">
        <f aca="false">IF(A297&lt;=$P$6,Data!D298,"")</f>
        <v/>
      </c>
      <c r="U297" s="1" t="n">
        <f aca="false">1+U296</f>
        <v>291</v>
      </c>
      <c r="V297" s="92" t="e">
        <v>#VALUE!</v>
      </c>
      <c r="W297" s="93" t="e">
        <f aca="false">V297</f>
        <v>#VALUE!</v>
      </c>
      <c r="X297" s="93"/>
      <c r="Y297" s="94" t="n">
        <f aca="false">1+Y296</f>
        <v>291</v>
      </c>
      <c r="Z297" s="95" t="str">
        <f aca="false">IF(A297&lt;=$B$5,OldData!O298,"")</f>
        <v/>
      </c>
      <c r="AA297" s="95" t="str">
        <f aca="false">IF(A297&lt;=$B$5,OldData!E298,"")</f>
        <v/>
      </c>
      <c r="AB297" s="96" t="str">
        <f aca="false">IF(A297&lt;=$B$5,OldData!B298,"")</f>
        <v/>
      </c>
      <c r="AD297" s="1" t="n">
        <f aca="false">AD296+1</f>
        <v>292</v>
      </c>
      <c r="AE297" s="69" t="e">
        <v>#VALUE!</v>
      </c>
      <c r="AF297" s="81"/>
      <c r="AG297" s="81"/>
      <c r="AH297" s="90"/>
      <c r="AI297" s="33"/>
      <c r="AL297" s="123"/>
      <c r="AM297" s="17"/>
      <c r="AN297" s="17"/>
      <c r="AO297" s="106"/>
      <c r="AP297" s="107"/>
      <c r="AS297" s="71" t="n">
        <f aca="false">AL296</f>
        <v>0</v>
      </c>
      <c r="AT297" s="69" t="n">
        <f aca="false">AQ297</f>
        <v>0</v>
      </c>
    </row>
    <row r="298" customFormat="false" ht="11.25" hidden="false" customHeight="false" outlineLevel="0" collapsed="false">
      <c r="A298" s="67" t="n">
        <f aca="false">1+A297</f>
        <v>292</v>
      </c>
      <c r="B298" s="1" t="str">
        <f aca="false">IF(A298&lt;=$B$5,Data!L299,"")</f>
        <v/>
      </c>
      <c r="C298" s="1" t="str">
        <f aca="false">IF(A298&lt;=$B$5,IF(Calculation!$Y$12=2,DayInfo!C296,DayInfo!F296),"")</f>
        <v/>
      </c>
      <c r="G298" s="68" t="str">
        <f aca="false">IF(A298&lt;=$B$5,Data!O299,"")</f>
        <v/>
      </c>
      <c r="H298" s="91" t="str">
        <f aca="false">IF(A298&lt;=$B$5,Data!P299,"")</f>
        <v/>
      </c>
      <c r="J298" s="1" t="str">
        <f aca="false">IF(A298&lt;=$B$5,Data!E299,"")</f>
        <v/>
      </c>
      <c r="K298" s="1" t="str">
        <f aca="false">IF(A298&lt;=$B$5,Data!B299,"")</f>
        <v/>
      </c>
      <c r="L298" s="1" t="str">
        <f aca="false">IF(A298&lt;=$B$5,Data!C299,"")</f>
        <v/>
      </c>
      <c r="P298" s="1" t="str">
        <f aca="false">IF(A298&lt;=$P$6,Data!D299,"")</f>
        <v/>
      </c>
      <c r="U298" s="1" t="n">
        <f aca="false">1+U297</f>
        <v>292</v>
      </c>
      <c r="V298" s="92" t="e">
        <v>#VALUE!</v>
      </c>
      <c r="W298" s="93" t="e">
        <f aca="false">V298</f>
        <v>#VALUE!</v>
      </c>
      <c r="X298" s="93"/>
      <c r="Y298" s="94" t="n">
        <f aca="false">1+Y297</f>
        <v>292</v>
      </c>
      <c r="Z298" s="95" t="str">
        <f aca="false">IF(A298&lt;=$B$5,OldData!O299,"")</f>
        <v/>
      </c>
      <c r="AA298" s="95" t="str">
        <f aca="false">IF(A298&lt;=$B$5,OldData!E299,"")</f>
        <v/>
      </c>
      <c r="AB298" s="96" t="str">
        <f aca="false">IF(A298&lt;=$B$5,OldData!B299,"")</f>
        <v/>
      </c>
      <c r="AD298" s="1" t="n">
        <f aca="false">AD297+1</f>
        <v>293</v>
      </c>
      <c r="AE298" s="69" t="e">
        <v>#VALUE!</v>
      </c>
      <c r="AF298" s="81"/>
      <c r="AG298" s="81"/>
      <c r="AH298" s="90"/>
      <c r="AI298" s="33"/>
      <c r="AL298" s="123"/>
      <c r="AM298" s="17"/>
      <c r="AN298" s="17"/>
      <c r="AO298" s="106"/>
      <c r="AP298" s="107"/>
      <c r="AS298" s="71" t="n">
        <f aca="false">AL297</f>
        <v>0</v>
      </c>
      <c r="AT298" s="69" t="n">
        <f aca="false">AQ298</f>
        <v>0</v>
      </c>
    </row>
    <row r="299" customFormat="false" ht="11.25" hidden="false" customHeight="false" outlineLevel="0" collapsed="false">
      <c r="A299" s="67" t="n">
        <f aca="false">1+A298</f>
        <v>293</v>
      </c>
      <c r="B299" s="1" t="str">
        <f aca="false">IF(A299&lt;=$B$5,Data!L300,"")</f>
        <v/>
      </c>
      <c r="C299" s="1" t="str">
        <f aca="false">IF(A299&lt;=$B$5,IF(Calculation!$Y$12=2,DayInfo!C297,DayInfo!F297),"")</f>
        <v/>
      </c>
      <c r="G299" s="68" t="str">
        <f aca="false">IF(A299&lt;=$B$5,Data!O300,"")</f>
        <v/>
      </c>
      <c r="H299" s="91" t="str">
        <f aca="false">IF(A299&lt;=$B$5,Data!P300,"")</f>
        <v/>
      </c>
      <c r="J299" s="1" t="str">
        <f aca="false">IF(A299&lt;=$B$5,Data!E300,"")</f>
        <v/>
      </c>
      <c r="K299" s="1" t="str">
        <f aca="false">IF(A299&lt;=$B$5,Data!B300,"")</f>
        <v/>
      </c>
      <c r="L299" s="1" t="str">
        <f aca="false">IF(A299&lt;=$B$5,Data!C300,"")</f>
        <v/>
      </c>
      <c r="P299" s="1" t="str">
        <f aca="false">IF(A299&lt;=$P$6,Data!D300,"")</f>
        <v/>
      </c>
      <c r="U299" s="1" t="n">
        <f aca="false">1+U298</f>
        <v>293</v>
      </c>
      <c r="V299" s="92" t="e">
        <v>#VALUE!</v>
      </c>
      <c r="W299" s="93" t="e">
        <f aca="false">V299</f>
        <v>#VALUE!</v>
      </c>
      <c r="X299" s="93"/>
      <c r="Y299" s="94" t="n">
        <f aca="false">1+Y298</f>
        <v>293</v>
      </c>
      <c r="Z299" s="95" t="str">
        <f aca="false">IF(A299&lt;=$B$5,OldData!O300,"")</f>
        <v/>
      </c>
      <c r="AA299" s="95" t="str">
        <f aca="false">IF(A299&lt;=$B$5,OldData!E300,"")</f>
        <v/>
      </c>
      <c r="AB299" s="96" t="str">
        <f aca="false">IF(A299&lt;=$B$5,OldData!B300,"")</f>
        <v/>
      </c>
      <c r="AD299" s="1" t="n">
        <f aca="false">AD298+1</f>
        <v>294</v>
      </c>
      <c r="AE299" s="69" t="e">
        <v>#VALUE!</v>
      </c>
      <c r="AF299" s="81"/>
      <c r="AG299" s="81"/>
      <c r="AH299" s="90"/>
      <c r="AI299" s="33"/>
      <c r="AL299" s="123"/>
      <c r="AM299" s="17"/>
      <c r="AN299" s="17"/>
      <c r="AO299" s="106"/>
      <c r="AP299" s="107"/>
      <c r="AS299" s="71" t="n">
        <f aca="false">AL298</f>
        <v>0</v>
      </c>
      <c r="AT299" s="69" t="n">
        <f aca="false">AQ299</f>
        <v>0</v>
      </c>
    </row>
    <row r="300" customFormat="false" ht="11.25" hidden="false" customHeight="false" outlineLevel="0" collapsed="false">
      <c r="A300" s="67" t="n">
        <f aca="false">1+A299</f>
        <v>294</v>
      </c>
      <c r="B300" s="1" t="str">
        <f aca="false">IF(A300&lt;=$B$5,Data!L301,"")</f>
        <v/>
      </c>
      <c r="C300" s="1" t="str">
        <f aca="false">IF(A300&lt;=$B$5,IF(Calculation!$Y$12=2,DayInfo!C298,DayInfo!F298),"")</f>
        <v/>
      </c>
      <c r="G300" s="68" t="str">
        <f aca="false">IF(A300&lt;=$B$5,Data!O301,"")</f>
        <v/>
      </c>
      <c r="H300" s="91" t="str">
        <f aca="false">IF(A300&lt;=$B$5,Data!P301,"")</f>
        <v/>
      </c>
      <c r="J300" s="1" t="str">
        <f aca="false">IF(A300&lt;=$B$5,Data!E301,"")</f>
        <v/>
      </c>
      <c r="K300" s="1" t="str">
        <f aca="false">IF(A300&lt;=$B$5,Data!B301,"")</f>
        <v/>
      </c>
      <c r="L300" s="1" t="str">
        <f aca="false">IF(A300&lt;=$B$5,Data!C301,"")</f>
        <v/>
      </c>
      <c r="P300" s="1" t="str">
        <f aca="false">IF(A300&lt;=$P$6,Data!D301,"")</f>
        <v/>
      </c>
      <c r="U300" s="1" t="n">
        <f aca="false">1+U299</f>
        <v>294</v>
      </c>
      <c r="V300" s="92" t="e">
        <v>#VALUE!</v>
      </c>
      <c r="W300" s="93" t="e">
        <f aca="false">V300</f>
        <v>#VALUE!</v>
      </c>
      <c r="X300" s="93"/>
      <c r="Y300" s="94" t="n">
        <f aca="false">1+Y299</f>
        <v>294</v>
      </c>
      <c r="Z300" s="95" t="str">
        <f aca="false">IF(A300&lt;=$B$5,OldData!O301,"")</f>
        <v/>
      </c>
      <c r="AA300" s="95" t="str">
        <f aca="false">IF(A300&lt;=$B$5,OldData!E301,"")</f>
        <v/>
      </c>
      <c r="AB300" s="96" t="str">
        <f aca="false">IF(A300&lt;=$B$5,OldData!B301,"")</f>
        <v/>
      </c>
      <c r="AD300" s="1" t="n">
        <f aca="false">AD299+1</f>
        <v>295</v>
      </c>
      <c r="AE300" s="69" t="e">
        <v>#VALUE!</v>
      </c>
      <c r="AF300" s="81"/>
      <c r="AG300" s="81"/>
      <c r="AH300" s="90"/>
      <c r="AI300" s="33"/>
      <c r="AL300" s="123"/>
      <c r="AM300" s="17"/>
      <c r="AN300" s="17"/>
      <c r="AO300" s="106"/>
      <c r="AP300" s="107"/>
      <c r="AS300" s="71" t="n">
        <f aca="false">AL299</f>
        <v>0</v>
      </c>
      <c r="AT300" s="69" t="n">
        <f aca="false">AQ300</f>
        <v>0</v>
      </c>
    </row>
    <row r="301" customFormat="false" ht="11.25" hidden="false" customHeight="false" outlineLevel="0" collapsed="false">
      <c r="A301" s="67" t="n">
        <f aca="false">1+A300</f>
        <v>295</v>
      </c>
      <c r="B301" s="1" t="str">
        <f aca="false">IF(A301&lt;=$B$5,Data!L302,"")</f>
        <v/>
      </c>
      <c r="C301" s="1" t="str">
        <f aca="false">IF(A301&lt;=$B$5,IF(Calculation!$Y$12=2,DayInfo!C299,DayInfo!F299),"")</f>
        <v/>
      </c>
      <c r="G301" s="68" t="str">
        <f aca="false">IF(A301&lt;=$B$5,Data!O302,"")</f>
        <v/>
      </c>
      <c r="H301" s="91" t="str">
        <f aca="false">IF(A301&lt;=$B$5,Data!P302,"")</f>
        <v/>
      </c>
      <c r="J301" s="1" t="str">
        <f aca="false">IF(A301&lt;=$B$5,Data!E302,"")</f>
        <v/>
      </c>
      <c r="K301" s="1" t="str">
        <f aca="false">IF(A301&lt;=$B$5,Data!B302,"")</f>
        <v/>
      </c>
      <c r="L301" s="1" t="str">
        <f aca="false">IF(A301&lt;=$B$5,Data!C302,"")</f>
        <v/>
      </c>
      <c r="P301" s="1" t="str">
        <f aca="false">IF(A301&lt;=$P$6,Data!D302,"")</f>
        <v/>
      </c>
      <c r="U301" s="1" t="n">
        <f aca="false">1+U300</f>
        <v>295</v>
      </c>
      <c r="V301" s="92" t="e">
        <v>#VALUE!</v>
      </c>
      <c r="W301" s="93" t="e">
        <f aca="false">V301</f>
        <v>#VALUE!</v>
      </c>
      <c r="X301" s="93"/>
      <c r="Y301" s="94" t="n">
        <f aca="false">1+Y300</f>
        <v>295</v>
      </c>
      <c r="Z301" s="95" t="str">
        <f aca="false">IF(A301&lt;=$B$5,OldData!O302,"")</f>
        <v/>
      </c>
      <c r="AA301" s="95" t="str">
        <f aca="false">IF(A301&lt;=$B$5,OldData!E302,"")</f>
        <v/>
      </c>
      <c r="AB301" s="96" t="str">
        <f aca="false">IF(A301&lt;=$B$5,OldData!B302,"")</f>
        <v/>
      </c>
      <c r="AD301" s="1" t="n">
        <f aca="false">AD300+1</f>
        <v>296</v>
      </c>
      <c r="AE301" s="69" t="e">
        <v>#VALUE!</v>
      </c>
      <c r="AF301" s="81"/>
      <c r="AG301" s="81"/>
      <c r="AH301" s="90"/>
      <c r="AI301" s="33"/>
      <c r="AL301" s="123"/>
      <c r="AM301" s="17"/>
      <c r="AN301" s="17"/>
      <c r="AO301" s="106"/>
      <c r="AP301" s="107"/>
      <c r="AS301" s="71" t="n">
        <f aca="false">AL300</f>
        <v>0</v>
      </c>
      <c r="AT301" s="69" t="n">
        <f aca="false">AQ301</f>
        <v>0</v>
      </c>
    </row>
    <row r="302" customFormat="false" ht="11.25" hidden="false" customHeight="false" outlineLevel="0" collapsed="false">
      <c r="A302" s="67" t="n">
        <f aca="false">1+A301</f>
        <v>296</v>
      </c>
      <c r="B302" s="1" t="str">
        <f aca="false">IF(A302&lt;=$B$5,Data!L303,"")</f>
        <v/>
      </c>
      <c r="C302" s="1" t="str">
        <f aca="false">IF(A302&lt;=$B$5,IF(Calculation!$Y$12=2,DayInfo!C300,DayInfo!F300),"")</f>
        <v/>
      </c>
      <c r="G302" s="68" t="str">
        <f aca="false">IF(A302&lt;=$B$5,Data!O303,"")</f>
        <v/>
      </c>
      <c r="H302" s="91" t="str">
        <f aca="false">IF(A302&lt;=$B$5,Data!P303,"")</f>
        <v/>
      </c>
      <c r="J302" s="1" t="str">
        <f aca="false">IF(A302&lt;=$B$5,Data!E303,"")</f>
        <v/>
      </c>
      <c r="K302" s="1" t="str">
        <f aca="false">IF(A302&lt;=$B$5,Data!B303,"")</f>
        <v/>
      </c>
      <c r="L302" s="1" t="str">
        <f aca="false">IF(A302&lt;=$B$5,Data!C303,"")</f>
        <v/>
      </c>
      <c r="P302" s="1" t="str">
        <f aca="false">IF(A302&lt;=$P$6,Data!D303,"")</f>
        <v/>
      </c>
      <c r="U302" s="1" t="n">
        <f aca="false">1+U301</f>
        <v>296</v>
      </c>
      <c r="V302" s="92" t="e">
        <v>#VALUE!</v>
      </c>
      <c r="W302" s="93" t="e">
        <f aca="false">V302</f>
        <v>#VALUE!</v>
      </c>
      <c r="X302" s="93"/>
      <c r="Y302" s="94" t="n">
        <f aca="false">1+Y301</f>
        <v>296</v>
      </c>
      <c r="Z302" s="95" t="str">
        <f aca="false">IF(A302&lt;=$B$5,OldData!O303,"")</f>
        <v/>
      </c>
      <c r="AA302" s="95" t="str">
        <f aca="false">IF(A302&lt;=$B$5,OldData!E303,"")</f>
        <v/>
      </c>
      <c r="AB302" s="96" t="str">
        <f aca="false">IF(A302&lt;=$B$5,OldData!B303,"")</f>
        <v/>
      </c>
      <c r="AD302" s="1" t="n">
        <f aca="false">AD301+1</f>
        <v>297</v>
      </c>
      <c r="AE302" s="69" t="e">
        <v>#VALUE!</v>
      </c>
      <c r="AF302" s="81"/>
      <c r="AG302" s="81"/>
      <c r="AH302" s="90"/>
      <c r="AI302" s="33"/>
      <c r="AL302" s="123"/>
      <c r="AM302" s="17"/>
      <c r="AN302" s="17"/>
      <c r="AO302" s="106"/>
      <c r="AP302" s="107"/>
      <c r="AS302" s="71" t="n">
        <f aca="false">AL301</f>
        <v>0</v>
      </c>
      <c r="AT302" s="69" t="n">
        <f aca="false">AQ302</f>
        <v>0</v>
      </c>
    </row>
    <row r="303" customFormat="false" ht="11.25" hidden="false" customHeight="false" outlineLevel="0" collapsed="false">
      <c r="A303" s="67" t="n">
        <f aca="false">1+A302</f>
        <v>297</v>
      </c>
      <c r="B303" s="1" t="str">
        <f aca="false">IF(A303&lt;=$B$5,Data!L304,"")</f>
        <v/>
      </c>
      <c r="C303" s="1" t="str">
        <f aca="false">IF(A303&lt;=$B$5,IF(Calculation!$Y$12=2,DayInfo!C301,DayInfo!F301),"")</f>
        <v/>
      </c>
      <c r="G303" s="68" t="str">
        <f aca="false">IF(A303&lt;=$B$5,Data!O304,"")</f>
        <v/>
      </c>
      <c r="H303" s="91" t="str">
        <f aca="false">IF(A303&lt;=$B$5,Data!P304,"")</f>
        <v/>
      </c>
      <c r="J303" s="1" t="str">
        <f aca="false">IF(A303&lt;=$B$5,Data!E304,"")</f>
        <v/>
      </c>
      <c r="K303" s="1" t="str">
        <f aca="false">IF(A303&lt;=$B$5,Data!B304,"")</f>
        <v/>
      </c>
      <c r="L303" s="1" t="str">
        <f aca="false">IF(A303&lt;=$B$5,Data!C304,"")</f>
        <v/>
      </c>
      <c r="P303" s="1" t="str">
        <f aca="false">IF(A303&lt;=$P$6,Data!D304,"")</f>
        <v/>
      </c>
      <c r="U303" s="1" t="n">
        <f aca="false">1+U302</f>
        <v>297</v>
      </c>
      <c r="V303" s="92" t="e">
        <v>#VALUE!</v>
      </c>
      <c r="W303" s="93" t="e">
        <f aca="false">V303</f>
        <v>#VALUE!</v>
      </c>
      <c r="X303" s="93"/>
      <c r="Y303" s="94" t="n">
        <f aca="false">1+Y302</f>
        <v>297</v>
      </c>
      <c r="Z303" s="95" t="str">
        <f aca="false">IF(A303&lt;=$B$5,OldData!O304,"")</f>
        <v/>
      </c>
      <c r="AA303" s="95" t="str">
        <f aca="false">IF(A303&lt;=$B$5,OldData!E304,"")</f>
        <v/>
      </c>
      <c r="AB303" s="96" t="str">
        <f aca="false">IF(A303&lt;=$B$5,OldData!B304,"")</f>
        <v/>
      </c>
      <c r="AD303" s="1" t="n">
        <f aca="false">AD302+1</f>
        <v>298</v>
      </c>
      <c r="AE303" s="69" t="e">
        <v>#VALUE!</v>
      </c>
      <c r="AF303" s="81"/>
      <c r="AG303" s="81"/>
      <c r="AH303" s="90"/>
      <c r="AI303" s="33"/>
      <c r="AL303" s="123"/>
      <c r="AM303" s="17"/>
      <c r="AN303" s="17"/>
      <c r="AO303" s="106"/>
      <c r="AP303" s="107"/>
      <c r="AS303" s="71" t="n">
        <f aca="false">AL302</f>
        <v>0</v>
      </c>
      <c r="AT303" s="69" t="n">
        <f aca="false">AQ303</f>
        <v>0</v>
      </c>
    </row>
    <row r="304" customFormat="false" ht="12" hidden="false" customHeight="false" outlineLevel="0" collapsed="false">
      <c r="A304" s="67" t="n">
        <f aca="false">1+A303</f>
        <v>298</v>
      </c>
      <c r="B304" s="1" t="str">
        <f aca="false">IF(A304&lt;=$B$5,Data!L305,"")</f>
        <v/>
      </c>
      <c r="C304" s="1" t="str">
        <f aca="false">IF(A304&lt;=$B$5,IF(Calculation!$Y$12=2,DayInfo!C302,DayInfo!F302),"")</f>
        <v/>
      </c>
      <c r="G304" s="68" t="str">
        <f aca="false">IF(A304&lt;=$B$5,Data!O305,"")</f>
        <v/>
      </c>
      <c r="H304" s="91" t="str">
        <f aca="false">IF(A304&lt;=$B$5,Data!P305,"")</f>
        <v/>
      </c>
      <c r="J304" s="1" t="str">
        <f aca="false">IF(A304&lt;=$B$5,Data!E305,"")</f>
        <v/>
      </c>
      <c r="K304" s="1" t="str">
        <f aca="false">IF(A304&lt;=$B$5,Data!B305,"")</f>
        <v/>
      </c>
      <c r="L304" s="1" t="str">
        <f aca="false">IF(A304&lt;=$B$5,Data!C305,"")</f>
        <v/>
      </c>
      <c r="P304" s="1" t="str">
        <f aca="false">IF(A304&lt;=$P$6,Data!D305,"")</f>
        <v/>
      </c>
      <c r="U304" s="1" t="n">
        <f aca="false">1+U303</f>
        <v>298</v>
      </c>
      <c r="V304" s="92" t="e">
        <v>#VALUE!</v>
      </c>
      <c r="W304" s="93" t="e">
        <f aca="false">V304</f>
        <v>#VALUE!</v>
      </c>
      <c r="X304" s="93"/>
      <c r="Y304" s="94" t="n">
        <f aca="false">1+Y303</f>
        <v>298</v>
      </c>
      <c r="Z304" s="95" t="str">
        <f aca="false">IF(A304&lt;=$B$5,OldData!O305,"")</f>
        <v/>
      </c>
      <c r="AA304" s="95" t="str">
        <f aca="false">IF(A304&lt;=$B$5,OldData!E305,"")</f>
        <v/>
      </c>
      <c r="AB304" s="96" t="str">
        <f aca="false">IF(A304&lt;=$B$5,OldData!B305,"")</f>
        <v/>
      </c>
      <c r="AD304" s="1" t="n">
        <f aca="false">AD303+1</f>
        <v>299</v>
      </c>
      <c r="AE304" s="69" t="e">
        <v>#VALUE!</v>
      </c>
      <c r="AF304" s="81"/>
      <c r="AG304" s="81"/>
      <c r="AH304" s="90"/>
      <c r="AI304" s="33"/>
      <c r="AL304" s="125"/>
      <c r="AM304" s="121"/>
      <c r="AN304" s="121"/>
      <c r="AO304" s="126"/>
      <c r="AP304" s="127"/>
      <c r="AS304" s="71" t="n">
        <f aca="false">AL303</f>
        <v>0</v>
      </c>
      <c r="AT304" s="69" t="n">
        <f aca="false">AQ304</f>
        <v>0</v>
      </c>
    </row>
    <row r="305" customFormat="false" ht="11.25" hidden="false" customHeight="false" outlineLevel="0" collapsed="false">
      <c r="A305" s="67" t="n">
        <f aca="false">1+A304</f>
        <v>299</v>
      </c>
      <c r="B305" s="1" t="str">
        <f aca="false">IF(A305&lt;=$B$5,Data!L306,"")</f>
        <v/>
      </c>
      <c r="C305" s="1" t="str">
        <f aca="false">IF(A305&lt;=$B$5,IF(Calculation!$Y$12=2,DayInfo!C303,DayInfo!F303),"")</f>
        <v/>
      </c>
      <c r="G305" s="68" t="str">
        <f aca="false">IF(A305&lt;=$B$5,Data!O306,"")</f>
        <v/>
      </c>
      <c r="H305" s="91" t="str">
        <f aca="false">IF(A305&lt;=$B$5,Data!P306,"")</f>
        <v/>
      </c>
      <c r="J305" s="1" t="str">
        <f aca="false">IF(A305&lt;=$B$5,Data!E306,"")</f>
        <v/>
      </c>
      <c r="K305" s="1" t="str">
        <f aca="false">IF(A305&lt;=$B$5,Data!B306,"")</f>
        <v/>
      </c>
      <c r="L305" s="1" t="str">
        <f aca="false">IF(A305&lt;=$B$5,Data!C306,"")</f>
        <v/>
      </c>
      <c r="P305" s="1" t="str">
        <f aca="false">IF(A305&lt;=$P$6,Data!D306,"")</f>
        <v/>
      </c>
      <c r="U305" s="1" t="n">
        <f aca="false">1+U304</f>
        <v>299</v>
      </c>
      <c r="V305" s="92" t="e">
        <v>#VALUE!</v>
      </c>
      <c r="W305" s="93" t="e">
        <f aca="false">V305</f>
        <v>#VALUE!</v>
      </c>
      <c r="X305" s="93"/>
      <c r="Y305" s="94" t="n">
        <f aca="false">1+Y304</f>
        <v>299</v>
      </c>
      <c r="Z305" s="95" t="str">
        <f aca="false">IF(A305&lt;=$B$5,OldData!O306,"")</f>
        <v/>
      </c>
      <c r="AA305" s="95" t="str">
        <f aca="false">IF(A305&lt;=$B$5,OldData!E306,"")</f>
        <v/>
      </c>
      <c r="AB305" s="96" t="str">
        <f aca="false">IF(A305&lt;=$B$5,OldData!B306,"")</f>
        <v/>
      </c>
      <c r="AD305" s="1" t="n">
        <f aca="false">AD304+1</f>
        <v>300</v>
      </c>
      <c r="AE305" s="69" t="e">
        <v>#VALUE!</v>
      </c>
      <c r="AF305" s="81"/>
      <c r="AG305" s="81"/>
      <c r="AH305" s="90"/>
      <c r="AI305" s="33"/>
      <c r="AS305" s="71" t="n">
        <f aca="false">AL304</f>
        <v>0</v>
      </c>
      <c r="AT305" s="69" t="n">
        <f aca="false">AQ305</f>
        <v>0</v>
      </c>
    </row>
    <row r="306" customFormat="false" ht="12" hidden="false" customHeight="false" outlineLevel="0" collapsed="false">
      <c r="A306" s="67" t="n">
        <f aca="false">1+A305</f>
        <v>300</v>
      </c>
      <c r="B306" s="1" t="str">
        <f aca="false">IF(A306&lt;=$B$5,Data!L307,"")</f>
        <v/>
      </c>
      <c r="C306" s="1" t="str">
        <f aca="false">IF(A306&lt;=$B$5,IF(Calculation!$Y$12=2,DayInfo!C304,DayInfo!F304),"")</f>
        <v/>
      </c>
      <c r="G306" s="68" t="str">
        <f aca="false">IF(A306&lt;=$B$5,Data!O307,"")</f>
        <v/>
      </c>
      <c r="H306" s="91" t="str">
        <f aca="false">IF(A306&lt;=$B$5,Data!P307,"")</f>
        <v/>
      </c>
      <c r="J306" s="1" t="str">
        <f aca="false">IF(A306&lt;=$B$5,Data!E307,"")</f>
        <v/>
      </c>
      <c r="K306" s="1" t="str">
        <f aca="false">IF(A306&lt;=$B$5,Data!B307,"")</f>
        <v/>
      </c>
      <c r="L306" s="1" t="str">
        <f aca="false">IF(A306&lt;=$B$5,Data!C307,"")</f>
        <v/>
      </c>
      <c r="P306" s="1" t="str">
        <f aca="false">IF(A306&lt;=$P$6,Data!D307,"")</f>
        <v/>
      </c>
      <c r="U306" s="1" t="n">
        <f aca="false">1+U305</f>
        <v>300</v>
      </c>
      <c r="V306" s="92" t="e">
        <v>#VALUE!</v>
      </c>
      <c r="W306" s="93" t="e">
        <f aca="false">V306</f>
        <v>#VALUE!</v>
      </c>
      <c r="X306" s="93"/>
      <c r="Y306" s="128" t="n">
        <f aca="false">1+Y305</f>
        <v>300</v>
      </c>
      <c r="Z306" s="129" t="str">
        <f aca="false">IF(A306&lt;=$B$5,OldData!O307,"")</f>
        <v/>
      </c>
      <c r="AA306" s="129" t="str">
        <f aca="false">IF(A306&lt;=$B$5,OldData!E307,"")</f>
        <v/>
      </c>
      <c r="AB306" s="130" t="str">
        <f aca="false">IF(A306&lt;=$B$5,OldData!B307,"")</f>
        <v/>
      </c>
      <c r="AD306" s="1" t="n">
        <f aca="false">AD305+1</f>
        <v>301</v>
      </c>
      <c r="AE306" s="69" t="e">
        <v>#VALUE!</v>
      </c>
      <c r="AF306" s="81"/>
      <c r="AG306" s="81"/>
      <c r="AH306" s="90"/>
      <c r="AI306" s="33"/>
      <c r="AS306" s="71" t="n">
        <f aca="false">AL305</f>
        <v>0</v>
      </c>
      <c r="AT306" s="69" t="n">
        <f aca="false">AQ306</f>
        <v>0</v>
      </c>
    </row>
    <row r="307" customFormat="false" ht="11.25" hidden="false" customHeight="false" outlineLevel="0" collapsed="false">
      <c r="A307" s="131"/>
      <c r="B307" s="132"/>
      <c r="C307" s="132"/>
      <c r="D307" s="132"/>
      <c r="E307" s="132"/>
      <c r="F307" s="132"/>
      <c r="G307" s="133"/>
      <c r="H307" s="132"/>
      <c r="I307" s="132"/>
      <c r="J307" s="132"/>
      <c r="K307" s="132"/>
      <c r="L307" s="132"/>
      <c r="M307" s="132"/>
      <c r="N307" s="132"/>
      <c r="O307" s="132"/>
      <c r="P307" s="132"/>
      <c r="Q307" s="132"/>
      <c r="R307" s="132"/>
      <c r="S307" s="132"/>
      <c r="T307" s="132"/>
      <c r="U307" s="1" t="n">
        <f aca="false">1+U306</f>
        <v>301</v>
      </c>
      <c r="V307" s="134" t="e">
        <v>#VALUE!</v>
      </c>
      <c r="W307" s="93" t="e">
        <f aca="false">V307</f>
        <v>#VALUE!</v>
      </c>
      <c r="X307" s="93"/>
      <c r="Y307" s="93"/>
      <c r="Z307" s="93"/>
      <c r="AA307" s="93"/>
      <c r="AB307" s="93"/>
      <c r="AC307" s="132"/>
      <c r="AD307" s="1" t="n">
        <f aca="false">AD306+1</f>
        <v>302</v>
      </c>
      <c r="AE307" s="114" t="e">
        <v>#VALUE!</v>
      </c>
      <c r="AF307" s="81"/>
      <c r="AG307" s="81"/>
      <c r="AH307" s="90"/>
      <c r="AI307" s="33"/>
      <c r="AJ307" s="132"/>
      <c r="AK307" s="132"/>
      <c r="AL307" s="135"/>
      <c r="AO307" s="132"/>
      <c r="AP307" s="132"/>
      <c r="AQ307" s="132"/>
      <c r="AR307" s="132"/>
      <c r="AS307" s="71" t="n">
        <f aca="false">AL306</f>
        <v>0</v>
      </c>
      <c r="AT307" s="69" t="n">
        <f aca="false">AQ307</f>
        <v>0</v>
      </c>
      <c r="AU307" s="132"/>
      <c r="AV307" s="132"/>
      <c r="AW307" s="132"/>
      <c r="AX307" s="132"/>
      <c r="AY307" s="132"/>
      <c r="AZ307" s="132"/>
      <c r="BA307" s="132"/>
      <c r="BB307" s="132"/>
      <c r="BC307" s="132"/>
      <c r="BD307" s="132"/>
      <c r="BE307" s="132"/>
      <c r="BF307" s="132"/>
      <c r="BG307" s="132"/>
      <c r="BH307" s="132"/>
      <c r="BI307" s="132"/>
      <c r="BJ307" s="132"/>
      <c r="BK307" s="132"/>
      <c r="BL307" s="132"/>
      <c r="BM307" s="132"/>
      <c r="BN307" s="132"/>
      <c r="BO307" s="132"/>
      <c r="BP307" s="132"/>
      <c r="BQ307" s="132"/>
      <c r="BR307" s="132"/>
      <c r="BS307" s="132"/>
      <c r="BT307" s="132"/>
      <c r="BU307" s="132"/>
      <c r="BV307" s="132"/>
      <c r="BW307" s="132"/>
      <c r="BX307" s="132"/>
      <c r="BY307" s="132"/>
      <c r="BZ307" s="132"/>
      <c r="CA307" s="132"/>
      <c r="CB307" s="132"/>
      <c r="CC307" s="132"/>
      <c r="CD307" s="132"/>
      <c r="CE307" s="132"/>
      <c r="CF307" s="132"/>
      <c r="CG307" s="132"/>
      <c r="CH307" s="132"/>
      <c r="CI307" s="132"/>
      <c r="CJ307" s="132"/>
      <c r="CK307" s="132"/>
      <c r="CL307" s="132"/>
      <c r="CM307" s="132"/>
      <c r="CN307" s="132"/>
      <c r="CO307" s="132"/>
      <c r="CP307" s="132"/>
      <c r="CQ307" s="132"/>
      <c r="CR307" s="132"/>
      <c r="CS307" s="132"/>
      <c r="CT307" s="132"/>
      <c r="CU307" s="132"/>
      <c r="CV307" s="132"/>
      <c r="CW307" s="132"/>
      <c r="CX307" s="132"/>
      <c r="CY307" s="132"/>
      <c r="CZ307" s="132"/>
      <c r="DA307" s="132"/>
      <c r="DB307" s="132"/>
      <c r="DC307" s="132"/>
      <c r="DD307" s="132"/>
      <c r="DE307" s="132"/>
      <c r="DF307" s="132"/>
      <c r="DG307" s="132"/>
      <c r="DH307" s="132"/>
      <c r="DI307" s="132"/>
      <c r="DJ307" s="132"/>
      <c r="DK307" s="132"/>
      <c r="DL307" s="132"/>
      <c r="DM307" s="132"/>
      <c r="DN307" s="132"/>
      <c r="DO307" s="132"/>
      <c r="DP307" s="132"/>
      <c r="DQ307" s="132"/>
      <c r="DR307" s="132"/>
      <c r="DS307" s="132"/>
      <c r="DT307" s="132"/>
      <c r="DU307" s="132"/>
      <c r="DV307" s="132"/>
      <c r="DW307" s="132"/>
      <c r="DX307" s="132"/>
      <c r="DY307" s="132"/>
      <c r="DZ307" s="132"/>
      <c r="EA307" s="132"/>
      <c r="EB307" s="132"/>
      <c r="EC307" s="132"/>
      <c r="ED307" s="132"/>
      <c r="EE307" s="132"/>
      <c r="EF307" s="132"/>
      <c r="EG307" s="132"/>
      <c r="EH307" s="132"/>
      <c r="EI307" s="132"/>
      <c r="EJ307" s="132"/>
      <c r="EK307" s="132"/>
      <c r="EL307" s="132"/>
      <c r="EM307" s="132"/>
      <c r="EN307" s="132"/>
      <c r="EO307" s="132"/>
      <c r="EP307" s="132"/>
      <c r="EQ307" s="132"/>
      <c r="ER307" s="132"/>
      <c r="ES307" s="132"/>
      <c r="ET307" s="132"/>
      <c r="EU307" s="132"/>
      <c r="EV307" s="132"/>
      <c r="EW307" s="132"/>
      <c r="EX307" s="132"/>
      <c r="EY307" s="132"/>
      <c r="EZ307" s="132"/>
      <c r="FA307" s="132"/>
      <c r="FB307" s="132"/>
      <c r="FC307" s="132"/>
      <c r="FD307" s="132"/>
      <c r="FE307" s="132"/>
      <c r="FF307" s="132"/>
      <c r="FG307" s="132"/>
      <c r="FH307" s="132"/>
      <c r="FI307" s="132"/>
      <c r="FJ307" s="132"/>
      <c r="FK307" s="132"/>
      <c r="FL307" s="132"/>
      <c r="FM307" s="132"/>
      <c r="FN307" s="132"/>
      <c r="FO307" s="132"/>
      <c r="FP307" s="132"/>
      <c r="FQ307" s="132"/>
      <c r="FR307" s="132"/>
      <c r="FS307" s="132"/>
      <c r="FT307" s="132"/>
      <c r="FU307" s="132"/>
      <c r="FV307" s="132"/>
      <c r="FW307" s="132"/>
      <c r="FX307" s="132"/>
      <c r="FY307" s="132"/>
      <c r="FZ307" s="132"/>
      <c r="GA307" s="132"/>
      <c r="GB307" s="132"/>
      <c r="GC307" s="132"/>
      <c r="GD307" s="132"/>
      <c r="GE307" s="132"/>
      <c r="GF307" s="132"/>
      <c r="GG307" s="132"/>
      <c r="GH307" s="132"/>
      <c r="GI307" s="132"/>
      <c r="GJ307" s="132"/>
      <c r="GK307" s="132"/>
      <c r="GL307" s="132"/>
      <c r="GM307" s="132"/>
      <c r="GN307" s="132"/>
      <c r="GO307" s="132"/>
      <c r="GP307" s="132"/>
      <c r="GQ307" s="132"/>
      <c r="GR307" s="132"/>
      <c r="GS307" s="132"/>
      <c r="GT307" s="132"/>
      <c r="GU307" s="132"/>
      <c r="GV307" s="132"/>
      <c r="GW307" s="132"/>
      <c r="GX307" s="132"/>
      <c r="GY307" s="132"/>
      <c r="GZ307" s="132"/>
      <c r="HA307" s="132"/>
      <c r="HB307" s="132"/>
      <c r="HC307" s="132"/>
      <c r="HD307" s="132"/>
      <c r="HE307" s="132"/>
      <c r="HF307" s="132"/>
      <c r="HG307" s="132"/>
      <c r="HH307" s="132"/>
      <c r="HI307" s="132"/>
      <c r="HJ307" s="132"/>
      <c r="HK307" s="132"/>
      <c r="HL307" s="132"/>
      <c r="HM307" s="132"/>
      <c r="HN307" s="132"/>
      <c r="HO307" s="132"/>
      <c r="HP307" s="132"/>
      <c r="HQ307" s="132"/>
      <c r="HR307" s="132"/>
      <c r="HS307" s="132"/>
      <c r="HT307" s="132"/>
      <c r="HU307" s="132"/>
      <c r="HV307" s="132"/>
      <c r="HW307" s="132"/>
      <c r="HX307" s="132"/>
      <c r="HY307" s="132"/>
      <c r="HZ307" s="132"/>
      <c r="IA307" s="132"/>
      <c r="IB307" s="132"/>
      <c r="IC307" s="132"/>
      <c r="ID307" s="132"/>
      <c r="IE307" s="132"/>
      <c r="IF307" s="132"/>
      <c r="IG307" s="132"/>
      <c r="IH307" s="132"/>
      <c r="II307" s="132"/>
      <c r="IJ307" s="132"/>
      <c r="IK307" s="132"/>
      <c r="IL307" s="132"/>
      <c r="IM307" s="132"/>
      <c r="IN307" s="132"/>
      <c r="IO307" s="132"/>
      <c r="IP307" s="132"/>
      <c r="IQ307" s="132"/>
      <c r="IR307" s="132"/>
      <c r="IS307" s="132"/>
      <c r="IT307" s="132"/>
      <c r="IU307" s="132"/>
      <c r="IV307" s="132"/>
      <c r="IW307" s="132"/>
    </row>
    <row r="308" customFormat="false" ht="11.25" hidden="false" customHeight="false" outlineLevel="0" collapsed="false">
      <c r="U308" s="1" t="n">
        <f aca="false">1+U307</f>
        <v>302</v>
      </c>
      <c r="V308" s="92" t="e">
        <v>#VALUE!</v>
      </c>
      <c r="W308" s="93" t="e">
        <f aca="false">V308</f>
        <v>#VALUE!</v>
      </c>
      <c r="X308" s="93"/>
      <c r="Y308" s="93"/>
      <c r="Z308" s="93"/>
      <c r="AA308" s="93"/>
      <c r="AB308" s="93"/>
      <c r="AD308" s="1" t="n">
        <f aca="false">AD307+1</f>
        <v>303</v>
      </c>
      <c r="AE308" s="69" t="e">
        <v>#VALUE!</v>
      </c>
      <c r="AF308" s="81"/>
      <c r="AG308" s="81"/>
      <c r="AH308" s="90"/>
      <c r="AI308" s="33"/>
      <c r="AS308" s="71" t="n">
        <f aca="false">AL307</f>
        <v>0</v>
      </c>
      <c r="AT308" s="69" t="n">
        <f aca="false">AQ308</f>
        <v>0</v>
      </c>
    </row>
    <row r="309" customFormat="false" ht="11.25" hidden="false" customHeight="false" outlineLevel="0" collapsed="false">
      <c r="U309" s="1" t="n">
        <f aca="false">1+U308</f>
        <v>303</v>
      </c>
      <c r="V309" s="92" t="e">
        <v>#VALUE!</v>
      </c>
      <c r="W309" s="93" t="e">
        <f aca="false">V309</f>
        <v>#VALUE!</v>
      </c>
      <c r="X309" s="93"/>
      <c r="Y309" s="93"/>
      <c r="Z309" s="93"/>
      <c r="AA309" s="93"/>
      <c r="AB309" s="93"/>
      <c r="AD309" s="1" t="n">
        <f aca="false">AD308+1</f>
        <v>304</v>
      </c>
      <c r="AE309" s="69" t="e">
        <v>#VALUE!</v>
      </c>
      <c r="AF309" s="81"/>
      <c r="AG309" s="81"/>
      <c r="AH309" s="90"/>
      <c r="AI309" s="33"/>
      <c r="AS309" s="71" t="n">
        <f aca="false">AL308</f>
        <v>0</v>
      </c>
      <c r="AT309" s="69" t="n">
        <f aca="false">AQ309</f>
        <v>0</v>
      </c>
    </row>
    <row r="310" customFormat="false" ht="11.25" hidden="false" customHeight="false" outlineLevel="0" collapsed="false">
      <c r="U310" s="1" t="n">
        <f aca="false">1+U309</f>
        <v>304</v>
      </c>
      <c r="V310" s="92" t="e">
        <v>#VALUE!</v>
      </c>
      <c r="W310" s="93" t="e">
        <f aca="false">V310</f>
        <v>#VALUE!</v>
      </c>
      <c r="X310" s="93"/>
      <c r="Y310" s="93"/>
      <c r="Z310" s="93"/>
      <c r="AA310" s="93"/>
      <c r="AB310" s="93"/>
      <c r="AD310" s="1" t="n">
        <f aca="false">AD309+1</f>
        <v>305</v>
      </c>
      <c r="AE310" s="69" t="e">
        <v>#VALUE!</v>
      </c>
      <c r="AF310" s="81"/>
      <c r="AG310" s="81"/>
      <c r="AH310" s="90"/>
      <c r="AI310" s="33"/>
      <c r="AS310" s="71" t="n">
        <f aca="false">AL309</f>
        <v>0</v>
      </c>
      <c r="AT310" s="69" t="n">
        <f aca="false">AQ310</f>
        <v>0</v>
      </c>
    </row>
    <row r="311" customFormat="false" ht="11.25" hidden="false" customHeight="false" outlineLevel="0" collapsed="false">
      <c r="U311" s="1" t="n">
        <f aca="false">1+U310</f>
        <v>305</v>
      </c>
      <c r="V311" s="92" t="e">
        <v>#VALUE!</v>
      </c>
      <c r="W311" s="93" t="e">
        <f aca="false">V311</f>
        <v>#VALUE!</v>
      </c>
      <c r="X311" s="93"/>
      <c r="Y311" s="93"/>
      <c r="Z311" s="93"/>
      <c r="AA311" s="93"/>
      <c r="AB311" s="93"/>
      <c r="AD311" s="1" t="n">
        <f aca="false">AD310+1</f>
        <v>306</v>
      </c>
      <c r="AE311" s="69" t="e">
        <v>#VALUE!</v>
      </c>
      <c r="AF311" s="81"/>
      <c r="AG311" s="81"/>
      <c r="AH311" s="90"/>
      <c r="AI311" s="33"/>
      <c r="AS311" s="71" t="n">
        <f aca="false">AL310</f>
        <v>0</v>
      </c>
      <c r="AT311" s="69" t="n">
        <f aca="false">AQ311</f>
        <v>0</v>
      </c>
    </row>
    <row r="312" customFormat="false" ht="11.25" hidden="false" customHeight="false" outlineLevel="0" collapsed="false">
      <c r="U312" s="1" t="n">
        <f aca="false">1+U311</f>
        <v>306</v>
      </c>
      <c r="V312" s="92" t="e">
        <v>#VALUE!</v>
      </c>
      <c r="W312" s="93" t="e">
        <f aca="false">V312</f>
        <v>#VALUE!</v>
      </c>
      <c r="X312" s="93"/>
      <c r="Y312" s="93"/>
      <c r="Z312" s="93"/>
      <c r="AA312" s="93"/>
      <c r="AB312" s="93"/>
      <c r="AD312" s="1" t="n">
        <f aca="false">AD311+1</f>
        <v>307</v>
      </c>
      <c r="AE312" s="69" t="e">
        <v>#VALUE!</v>
      </c>
      <c r="AF312" s="81"/>
      <c r="AG312" s="81"/>
      <c r="AH312" s="90"/>
      <c r="AI312" s="33"/>
      <c r="AS312" s="71" t="n">
        <f aca="false">AL311</f>
        <v>0</v>
      </c>
      <c r="AT312" s="69" t="n">
        <f aca="false">AQ312</f>
        <v>0</v>
      </c>
    </row>
    <row r="313" customFormat="false" ht="11.25" hidden="false" customHeight="false" outlineLevel="0" collapsed="false">
      <c r="U313" s="1" t="n">
        <f aca="false">1+U312</f>
        <v>307</v>
      </c>
      <c r="V313" s="92" t="e">
        <v>#VALUE!</v>
      </c>
      <c r="W313" s="93" t="e">
        <f aca="false">V313</f>
        <v>#VALUE!</v>
      </c>
      <c r="X313" s="93"/>
      <c r="Y313" s="93"/>
      <c r="Z313" s="93"/>
      <c r="AA313" s="93"/>
      <c r="AB313" s="93"/>
      <c r="AD313" s="1" t="n">
        <f aca="false">AD312+1</f>
        <v>308</v>
      </c>
      <c r="AE313" s="69" t="e">
        <v>#VALUE!</v>
      </c>
      <c r="AF313" s="81"/>
      <c r="AG313" s="81"/>
      <c r="AH313" s="90"/>
      <c r="AI313" s="33"/>
      <c r="AS313" s="71" t="n">
        <f aca="false">AL312</f>
        <v>0</v>
      </c>
      <c r="AT313" s="69" t="n">
        <f aca="false">AQ313</f>
        <v>0</v>
      </c>
    </row>
    <row r="314" customFormat="false" ht="11.25" hidden="false" customHeight="false" outlineLevel="0" collapsed="false">
      <c r="U314" s="1" t="n">
        <f aca="false">1+U313</f>
        <v>308</v>
      </c>
      <c r="V314" s="92" t="e">
        <v>#VALUE!</v>
      </c>
      <c r="W314" s="93" t="e">
        <f aca="false">V314</f>
        <v>#VALUE!</v>
      </c>
      <c r="X314" s="93"/>
      <c r="Y314" s="93"/>
      <c r="Z314" s="93"/>
      <c r="AA314" s="93"/>
      <c r="AB314" s="93"/>
      <c r="AD314" s="1" t="n">
        <f aca="false">AD313+1</f>
        <v>309</v>
      </c>
      <c r="AE314" s="69" t="e">
        <v>#VALUE!</v>
      </c>
      <c r="AF314" s="81"/>
      <c r="AG314" s="81"/>
      <c r="AH314" s="90"/>
      <c r="AI314" s="33"/>
      <c r="AS314" s="71" t="n">
        <f aca="false">AL313</f>
        <v>0</v>
      </c>
      <c r="AT314" s="69" t="n">
        <f aca="false">AQ314</f>
        <v>0</v>
      </c>
    </row>
    <row r="315" customFormat="false" ht="11.25" hidden="false" customHeight="false" outlineLevel="0" collapsed="false">
      <c r="U315" s="1" t="n">
        <f aca="false">1+U314</f>
        <v>309</v>
      </c>
      <c r="V315" s="92" t="e">
        <v>#VALUE!</v>
      </c>
      <c r="W315" s="93" t="e">
        <f aca="false">V315</f>
        <v>#VALUE!</v>
      </c>
      <c r="X315" s="93"/>
      <c r="Y315" s="93"/>
      <c r="Z315" s="93"/>
      <c r="AA315" s="93"/>
      <c r="AB315" s="93"/>
      <c r="AD315" s="1" t="n">
        <f aca="false">AD314+1</f>
        <v>310</v>
      </c>
      <c r="AE315" s="69" t="e">
        <v>#VALUE!</v>
      </c>
      <c r="AF315" s="81"/>
      <c r="AG315" s="81"/>
      <c r="AH315" s="90"/>
      <c r="AI315" s="33"/>
      <c r="AS315" s="71" t="n">
        <f aca="false">AL314</f>
        <v>0</v>
      </c>
      <c r="AT315" s="69" t="n">
        <f aca="false">AQ315</f>
        <v>0</v>
      </c>
    </row>
    <row r="316" customFormat="false" ht="11.25" hidden="false" customHeight="false" outlineLevel="0" collapsed="false">
      <c r="U316" s="1" t="n">
        <f aca="false">1+U315</f>
        <v>310</v>
      </c>
      <c r="V316" s="92" t="e">
        <v>#VALUE!</v>
      </c>
      <c r="W316" s="93" t="e">
        <f aca="false">V316</f>
        <v>#VALUE!</v>
      </c>
      <c r="X316" s="93"/>
      <c r="Y316" s="93"/>
      <c r="Z316" s="93"/>
      <c r="AA316" s="93"/>
      <c r="AB316" s="93"/>
      <c r="AD316" s="1" t="n">
        <f aca="false">AD315+1</f>
        <v>311</v>
      </c>
      <c r="AE316" s="69" t="e">
        <v>#VALUE!</v>
      </c>
      <c r="AF316" s="81"/>
      <c r="AG316" s="81"/>
      <c r="AH316" s="90"/>
      <c r="AI316" s="33"/>
      <c r="AS316" s="71" t="n">
        <f aca="false">AL315</f>
        <v>0</v>
      </c>
      <c r="AT316" s="69" t="n">
        <f aca="false">AQ316</f>
        <v>0</v>
      </c>
    </row>
    <row r="317" customFormat="false" ht="11.25" hidden="false" customHeight="false" outlineLevel="0" collapsed="false">
      <c r="U317" s="1" t="n">
        <f aca="false">1+U316</f>
        <v>311</v>
      </c>
      <c r="V317" s="92" t="e">
        <v>#VALUE!</v>
      </c>
      <c r="W317" s="93" t="e">
        <f aca="false">V317</f>
        <v>#VALUE!</v>
      </c>
      <c r="X317" s="93"/>
      <c r="Y317" s="93"/>
      <c r="Z317" s="93"/>
      <c r="AA317" s="93"/>
      <c r="AB317" s="93"/>
      <c r="AD317" s="1" t="n">
        <f aca="false">AD316+1</f>
        <v>312</v>
      </c>
      <c r="AE317" s="69" t="e">
        <v>#VALUE!</v>
      </c>
      <c r="AF317" s="81"/>
      <c r="AG317" s="81"/>
      <c r="AH317" s="90"/>
      <c r="AI317" s="33"/>
      <c r="AS317" s="71" t="n">
        <f aca="false">AL316</f>
        <v>0</v>
      </c>
      <c r="AT317" s="69" t="n">
        <f aca="false">AQ317</f>
        <v>0</v>
      </c>
    </row>
    <row r="318" customFormat="false" ht="11.25" hidden="false" customHeight="false" outlineLevel="0" collapsed="false">
      <c r="U318" s="1" t="n">
        <f aca="false">1+U317</f>
        <v>312</v>
      </c>
      <c r="V318" s="92" t="e">
        <v>#VALUE!</v>
      </c>
      <c r="W318" s="93" t="e">
        <f aca="false">V318</f>
        <v>#VALUE!</v>
      </c>
      <c r="X318" s="93"/>
      <c r="Y318" s="93"/>
      <c r="Z318" s="93"/>
      <c r="AA318" s="93"/>
      <c r="AB318" s="93"/>
      <c r="AD318" s="1" t="n">
        <f aca="false">AD317+1</f>
        <v>313</v>
      </c>
      <c r="AE318" s="69" t="e">
        <v>#VALUE!</v>
      </c>
      <c r="AF318" s="81"/>
      <c r="AG318" s="81"/>
      <c r="AH318" s="90"/>
      <c r="AI318" s="33"/>
      <c r="AS318" s="71" t="n">
        <f aca="false">AL317</f>
        <v>0</v>
      </c>
      <c r="AT318" s="69" t="n">
        <f aca="false">AQ318</f>
        <v>0</v>
      </c>
    </row>
    <row r="319" customFormat="false" ht="11.25" hidden="false" customHeight="false" outlineLevel="0" collapsed="false">
      <c r="U319" s="1" t="n">
        <f aca="false">1+U318</f>
        <v>313</v>
      </c>
      <c r="V319" s="92" t="e">
        <v>#VALUE!</v>
      </c>
      <c r="W319" s="93" t="e">
        <f aca="false">V319</f>
        <v>#VALUE!</v>
      </c>
      <c r="X319" s="93"/>
      <c r="Y319" s="93"/>
      <c r="Z319" s="93"/>
      <c r="AA319" s="93"/>
      <c r="AB319" s="93"/>
      <c r="AD319" s="1" t="n">
        <f aca="false">AD318+1</f>
        <v>314</v>
      </c>
      <c r="AE319" s="69" t="e">
        <v>#VALUE!</v>
      </c>
      <c r="AF319" s="81"/>
      <c r="AG319" s="81"/>
      <c r="AH319" s="90"/>
      <c r="AI319" s="33"/>
      <c r="AS319" s="71" t="n">
        <f aca="false">AL318</f>
        <v>0</v>
      </c>
      <c r="AT319" s="69" t="n">
        <f aca="false">AQ319</f>
        <v>0</v>
      </c>
    </row>
    <row r="320" customFormat="false" ht="11.25" hidden="false" customHeight="false" outlineLevel="0" collapsed="false">
      <c r="U320" s="1" t="n">
        <f aca="false">1+U319</f>
        <v>314</v>
      </c>
      <c r="V320" s="92" t="e">
        <v>#VALUE!</v>
      </c>
      <c r="W320" s="93" t="e">
        <f aca="false">V320</f>
        <v>#VALUE!</v>
      </c>
      <c r="X320" s="93"/>
      <c r="Y320" s="93"/>
      <c r="Z320" s="93"/>
      <c r="AA320" s="93"/>
      <c r="AB320" s="93"/>
      <c r="AD320" s="1" t="n">
        <f aca="false">AD319+1</f>
        <v>315</v>
      </c>
      <c r="AE320" s="69" t="e">
        <v>#VALUE!</v>
      </c>
      <c r="AF320" s="81"/>
      <c r="AG320" s="81"/>
      <c r="AH320" s="90"/>
      <c r="AI320" s="33"/>
      <c r="AS320" s="71" t="n">
        <f aca="false">AL319</f>
        <v>0</v>
      </c>
      <c r="AT320" s="69" t="n">
        <f aca="false">AQ320</f>
        <v>0</v>
      </c>
    </row>
    <row r="321" customFormat="false" ht="11.25" hidden="false" customHeight="false" outlineLevel="0" collapsed="false">
      <c r="U321" s="1" t="n">
        <f aca="false">1+U320</f>
        <v>315</v>
      </c>
      <c r="V321" s="92" t="e">
        <v>#VALUE!</v>
      </c>
      <c r="W321" s="93" t="e">
        <f aca="false">V321</f>
        <v>#VALUE!</v>
      </c>
      <c r="X321" s="93"/>
      <c r="Y321" s="93"/>
      <c r="Z321" s="93"/>
      <c r="AA321" s="93"/>
      <c r="AB321" s="93"/>
      <c r="AD321" s="1" t="n">
        <f aca="false">AD320+1</f>
        <v>316</v>
      </c>
      <c r="AE321" s="69" t="e">
        <v>#VALUE!</v>
      </c>
      <c r="AF321" s="81"/>
      <c r="AG321" s="81"/>
      <c r="AH321" s="90"/>
      <c r="AI321" s="33"/>
      <c r="AS321" s="71" t="n">
        <f aca="false">AL320</f>
        <v>0</v>
      </c>
      <c r="AT321" s="69" t="n">
        <f aca="false">AQ321</f>
        <v>0</v>
      </c>
    </row>
    <row r="322" customFormat="false" ht="11.25" hidden="false" customHeight="false" outlineLevel="0" collapsed="false">
      <c r="U322" s="1" t="n">
        <f aca="false">1+U321</f>
        <v>316</v>
      </c>
      <c r="V322" s="92" t="e">
        <v>#VALUE!</v>
      </c>
      <c r="W322" s="93" t="e">
        <f aca="false">V322</f>
        <v>#VALUE!</v>
      </c>
      <c r="X322" s="93"/>
      <c r="Y322" s="93"/>
      <c r="Z322" s="93"/>
      <c r="AA322" s="93"/>
      <c r="AB322" s="93"/>
      <c r="AD322" s="1" t="n">
        <f aca="false">AD321+1</f>
        <v>317</v>
      </c>
      <c r="AE322" s="69" t="e">
        <v>#VALUE!</v>
      </c>
      <c r="AF322" s="81"/>
      <c r="AG322" s="81"/>
      <c r="AH322" s="90"/>
      <c r="AI322" s="33"/>
      <c r="AS322" s="71" t="n">
        <f aca="false">AL321</f>
        <v>0</v>
      </c>
      <c r="AT322" s="69" t="n">
        <f aca="false">AQ322</f>
        <v>0</v>
      </c>
    </row>
    <row r="323" customFormat="false" ht="11.25" hidden="false" customHeight="false" outlineLevel="0" collapsed="false">
      <c r="U323" s="1" t="n">
        <f aca="false">1+U322</f>
        <v>317</v>
      </c>
      <c r="V323" s="92" t="e">
        <v>#VALUE!</v>
      </c>
      <c r="W323" s="93" t="e">
        <f aca="false">V323</f>
        <v>#VALUE!</v>
      </c>
      <c r="X323" s="93"/>
      <c r="Y323" s="93"/>
      <c r="Z323" s="93"/>
      <c r="AA323" s="93"/>
      <c r="AB323" s="93"/>
      <c r="AD323" s="1" t="n">
        <f aca="false">AD322+1</f>
        <v>318</v>
      </c>
      <c r="AE323" s="69" t="e">
        <v>#VALUE!</v>
      </c>
      <c r="AF323" s="81"/>
      <c r="AG323" s="81"/>
      <c r="AH323" s="90"/>
      <c r="AI323" s="33"/>
      <c r="AS323" s="71" t="n">
        <f aca="false">AL322</f>
        <v>0</v>
      </c>
      <c r="AT323" s="69" t="n">
        <f aca="false">AQ323</f>
        <v>0</v>
      </c>
    </row>
    <row r="324" customFormat="false" ht="11.25" hidden="false" customHeight="false" outlineLevel="0" collapsed="false">
      <c r="U324" s="1" t="n">
        <f aca="false">1+U323</f>
        <v>318</v>
      </c>
      <c r="V324" s="92" t="e">
        <v>#VALUE!</v>
      </c>
      <c r="W324" s="93" t="e">
        <f aca="false">V324</f>
        <v>#VALUE!</v>
      </c>
      <c r="X324" s="93"/>
      <c r="Y324" s="93"/>
      <c r="Z324" s="93"/>
      <c r="AA324" s="93"/>
      <c r="AB324" s="93"/>
      <c r="AD324" s="1" t="n">
        <f aca="false">AD323+1</f>
        <v>319</v>
      </c>
      <c r="AE324" s="69" t="e">
        <v>#VALUE!</v>
      </c>
      <c r="AF324" s="81"/>
      <c r="AG324" s="81"/>
      <c r="AH324" s="90"/>
      <c r="AI324" s="33"/>
      <c r="AS324" s="71" t="n">
        <f aca="false">AL323</f>
        <v>0</v>
      </c>
      <c r="AT324" s="69" t="n">
        <f aca="false">AQ324</f>
        <v>0</v>
      </c>
    </row>
    <row r="325" customFormat="false" ht="11.25" hidden="false" customHeight="false" outlineLevel="0" collapsed="false">
      <c r="U325" s="1" t="n">
        <f aca="false">1+U324</f>
        <v>319</v>
      </c>
      <c r="V325" s="92" t="e">
        <v>#VALUE!</v>
      </c>
      <c r="W325" s="93" t="e">
        <f aca="false">V325</f>
        <v>#VALUE!</v>
      </c>
      <c r="X325" s="93"/>
      <c r="Y325" s="93"/>
      <c r="Z325" s="93"/>
      <c r="AA325" s="93"/>
      <c r="AB325" s="93"/>
      <c r="AD325" s="1" t="n">
        <f aca="false">AD324+1</f>
        <v>320</v>
      </c>
      <c r="AE325" s="69" t="e">
        <v>#VALUE!</v>
      </c>
      <c r="AF325" s="81"/>
      <c r="AG325" s="81"/>
      <c r="AH325" s="90"/>
      <c r="AI325" s="33"/>
      <c r="AS325" s="71" t="n">
        <f aca="false">AL324</f>
        <v>0</v>
      </c>
      <c r="AT325" s="69" t="n">
        <f aca="false">AQ325</f>
        <v>0</v>
      </c>
    </row>
    <row r="326" customFormat="false" ht="11.25" hidden="false" customHeight="false" outlineLevel="0" collapsed="false">
      <c r="U326" s="1" t="n">
        <f aca="false">1+U325</f>
        <v>320</v>
      </c>
      <c r="V326" s="92" t="e">
        <v>#VALUE!</v>
      </c>
      <c r="W326" s="93" t="e">
        <f aca="false">V326</f>
        <v>#VALUE!</v>
      </c>
      <c r="X326" s="93"/>
      <c r="Y326" s="93"/>
      <c r="Z326" s="93"/>
      <c r="AA326" s="93"/>
      <c r="AB326" s="93"/>
      <c r="AD326" s="1" t="n">
        <f aca="false">AD325+1</f>
        <v>321</v>
      </c>
      <c r="AE326" s="69" t="e">
        <v>#VALUE!</v>
      </c>
      <c r="AF326" s="81"/>
      <c r="AG326" s="81"/>
      <c r="AH326" s="90"/>
      <c r="AI326" s="33"/>
      <c r="AS326" s="71" t="n">
        <f aca="false">AL325</f>
        <v>0</v>
      </c>
      <c r="AT326" s="69" t="n">
        <f aca="false">AQ326</f>
        <v>0</v>
      </c>
    </row>
    <row r="327" customFormat="false" ht="11.25" hidden="false" customHeight="false" outlineLevel="0" collapsed="false">
      <c r="U327" s="1" t="n">
        <f aca="false">1+U326</f>
        <v>321</v>
      </c>
      <c r="V327" s="92" t="e">
        <v>#VALUE!</v>
      </c>
      <c r="W327" s="93" t="e">
        <f aca="false">V327</f>
        <v>#VALUE!</v>
      </c>
      <c r="X327" s="93"/>
      <c r="Y327" s="93"/>
      <c r="Z327" s="93"/>
      <c r="AA327" s="93"/>
      <c r="AB327" s="93"/>
      <c r="AD327" s="1" t="n">
        <f aca="false">AD326+1</f>
        <v>322</v>
      </c>
      <c r="AE327" s="69" t="e">
        <v>#VALUE!</v>
      </c>
      <c r="AF327" s="81"/>
      <c r="AG327" s="81"/>
      <c r="AH327" s="90"/>
      <c r="AI327" s="33"/>
      <c r="AS327" s="71" t="n">
        <f aca="false">AL326</f>
        <v>0</v>
      </c>
      <c r="AT327" s="69" t="n">
        <f aca="false">AQ327</f>
        <v>0</v>
      </c>
    </row>
    <row r="328" customFormat="false" ht="11.25" hidden="false" customHeight="false" outlineLevel="0" collapsed="false">
      <c r="U328" s="1" t="n">
        <f aca="false">1+U327</f>
        <v>322</v>
      </c>
      <c r="V328" s="92" t="e">
        <v>#VALUE!</v>
      </c>
      <c r="W328" s="93" t="e">
        <f aca="false">V328</f>
        <v>#VALUE!</v>
      </c>
      <c r="X328" s="93"/>
      <c r="Y328" s="93"/>
      <c r="Z328" s="93"/>
      <c r="AA328" s="93"/>
      <c r="AB328" s="93"/>
      <c r="AD328" s="1" t="n">
        <f aca="false">AD327+1</f>
        <v>323</v>
      </c>
      <c r="AE328" s="69" t="e">
        <v>#VALUE!</v>
      </c>
      <c r="AF328" s="81"/>
      <c r="AG328" s="81"/>
      <c r="AH328" s="90"/>
      <c r="AI328" s="33"/>
      <c r="AS328" s="71" t="n">
        <f aca="false">AL327</f>
        <v>0</v>
      </c>
      <c r="AT328" s="69" t="n">
        <f aca="false">AQ328</f>
        <v>0</v>
      </c>
    </row>
    <row r="329" customFormat="false" ht="11.25" hidden="false" customHeight="false" outlineLevel="0" collapsed="false">
      <c r="U329" s="1" t="n">
        <f aca="false">1+U328</f>
        <v>323</v>
      </c>
      <c r="V329" s="92" t="e">
        <v>#VALUE!</v>
      </c>
      <c r="W329" s="93" t="e">
        <f aca="false">V329</f>
        <v>#VALUE!</v>
      </c>
      <c r="X329" s="93"/>
      <c r="Y329" s="93"/>
      <c r="Z329" s="93"/>
      <c r="AA329" s="93"/>
      <c r="AB329" s="93"/>
      <c r="AD329" s="1" t="n">
        <f aca="false">AD328+1</f>
        <v>324</v>
      </c>
      <c r="AE329" s="69" t="e">
        <v>#VALUE!</v>
      </c>
      <c r="AF329" s="81"/>
      <c r="AG329" s="81"/>
      <c r="AH329" s="90"/>
      <c r="AI329" s="33"/>
      <c r="AS329" s="71" t="n">
        <f aca="false">AL328</f>
        <v>0</v>
      </c>
      <c r="AT329" s="69" t="n">
        <f aca="false">AQ329</f>
        <v>0</v>
      </c>
    </row>
    <row r="330" customFormat="false" ht="11.25" hidden="false" customHeight="false" outlineLevel="0" collapsed="false">
      <c r="U330" s="1" t="n">
        <f aca="false">1+U329</f>
        <v>324</v>
      </c>
      <c r="V330" s="92" t="e">
        <v>#VALUE!</v>
      </c>
      <c r="W330" s="93" t="e">
        <f aca="false">V330</f>
        <v>#VALUE!</v>
      </c>
      <c r="X330" s="93"/>
      <c r="Y330" s="93"/>
      <c r="Z330" s="93"/>
      <c r="AA330" s="93"/>
      <c r="AB330" s="93"/>
      <c r="AD330" s="1" t="n">
        <f aca="false">AD329+1</f>
        <v>325</v>
      </c>
      <c r="AE330" s="69" t="e">
        <v>#VALUE!</v>
      </c>
      <c r="AF330" s="81"/>
      <c r="AG330" s="81"/>
      <c r="AH330" s="90"/>
      <c r="AI330" s="33"/>
      <c r="AS330" s="71" t="n">
        <f aca="false">AL329</f>
        <v>0</v>
      </c>
      <c r="AT330" s="69" t="n">
        <f aca="false">AQ330</f>
        <v>0</v>
      </c>
    </row>
    <row r="331" customFormat="false" ht="11.25" hidden="false" customHeight="false" outlineLevel="0" collapsed="false">
      <c r="U331" s="1" t="n">
        <f aca="false">1+U330</f>
        <v>325</v>
      </c>
      <c r="V331" s="92" t="e">
        <v>#VALUE!</v>
      </c>
      <c r="W331" s="93" t="e">
        <f aca="false">V331</f>
        <v>#VALUE!</v>
      </c>
      <c r="X331" s="93"/>
      <c r="Y331" s="93"/>
      <c r="Z331" s="93"/>
      <c r="AA331" s="93"/>
      <c r="AB331" s="93"/>
      <c r="AD331" s="1" t="n">
        <f aca="false">AD330+1</f>
        <v>326</v>
      </c>
      <c r="AE331" s="69" t="e">
        <v>#VALUE!</v>
      </c>
      <c r="AF331" s="81"/>
      <c r="AG331" s="81"/>
      <c r="AH331" s="90"/>
      <c r="AI331" s="33"/>
      <c r="AS331" s="71" t="n">
        <f aca="false">AL330</f>
        <v>0</v>
      </c>
      <c r="AT331" s="69" t="n">
        <f aca="false">AQ331</f>
        <v>0</v>
      </c>
    </row>
    <row r="332" customFormat="false" ht="11.25" hidden="false" customHeight="false" outlineLevel="0" collapsed="false">
      <c r="U332" s="1" t="n">
        <f aca="false">1+U331</f>
        <v>326</v>
      </c>
      <c r="V332" s="92" t="e">
        <v>#VALUE!</v>
      </c>
      <c r="W332" s="93" t="e">
        <f aca="false">V332</f>
        <v>#VALUE!</v>
      </c>
      <c r="X332" s="93"/>
      <c r="Y332" s="93"/>
      <c r="Z332" s="93"/>
      <c r="AA332" s="93"/>
      <c r="AB332" s="93"/>
      <c r="AD332" s="1" t="n">
        <f aca="false">AD331+1</f>
        <v>327</v>
      </c>
      <c r="AE332" s="69" t="e">
        <v>#VALUE!</v>
      </c>
      <c r="AF332" s="81"/>
      <c r="AG332" s="81"/>
      <c r="AH332" s="90"/>
      <c r="AI332" s="33"/>
      <c r="AS332" s="71" t="n">
        <f aca="false">AL331</f>
        <v>0</v>
      </c>
      <c r="AT332" s="69" t="n">
        <f aca="false">AQ332</f>
        <v>0</v>
      </c>
    </row>
    <row r="333" customFormat="false" ht="11.25" hidden="false" customHeight="false" outlineLevel="0" collapsed="false">
      <c r="U333" s="1" t="n">
        <f aca="false">1+U332</f>
        <v>327</v>
      </c>
      <c r="V333" s="92" t="e">
        <v>#VALUE!</v>
      </c>
      <c r="W333" s="93" t="e">
        <f aca="false">V333</f>
        <v>#VALUE!</v>
      </c>
      <c r="X333" s="93"/>
      <c r="Y333" s="93"/>
      <c r="Z333" s="93"/>
      <c r="AA333" s="93"/>
      <c r="AB333" s="93"/>
      <c r="AD333" s="1" t="n">
        <f aca="false">AD332+1</f>
        <v>328</v>
      </c>
      <c r="AE333" s="69" t="e">
        <v>#VALUE!</v>
      </c>
      <c r="AF333" s="81"/>
      <c r="AG333" s="81"/>
      <c r="AH333" s="90"/>
      <c r="AI333" s="33"/>
      <c r="AS333" s="71" t="n">
        <f aca="false">AL332</f>
        <v>0</v>
      </c>
      <c r="AT333" s="69" t="n">
        <f aca="false">AQ333</f>
        <v>0</v>
      </c>
    </row>
    <row r="334" customFormat="false" ht="11.25" hidden="false" customHeight="false" outlineLevel="0" collapsed="false">
      <c r="U334" s="1" t="n">
        <f aca="false">1+U333</f>
        <v>328</v>
      </c>
      <c r="V334" s="92" t="e">
        <v>#VALUE!</v>
      </c>
      <c r="W334" s="93" t="e">
        <f aca="false">V334</f>
        <v>#VALUE!</v>
      </c>
      <c r="X334" s="93"/>
      <c r="Y334" s="93"/>
      <c r="Z334" s="93"/>
      <c r="AA334" s="93"/>
      <c r="AB334" s="93"/>
      <c r="AD334" s="1" t="n">
        <f aca="false">AD333+1</f>
        <v>329</v>
      </c>
      <c r="AE334" s="69" t="e">
        <v>#VALUE!</v>
      </c>
      <c r="AF334" s="81"/>
      <c r="AG334" s="81"/>
      <c r="AH334" s="90"/>
      <c r="AI334" s="33"/>
      <c r="AS334" s="71" t="n">
        <f aca="false">AL333</f>
        <v>0</v>
      </c>
      <c r="AT334" s="69" t="n">
        <f aca="false">AQ334</f>
        <v>0</v>
      </c>
    </row>
    <row r="335" customFormat="false" ht="11.25" hidden="false" customHeight="false" outlineLevel="0" collapsed="false">
      <c r="U335" s="1" t="n">
        <f aca="false">1+U334</f>
        <v>329</v>
      </c>
      <c r="V335" s="92" t="e">
        <v>#VALUE!</v>
      </c>
      <c r="W335" s="93" t="e">
        <f aca="false">V335</f>
        <v>#VALUE!</v>
      </c>
      <c r="X335" s="93"/>
      <c r="Y335" s="93"/>
      <c r="Z335" s="93"/>
      <c r="AA335" s="93"/>
      <c r="AB335" s="93"/>
      <c r="AD335" s="1" t="n">
        <f aca="false">AD334+1</f>
        <v>330</v>
      </c>
      <c r="AE335" s="69" t="e">
        <v>#VALUE!</v>
      </c>
      <c r="AF335" s="81"/>
      <c r="AG335" s="81"/>
      <c r="AH335" s="90"/>
      <c r="AI335" s="33"/>
      <c r="AS335" s="71" t="n">
        <f aca="false">AL334</f>
        <v>0</v>
      </c>
      <c r="AT335" s="69" t="n">
        <f aca="false">AQ335</f>
        <v>0</v>
      </c>
    </row>
    <row r="336" customFormat="false" ht="11.25" hidden="false" customHeight="false" outlineLevel="0" collapsed="false">
      <c r="U336" s="1" t="n">
        <f aca="false">1+U335</f>
        <v>330</v>
      </c>
      <c r="V336" s="92" t="e">
        <v>#VALUE!</v>
      </c>
      <c r="W336" s="93" t="e">
        <f aca="false">V336</f>
        <v>#VALUE!</v>
      </c>
      <c r="X336" s="93"/>
      <c r="Y336" s="93"/>
      <c r="Z336" s="93"/>
      <c r="AA336" s="93"/>
      <c r="AB336" s="93"/>
      <c r="AD336" s="1" t="n">
        <f aca="false">AD335+1</f>
        <v>331</v>
      </c>
      <c r="AE336" s="69" t="e">
        <v>#VALUE!</v>
      </c>
      <c r="AF336" s="81"/>
      <c r="AG336" s="81"/>
      <c r="AH336" s="90"/>
      <c r="AI336" s="33"/>
      <c r="AS336" s="71" t="n">
        <f aca="false">AL335</f>
        <v>0</v>
      </c>
      <c r="AT336" s="69" t="n">
        <f aca="false">AQ336</f>
        <v>0</v>
      </c>
    </row>
    <row r="337" customFormat="false" ht="11.25" hidden="false" customHeight="false" outlineLevel="0" collapsed="false">
      <c r="U337" s="1" t="n">
        <f aca="false">1+U336</f>
        <v>331</v>
      </c>
      <c r="V337" s="92" t="e">
        <v>#VALUE!</v>
      </c>
      <c r="W337" s="93" t="e">
        <f aca="false">V337</f>
        <v>#VALUE!</v>
      </c>
      <c r="X337" s="93"/>
      <c r="Y337" s="93"/>
      <c r="Z337" s="93"/>
      <c r="AA337" s="93"/>
      <c r="AB337" s="93"/>
      <c r="AD337" s="1" t="n">
        <f aca="false">AD336+1</f>
        <v>332</v>
      </c>
      <c r="AE337" s="69" t="e">
        <v>#VALUE!</v>
      </c>
      <c r="AF337" s="81"/>
      <c r="AG337" s="81"/>
      <c r="AH337" s="90"/>
      <c r="AI337" s="33"/>
      <c r="AS337" s="71" t="n">
        <f aca="false">AL336</f>
        <v>0</v>
      </c>
      <c r="AT337" s="69" t="n">
        <f aca="false">AQ337</f>
        <v>0</v>
      </c>
    </row>
    <row r="338" customFormat="false" ht="11.25" hidden="false" customHeight="false" outlineLevel="0" collapsed="false">
      <c r="U338" s="1" t="n">
        <f aca="false">1+U337</f>
        <v>332</v>
      </c>
      <c r="V338" s="92" t="e">
        <v>#VALUE!</v>
      </c>
      <c r="W338" s="93" t="e">
        <f aca="false">V338</f>
        <v>#VALUE!</v>
      </c>
      <c r="X338" s="93"/>
      <c r="Y338" s="93"/>
      <c r="Z338" s="93"/>
      <c r="AA338" s="93"/>
      <c r="AB338" s="93"/>
      <c r="AD338" s="1" t="n">
        <f aca="false">AD337+1</f>
        <v>333</v>
      </c>
      <c r="AE338" s="69" t="e">
        <v>#VALUE!</v>
      </c>
      <c r="AF338" s="81"/>
      <c r="AG338" s="81"/>
      <c r="AH338" s="90"/>
      <c r="AI338" s="33"/>
      <c r="AS338" s="71" t="n">
        <f aca="false">AL337</f>
        <v>0</v>
      </c>
      <c r="AT338" s="69" t="n">
        <f aca="false">AQ338</f>
        <v>0</v>
      </c>
    </row>
    <row r="339" customFormat="false" ht="11.25" hidden="false" customHeight="false" outlineLevel="0" collapsed="false">
      <c r="U339" s="1" t="n">
        <f aca="false">1+U338</f>
        <v>333</v>
      </c>
      <c r="V339" s="92" t="e">
        <v>#VALUE!</v>
      </c>
      <c r="W339" s="93" t="e">
        <f aca="false">V339</f>
        <v>#VALUE!</v>
      </c>
      <c r="X339" s="93"/>
      <c r="Y339" s="93"/>
      <c r="Z339" s="93"/>
      <c r="AA339" s="93"/>
      <c r="AB339" s="93"/>
      <c r="AD339" s="1" t="n">
        <f aca="false">AD338+1</f>
        <v>334</v>
      </c>
      <c r="AE339" s="69" t="e">
        <v>#VALUE!</v>
      </c>
      <c r="AF339" s="81"/>
      <c r="AG339" s="81"/>
      <c r="AH339" s="90"/>
      <c r="AI339" s="33"/>
      <c r="AS339" s="71" t="n">
        <f aca="false">AL338</f>
        <v>0</v>
      </c>
      <c r="AT339" s="69" t="n">
        <f aca="false">AQ339</f>
        <v>0</v>
      </c>
    </row>
    <row r="340" customFormat="false" ht="11.25" hidden="false" customHeight="false" outlineLevel="0" collapsed="false">
      <c r="U340" s="1" t="n">
        <f aca="false">1+U339</f>
        <v>334</v>
      </c>
      <c r="V340" s="92" t="e">
        <v>#VALUE!</v>
      </c>
      <c r="W340" s="93" t="e">
        <f aca="false">V340</f>
        <v>#VALUE!</v>
      </c>
      <c r="X340" s="93"/>
      <c r="Y340" s="93"/>
      <c r="Z340" s="93"/>
      <c r="AA340" s="93"/>
      <c r="AB340" s="93"/>
      <c r="AD340" s="1" t="n">
        <f aca="false">AD339+1</f>
        <v>335</v>
      </c>
      <c r="AE340" s="69" t="e">
        <v>#VALUE!</v>
      </c>
      <c r="AF340" s="81"/>
      <c r="AG340" s="81"/>
      <c r="AH340" s="90"/>
      <c r="AI340" s="33"/>
      <c r="AS340" s="71" t="n">
        <f aca="false">AL339</f>
        <v>0</v>
      </c>
      <c r="AT340" s="69" t="n">
        <f aca="false">AQ340</f>
        <v>0</v>
      </c>
    </row>
    <row r="341" customFormat="false" ht="11.25" hidden="false" customHeight="false" outlineLevel="0" collapsed="false">
      <c r="U341" s="1" t="n">
        <f aca="false">1+U340</f>
        <v>335</v>
      </c>
      <c r="V341" s="92" t="e">
        <v>#VALUE!</v>
      </c>
      <c r="W341" s="93" t="e">
        <f aca="false">V341</f>
        <v>#VALUE!</v>
      </c>
      <c r="X341" s="93"/>
      <c r="Y341" s="93"/>
      <c r="Z341" s="93"/>
      <c r="AA341" s="93"/>
      <c r="AB341" s="93"/>
      <c r="AD341" s="1" t="n">
        <f aca="false">AD340+1</f>
        <v>336</v>
      </c>
      <c r="AE341" s="69" t="e">
        <v>#VALUE!</v>
      </c>
      <c r="AF341" s="81"/>
      <c r="AG341" s="81"/>
      <c r="AH341" s="90"/>
      <c r="AI341" s="33"/>
      <c r="AS341" s="71" t="n">
        <f aca="false">AL340</f>
        <v>0</v>
      </c>
      <c r="AT341" s="69" t="n">
        <f aca="false">AQ341</f>
        <v>0</v>
      </c>
    </row>
    <row r="342" customFormat="false" ht="11.25" hidden="false" customHeight="false" outlineLevel="0" collapsed="false">
      <c r="U342" s="1" t="n">
        <f aca="false">1+U341</f>
        <v>336</v>
      </c>
      <c r="V342" s="92" t="e">
        <v>#VALUE!</v>
      </c>
      <c r="W342" s="93" t="e">
        <f aca="false">V342</f>
        <v>#VALUE!</v>
      </c>
      <c r="X342" s="93"/>
      <c r="Y342" s="93"/>
      <c r="Z342" s="93"/>
      <c r="AA342" s="93"/>
      <c r="AB342" s="93"/>
      <c r="AD342" s="1" t="n">
        <f aca="false">AD341+1</f>
        <v>337</v>
      </c>
      <c r="AE342" s="69" t="e">
        <v>#VALUE!</v>
      </c>
      <c r="AF342" s="81"/>
      <c r="AG342" s="81"/>
      <c r="AH342" s="90"/>
      <c r="AI342" s="33"/>
      <c r="AS342" s="71" t="n">
        <f aca="false">AL341</f>
        <v>0</v>
      </c>
      <c r="AT342" s="69" t="n">
        <f aca="false">AQ342</f>
        <v>0</v>
      </c>
    </row>
    <row r="343" customFormat="false" ht="11.25" hidden="false" customHeight="false" outlineLevel="0" collapsed="false">
      <c r="U343" s="1" t="n">
        <f aca="false">1+U342</f>
        <v>337</v>
      </c>
      <c r="V343" s="92" t="e">
        <v>#VALUE!</v>
      </c>
      <c r="W343" s="93" t="e">
        <f aca="false">V343</f>
        <v>#VALUE!</v>
      </c>
      <c r="X343" s="93"/>
      <c r="Y343" s="93"/>
      <c r="Z343" s="93"/>
      <c r="AA343" s="93"/>
      <c r="AB343" s="93"/>
      <c r="AD343" s="1" t="n">
        <f aca="false">AD342+1</f>
        <v>338</v>
      </c>
      <c r="AE343" s="69" t="e">
        <v>#VALUE!</v>
      </c>
      <c r="AF343" s="81"/>
      <c r="AG343" s="81"/>
      <c r="AH343" s="90"/>
      <c r="AI343" s="33"/>
      <c r="AS343" s="71" t="n">
        <f aca="false">AL342</f>
        <v>0</v>
      </c>
      <c r="AT343" s="69" t="n">
        <f aca="false">AQ343</f>
        <v>0</v>
      </c>
    </row>
    <row r="344" customFormat="false" ht="11.25" hidden="false" customHeight="false" outlineLevel="0" collapsed="false">
      <c r="U344" s="1" t="n">
        <f aca="false">1+U343</f>
        <v>338</v>
      </c>
      <c r="V344" s="92" t="e">
        <v>#VALUE!</v>
      </c>
      <c r="W344" s="93" t="e">
        <f aca="false">V344</f>
        <v>#VALUE!</v>
      </c>
      <c r="X344" s="93"/>
      <c r="Y344" s="93"/>
      <c r="Z344" s="93"/>
      <c r="AA344" s="93"/>
      <c r="AB344" s="93"/>
      <c r="AD344" s="1" t="n">
        <f aca="false">AD343+1</f>
        <v>339</v>
      </c>
      <c r="AE344" s="69" t="e">
        <v>#VALUE!</v>
      </c>
      <c r="AF344" s="81"/>
      <c r="AG344" s="81"/>
      <c r="AH344" s="90"/>
      <c r="AI344" s="33"/>
      <c r="AS344" s="71" t="n">
        <f aca="false">AL343</f>
        <v>0</v>
      </c>
      <c r="AT344" s="69" t="n">
        <f aca="false">AQ344</f>
        <v>0</v>
      </c>
    </row>
    <row r="345" customFormat="false" ht="11.25" hidden="false" customHeight="false" outlineLevel="0" collapsed="false">
      <c r="U345" s="1" t="n">
        <f aca="false">1+U344</f>
        <v>339</v>
      </c>
      <c r="V345" s="92" t="e">
        <v>#VALUE!</v>
      </c>
      <c r="W345" s="93" t="e">
        <f aca="false">V345</f>
        <v>#VALUE!</v>
      </c>
      <c r="X345" s="93"/>
      <c r="Y345" s="93"/>
      <c r="Z345" s="93"/>
      <c r="AA345" s="93"/>
      <c r="AB345" s="93"/>
      <c r="AD345" s="1" t="n">
        <f aca="false">AD344+1</f>
        <v>340</v>
      </c>
      <c r="AE345" s="69" t="e">
        <v>#VALUE!</v>
      </c>
      <c r="AF345" s="81"/>
      <c r="AG345" s="81"/>
      <c r="AH345" s="90"/>
      <c r="AI345" s="33"/>
      <c r="AS345" s="71" t="n">
        <f aca="false">AL344</f>
        <v>0</v>
      </c>
      <c r="AT345" s="69" t="n">
        <f aca="false">AQ345</f>
        <v>0</v>
      </c>
    </row>
    <row r="346" customFormat="false" ht="11.25" hidden="false" customHeight="false" outlineLevel="0" collapsed="false">
      <c r="U346" s="1" t="n">
        <f aca="false">1+U345</f>
        <v>340</v>
      </c>
      <c r="V346" s="92" t="e">
        <v>#VALUE!</v>
      </c>
      <c r="W346" s="93" t="e">
        <f aca="false">V346</f>
        <v>#VALUE!</v>
      </c>
      <c r="X346" s="93"/>
      <c r="Y346" s="93"/>
      <c r="Z346" s="93"/>
      <c r="AA346" s="93"/>
      <c r="AB346" s="93"/>
      <c r="AD346" s="1" t="n">
        <f aca="false">AD345+1</f>
        <v>341</v>
      </c>
      <c r="AE346" s="69" t="e">
        <v>#VALUE!</v>
      </c>
      <c r="AF346" s="81"/>
      <c r="AG346" s="81"/>
      <c r="AH346" s="90"/>
      <c r="AI346" s="33"/>
      <c r="AS346" s="71" t="n">
        <f aca="false">AL345</f>
        <v>0</v>
      </c>
      <c r="AT346" s="69" t="n">
        <f aca="false">AQ346</f>
        <v>0</v>
      </c>
    </row>
    <row r="347" customFormat="false" ht="11.25" hidden="false" customHeight="false" outlineLevel="0" collapsed="false">
      <c r="U347" s="1" t="n">
        <f aca="false">1+U346</f>
        <v>341</v>
      </c>
      <c r="V347" s="92" t="e">
        <v>#VALUE!</v>
      </c>
      <c r="W347" s="93" t="e">
        <f aca="false">V347</f>
        <v>#VALUE!</v>
      </c>
      <c r="X347" s="93"/>
      <c r="Y347" s="93"/>
      <c r="Z347" s="93"/>
      <c r="AA347" s="93"/>
      <c r="AB347" s="93"/>
      <c r="AD347" s="1" t="n">
        <f aca="false">AD346+1</f>
        <v>342</v>
      </c>
      <c r="AE347" s="69" t="e">
        <v>#VALUE!</v>
      </c>
      <c r="AF347" s="81"/>
      <c r="AG347" s="81"/>
      <c r="AH347" s="90"/>
      <c r="AI347" s="33"/>
      <c r="AS347" s="71" t="n">
        <f aca="false">AL346</f>
        <v>0</v>
      </c>
      <c r="AT347" s="69" t="n">
        <f aca="false">AQ347</f>
        <v>0</v>
      </c>
    </row>
    <row r="348" customFormat="false" ht="11.25" hidden="false" customHeight="false" outlineLevel="0" collapsed="false">
      <c r="U348" s="1" t="n">
        <f aca="false">1+U347</f>
        <v>342</v>
      </c>
      <c r="V348" s="92" t="e">
        <v>#VALUE!</v>
      </c>
      <c r="W348" s="93" t="e">
        <f aca="false">V348</f>
        <v>#VALUE!</v>
      </c>
      <c r="X348" s="93"/>
      <c r="Y348" s="93"/>
      <c r="Z348" s="93"/>
      <c r="AA348" s="93"/>
      <c r="AB348" s="93"/>
      <c r="AD348" s="1" t="n">
        <f aca="false">AD347+1</f>
        <v>343</v>
      </c>
      <c r="AE348" s="69" t="e">
        <v>#VALUE!</v>
      </c>
      <c r="AF348" s="81"/>
      <c r="AG348" s="81"/>
      <c r="AH348" s="90"/>
      <c r="AI348" s="33"/>
      <c r="AS348" s="71" t="n">
        <f aca="false">AL347</f>
        <v>0</v>
      </c>
      <c r="AT348" s="69" t="n">
        <f aca="false">AQ348</f>
        <v>0</v>
      </c>
    </row>
    <row r="349" customFormat="false" ht="11.25" hidden="false" customHeight="false" outlineLevel="0" collapsed="false">
      <c r="U349" s="1" t="n">
        <f aca="false">1+U348</f>
        <v>343</v>
      </c>
      <c r="V349" s="92" t="e">
        <v>#VALUE!</v>
      </c>
      <c r="W349" s="93" t="e">
        <f aca="false">V349</f>
        <v>#VALUE!</v>
      </c>
      <c r="X349" s="93"/>
      <c r="Y349" s="93"/>
      <c r="Z349" s="93"/>
      <c r="AA349" s="93"/>
      <c r="AB349" s="93"/>
      <c r="AD349" s="1" t="n">
        <f aca="false">AD348+1</f>
        <v>344</v>
      </c>
      <c r="AE349" s="69" t="e">
        <v>#VALUE!</v>
      </c>
      <c r="AF349" s="81"/>
      <c r="AG349" s="81"/>
      <c r="AH349" s="90"/>
      <c r="AI349" s="33"/>
      <c r="AS349" s="71" t="n">
        <f aca="false">AL348</f>
        <v>0</v>
      </c>
      <c r="AT349" s="69" t="n">
        <f aca="false">AQ349</f>
        <v>0</v>
      </c>
    </row>
    <row r="350" customFormat="false" ht="11.25" hidden="false" customHeight="false" outlineLevel="0" collapsed="false">
      <c r="U350" s="1" t="n">
        <f aca="false">1+U349</f>
        <v>344</v>
      </c>
      <c r="V350" s="92" t="e">
        <v>#VALUE!</v>
      </c>
      <c r="W350" s="93" t="e">
        <f aca="false">V350</f>
        <v>#VALUE!</v>
      </c>
      <c r="X350" s="93"/>
      <c r="Y350" s="93"/>
      <c r="Z350" s="93"/>
      <c r="AA350" s="93"/>
      <c r="AB350" s="93"/>
      <c r="AD350" s="1" t="n">
        <f aca="false">AD349+1</f>
        <v>345</v>
      </c>
      <c r="AE350" s="69" t="e">
        <v>#VALUE!</v>
      </c>
      <c r="AF350" s="81"/>
      <c r="AG350" s="81"/>
      <c r="AH350" s="90"/>
      <c r="AI350" s="33"/>
      <c r="AS350" s="71" t="n">
        <f aca="false">AL349</f>
        <v>0</v>
      </c>
      <c r="AT350" s="69" t="n">
        <f aca="false">AQ350</f>
        <v>0</v>
      </c>
    </row>
    <row r="351" customFormat="false" ht="11.25" hidden="false" customHeight="false" outlineLevel="0" collapsed="false">
      <c r="U351" s="1" t="n">
        <f aca="false">1+U350</f>
        <v>345</v>
      </c>
      <c r="V351" s="92" t="e">
        <v>#VALUE!</v>
      </c>
      <c r="W351" s="93" t="e">
        <f aca="false">V351</f>
        <v>#VALUE!</v>
      </c>
      <c r="X351" s="93"/>
      <c r="Y351" s="93"/>
      <c r="Z351" s="93"/>
      <c r="AA351" s="93"/>
      <c r="AB351" s="93"/>
      <c r="AD351" s="1" t="n">
        <f aca="false">AD350+1</f>
        <v>346</v>
      </c>
      <c r="AE351" s="69" t="e">
        <v>#VALUE!</v>
      </c>
      <c r="AF351" s="81"/>
      <c r="AG351" s="81"/>
      <c r="AH351" s="90"/>
      <c r="AI351" s="33"/>
      <c r="AS351" s="71" t="n">
        <f aca="false">AL350</f>
        <v>0</v>
      </c>
      <c r="AT351" s="69" t="n">
        <f aca="false">AQ351</f>
        <v>0</v>
      </c>
    </row>
    <row r="352" customFormat="false" ht="11.25" hidden="false" customHeight="false" outlineLevel="0" collapsed="false">
      <c r="U352" s="1" t="n">
        <f aca="false">1+U351</f>
        <v>346</v>
      </c>
      <c r="V352" s="92" t="e">
        <v>#VALUE!</v>
      </c>
      <c r="W352" s="93" t="e">
        <f aca="false">V352</f>
        <v>#VALUE!</v>
      </c>
      <c r="X352" s="93"/>
      <c r="Y352" s="93"/>
      <c r="Z352" s="93"/>
      <c r="AA352" s="93"/>
      <c r="AB352" s="93"/>
      <c r="AD352" s="1" t="n">
        <f aca="false">AD351+1</f>
        <v>347</v>
      </c>
      <c r="AE352" s="69" t="e">
        <v>#VALUE!</v>
      </c>
      <c r="AF352" s="81"/>
      <c r="AG352" s="81"/>
      <c r="AH352" s="90"/>
      <c r="AI352" s="33"/>
      <c r="AS352" s="71" t="n">
        <f aca="false">AL351</f>
        <v>0</v>
      </c>
      <c r="AT352" s="69" t="n">
        <f aca="false">AQ352</f>
        <v>0</v>
      </c>
    </row>
    <row r="353" customFormat="false" ht="11.25" hidden="false" customHeight="false" outlineLevel="0" collapsed="false">
      <c r="U353" s="1" t="n">
        <f aca="false">1+U352</f>
        <v>347</v>
      </c>
      <c r="V353" s="92" t="e">
        <v>#VALUE!</v>
      </c>
      <c r="W353" s="93" t="e">
        <f aca="false">V353</f>
        <v>#VALUE!</v>
      </c>
      <c r="X353" s="93"/>
      <c r="Y353" s="93"/>
      <c r="Z353" s="93"/>
      <c r="AA353" s="93"/>
      <c r="AB353" s="93"/>
      <c r="AD353" s="1" t="n">
        <f aca="false">AD352+1</f>
        <v>348</v>
      </c>
      <c r="AE353" s="69" t="e">
        <v>#VALUE!</v>
      </c>
      <c r="AF353" s="81"/>
      <c r="AG353" s="81"/>
      <c r="AH353" s="90"/>
      <c r="AI353" s="33"/>
      <c r="AS353" s="71" t="n">
        <f aca="false">AL352</f>
        <v>0</v>
      </c>
      <c r="AT353" s="69" t="n">
        <f aca="false">AQ353</f>
        <v>0</v>
      </c>
    </row>
    <row r="354" customFormat="false" ht="11.25" hidden="false" customHeight="false" outlineLevel="0" collapsed="false">
      <c r="U354" s="1" t="n">
        <f aca="false">1+U353</f>
        <v>348</v>
      </c>
      <c r="V354" s="92" t="e">
        <v>#VALUE!</v>
      </c>
      <c r="W354" s="93" t="e">
        <f aca="false">V354</f>
        <v>#VALUE!</v>
      </c>
      <c r="X354" s="93"/>
      <c r="Y354" s="93"/>
      <c r="Z354" s="93"/>
      <c r="AA354" s="93"/>
      <c r="AB354" s="93"/>
      <c r="AD354" s="1" t="n">
        <f aca="false">AD353+1</f>
        <v>349</v>
      </c>
      <c r="AE354" s="69" t="e">
        <v>#VALUE!</v>
      </c>
      <c r="AF354" s="81"/>
      <c r="AG354" s="81"/>
      <c r="AH354" s="90"/>
      <c r="AI354" s="33"/>
      <c r="AS354" s="71" t="n">
        <f aca="false">AL353</f>
        <v>0</v>
      </c>
      <c r="AT354" s="69" t="n">
        <f aca="false">AQ354</f>
        <v>0</v>
      </c>
    </row>
    <row r="355" customFormat="false" ht="11.25" hidden="false" customHeight="false" outlineLevel="0" collapsed="false">
      <c r="U355" s="1" t="n">
        <f aca="false">1+U354</f>
        <v>349</v>
      </c>
      <c r="V355" s="92" t="e">
        <v>#VALUE!</v>
      </c>
      <c r="W355" s="93" t="e">
        <f aca="false">V355</f>
        <v>#VALUE!</v>
      </c>
      <c r="X355" s="93"/>
      <c r="Y355" s="93"/>
      <c r="Z355" s="93"/>
      <c r="AA355" s="93"/>
      <c r="AB355" s="93"/>
      <c r="AD355" s="1" t="n">
        <f aca="false">AD354+1</f>
        <v>350</v>
      </c>
      <c r="AE355" s="69" t="e">
        <v>#VALUE!</v>
      </c>
      <c r="AF355" s="81"/>
      <c r="AG355" s="81"/>
      <c r="AH355" s="90"/>
      <c r="AI355" s="33"/>
      <c r="AS355" s="71" t="n">
        <f aca="false">AL354</f>
        <v>0</v>
      </c>
      <c r="AT355" s="69" t="n">
        <f aca="false">AQ355</f>
        <v>0</v>
      </c>
    </row>
    <row r="356" customFormat="false" ht="11.25" hidden="false" customHeight="false" outlineLevel="0" collapsed="false">
      <c r="U356" s="1" t="n">
        <f aca="false">1+U355</f>
        <v>350</v>
      </c>
      <c r="V356" s="92" t="e">
        <v>#VALUE!</v>
      </c>
      <c r="W356" s="93" t="e">
        <f aca="false">V356</f>
        <v>#VALUE!</v>
      </c>
      <c r="X356" s="93"/>
      <c r="Y356" s="93"/>
      <c r="Z356" s="93"/>
      <c r="AA356" s="93"/>
      <c r="AB356" s="93"/>
      <c r="AD356" s="1" t="n">
        <f aca="false">AD355+1</f>
        <v>351</v>
      </c>
      <c r="AE356" s="69" t="e">
        <v>#VALUE!</v>
      </c>
      <c r="AF356" s="81"/>
      <c r="AG356" s="81"/>
      <c r="AH356" s="90"/>
      <c r="AI356" s="33"/>
      <c r="AS356" s="71" t="n">
        <f aca="false">AL355</f>
        <v>0</v>
      </c>
      <c r="AT356" s="69" t="n">
        <f aca="false">AQ356</f>
        <v>0</v>
      </c>
    </row>
    <row r="357" customFormat="false" ht="11.25" hidden="false" customHeight="false" outlineLevel="0" collapsed="false">
      <c r="U357" s="1" t="n">
        <f aca="false">1+U356</f>
        <v>351</v>
      </c>
      <c r="V357" s="92" t="e">
        <v>#VALUE!</v>
      </c>
      <c r="W357" s="93" t="e">
        <f aca="false">V357</f>
        <v>#VALUE!</v>
      </c>
      <c r="X357" s="93"/>
      <c r="Y357" s="93"/>
      <c r="Z357" s="93"/>
      <c r="AA357" s="93"/>
      <c r="AB357" s="93"/>
      <c r="AD357" s="1" t="n">
        <f aca="false">AD356+1</f>
        <v>352</v>
      </c>
      <c r="AE357" s="69" t="e">
        <v>#VALUE!</v>
      </c>
      <c r="AF357" s="81"/>
      <c r="AG357" s="81"/>
      <c r="AH357" s="90"/>
      <c r="AI357" s="33"/>
      <c r="AS357" s="71" t="n">
        <f aca="false">AL356</f>
        <v>0</v>
      </c>
      <c r="AT357" s="69" t="n">
        <f aca="false">AQ357</f>
        <v>0</v>
      </c>
    </row>
    <row r="358" customFormat="false" ht="11.25" hidden="false" customHeight="false" outlineLevel="0" collapsed="false">
      <c r="U358" s="1" t="n">
        <f aca="false">1+U357</f>
        <v>352</v>
      </c>
      <c r="V358" s="92" t="e">
        <v>#VALUE!</v>
      </c>
      <c r="W358" s="93" t="e">
        <f aca="false">V358</f>
        <v>#VALUE!</v>
      </c>
      <c r="X358" s="93"/>
      <c r="Y358" s="93"/>
      <c r="Z358" s="93"/>
      <c r="AA358" s="93"/>
      <c r="AB358" s="93"/>
      <c r="AD358" s="1" t="n">
        <f aca="false">AD357+1</f>
        <v>353</v>
      </c>
      <c r="AE358" s="69" t="e">
        <v>#VALUE!</v>
      </c>
      <c r="AF358" s="81"/>
      <c r="AG358" s="81"/>
      <c r="AH358" s="90"/>
      <c r="AI358" s="33"/>
      <c r="AS358" s="71" t="n">
        <f aca="false">AL357</f>
        <v>0</v>
      </c>
      <c r="AT358" s="69" t="n">
        <f aca="false">AQ358</f>
        <v>0</v>
      </c>
    </row>
    <row r="359" customFormat="false" ht="11.25" hidden="false" customHeight="false" outlineLevel="0" collapsed="false">
      <c r="U359" s="1" t="n">
        <f aca="false">1+U358</f>
        <v>353</v>
      </c>
      <c r="V359" s="92" t="e">
        <v>#VALUE!</v>
      </c>
      <c r="W359" s="93" t="e">
        <f aca="false">V359</f>
        <v>#VALUE!</v>
      </c>
      <c r="X359" s="93"/>
      <c r="Y359" s="93"/>
      <c r="Z359" s="93"/>
      <c r="AA359" s="93"/>
      <c r="AB359" s="93"/>
      <c r="AD359" s="1" t="n">
        <f aca="false">AD358+1</f>
        <v>354</v>
      </c>
      <c r="AE359" s="69" t="e">
        <v>#VALUE!</v>
      </c>
      <c r="AF359" s="81"/>
      <c r="AG359" s="81"/>
      <c r="AH359" s="90"/>
      <c r="AI359" s="33"/>
      <c r="AS359" s="71" t="n">
        <f aca="false">AL358</f>
        <v>0</v>
      </c>
      <c r="AT359" s="69" t="n">
        <f aca="false">AQ359</f>
        <v>0</v>
      </c>
    </row>
    <row r="360" customFormat="false" ht="11.25" hidden="false" customHeight="false" outlineLevel="0" collapsed="false">
      <c r="U360" s="1" t="n">
        <f aca="false">1+U359</f>
        <v>354</v>
      </c>
      <c r="V360" s="92" t="e">
        <v>#VALUE!</v>
      </c>
      <c r="W360" s="93" t="e">
        <f aca="false">V360</f>
        <v>#VALUE!</v>
      </c>
      <c r="X360" s="93"/>
      <c r="Y360" s="93"/>
      <c r="Z360" s="93"/>
      <c r="AA360" s="93"/>
      <c r="AB360" s="93"/>
      <c r="AD360" s="1" t="n">
        <f aca="false">AD359+1</f>
        <v>355</v>
      </c>
      <c r="AE360" s="69" t="e">
        <v>#VALUE!</v>
      </c>
      <c r="AF360" s="81"/>
      <c r="AG360" s="81"/>
      <c r="AH360" s="90"/>
      <c r="AI360" s="33"/>
      <c r="AS360" s="71" t="n">
        <f aca="false">AL359</f>
        <v>0</v>
      </c>
      <c r="AT360" s="69" t="n">
        <f aca="false">AQ360</f>
        <v>0</v>
      </c>
    </row>
    <row r="361" customFormat="false" ht="11.25" hidden="false" customHeight="false" outlineLevel="0" collapsed="false">
      <c r="U361" s="1" t="n">
        <f aca="false">1+U360</f>
        <v>355</v>
      </c>
      <c r="V361" s="92" t="e">
        <v>#VALUE!</v>
      </c>
      <c r="W361" s="93" t="e">
        <f aca="false">V361</f>
        <v>#VALUE!</v>
      </c>
      <c r="X361" s="93"/>
      <c r="Y361" s="93"/>
      <c r="Z361" s="93"/>
      <c r="AA361" s="93"/>
      <c r="AB361" s="93"/>
      <c r="AD361" s="1" t="n">
        <f aca="false">AD360+1</f>
        <v>356</v>
      </c>
      <c r="AE361" s="69" t="e">
        <v>#VALUE!</v>
      </c>
      <c r="AF361" s="81"/>
      <c r="AG361" s="81"/>
      <c r="AH361" s="90"/>
      <c r="AI361" s="33"/>
      <c r="AS361" s="71" t="n">
        <f aca="false">AL360</f>
        <v>0</v>
      </c>
      <c r="AT361" s="69" t="n">
        <f aca="false">AQ361</f>
        <v>0</v>
      </c>
    </row>
    <row r="362" customFormat="false" ht="11.25" hidden="false" customHeight="false" outlineLevel="0" collapsed="false">
      <c r="U362" s="1" t="n">
        <f aca="false">1+U361</f>
        <v>356</v>
      </c>
      <c r="V362" s="92" t="e">
        <v>#VALUE!</v>
      </c>
      <c r="W362" s="93" t="e">
        <f aca="false">V362</f>
        <v>#VALUE!</v>
      </c>
      <c r="X362" s="93"/>
      <c r="Y362" s="93"/>
      <c r="Z362" s="93"/>
      <c r="AA362" s="93"/>
      <c r="AB362" s="93"/>
      <c r="AD362" s="1" t="n">
        <f aca="false">AD361+1</f>
        <v>357</v>
      </c>
      <c r="AE362" s="69" t="e">
        <v>#VALUE!</v>
      </c>
      <c r="AF362" s="81"/>
      <c r="AG362" s="81"/>
      <c r="AH362" s="90"/>
      <c r="AI362" s="33"/>
      <c r="AS362" s="71" t="n">
        <f aca="false">AL361</f>
        <v>0</v>
      </c>
      <c r="AT362" s="69" t="n">
        <f aca="false">AQ362</f>
        <v>0</v>
      </c>
    </row>
    <row r="363" customFormat="false" ht="11.25" hidden="false" customHeight="false" outlineLevel="0" collapsed="false">
      <c r="U363" s="1" t="n">
        <f aca="false">1+U362</f>
        <v>357</v>
      </c>
      <c r="V363" s="92" t="e">
        <v>#VALUE!</v>
      </c>
      <c r="W363" s="93" t="e">
        <f aca="false">V363</f>
        <v>#VALUE!</v>
      </c>
      <c r="X363" s="93"/>
      <c r="Y363" s="93"/>
      <c r="Z363" s="93"/>
      <c r="AA363" s="93"/>
      <c r="AB363" s="93"/>
      <c r="AD363" s="1" t="n">
        <f aca="false">AD362+1</f>
        <v>358</v>
      </c>
      <c r="AE363" s="69" t="e">
        <v>#VALUE!</v>
      </c>
      <c r="AF363" s="81"/>
      <c r="AG363" s="81"/>
      <c r="AH363" s="90"/>
      <c r="AI363" s="33"/>
      <c r="AS363" s="71" t="n">
        <f aca="false">AL362</f>
        <v>0</v>
      </c>
      <c r="AT363" s="69" t="n">
        <f aca="false">AQ363</f>
        <v>0</v>
      </c>
    </row>
    <row r="364" customFormat="false" ht="11.25" hidden="false" customHeight="false" outlineLevel="0" collapsed="false">
      <c r="U364" s="1" t="n">
        <f aca="false">1+U363</f>
        <v>358</v>
      </c>
      <c r="V364" s="92" t="e">
        <v>#VALUE!</v>
      </c>
      <c r="W364" s="93" t="e">
        <f aca="false">V364</f>
        <v>#VALUE!</v>
      </c>
      <c r="X364" s="93"/>
      <c r="Y364" s="93"/>
      <c r="Z364" s="93"/>
      <c r="AA364" s="93"/>
      <c r="AB364" s="93"/>
      <c r="AD364" s="1" t="n">
        <f aca="false">AD363+1</f>
        <v>359</v>
      </c>
      <c r="AE364" s="69" t="e">
        <v>#VALUE!</v>
      </c>
      <c r="AF364" s="81"/>
      <c r="AG364" s="81"/>
      <c r="AH364" s="90"/>
      <c r="AI364" s="33"/>
      <c r="AS364" s="71" t="n">
        <f aca="false">AL363</f>
        <v>0</v>
      </c>
      <c r="AT364" s="69" t="n">
        <f aca="false">AQ364</f>
        <v>0</v>
      </c>
    </row>
    <row r="365" customFormat="false" ht="11.25" hidden="false" customHeight="false" outlineLevel="0" collapsed="false">
      <c r="U365" s="1" t="n">
        <f aca="false">1+U364</f>
        <v>359</v>
      </c>
      <c r="V365" s="92" t="e">
        <v>#VALUE!</v>
      </c>
      <c r="W365" s="93" t="e">
        <f aca="false">V365</f>
        <v>#VALUE!</v>
      </c>
      <c r="X365" s="93"/>
      <c r="Y365" s="93"/>
      <c r="Z365" s="93"/>
      <c r="AA365" s="93"/>
      <c r="AB365" s="93"/>
      <c r="AD365" s="1" t="n">
        <f aca="false">AD364+1</f>
        <v>360</v>
      </c>
      <c r="AE365" s="69" t="e">
        <v>#VALUE!</v>
      </c>
      <c r="AF365" s="81"/>
      <c r="AG365" s="81"/>
      <c r="AH365" s="90"/>
      <c r="AI365" s="33"/>
      <c r="AS365" s="71" t="n">
        <f aca="false">AL364</f>
        <v>0</v>
      </c>
      <c r="AT365" s="69" t="n">
        <f aca="false">AQ365</f>
        <v>0</v>
      </c>
    </row>
    <row r="366" customFormat="false" ht="11.25" hidden="false" customHeight="false" outlineLevel="0" collapsed="false">
      <c r="U366" s="1" t="n">
        <f aca="false">1+U365</f>
        <v>360</v>
      </c>
      <c r="V366" s="92" t="e">
        <v>#VALUE!</v>
      </c>
      <c r="W366" s="93" t="e">
        <f aca="false">V366</f>
        <v>#VALUE!</v>
      </c>
      <c r="X366" s="93"/>
      <c r="Y366" s="93"/>
      <c r="Z366" s="93"/>
      <c r="AA366" s="93"/>
      <c r="AB366" s="93"/>
      <c r="AD366" s="1" t="n">
        <f aca="false">AD365+1</f>
        <v>361</v>
      </c>
      <c r="AE366" s="69" t="e">
        <v>#VALUE!</v>
      </c>
      <c r="AF366" s="81"/>
      <c r="AG366" s="81"/>
      <c r="AH366" s="90"/>
      <c r="AI366" s="33"/>
      <c r="AS366" s="71" t="n">
        <f aca="false">AL365</f>
        <v>0</v>
      </c>
      <c r="AT366" s="69" t="n">
        <f aca="false">AQ366</f>
        <v>0</v>
      </c>
    </row>
    <row r="367" customFormat="false" ht="11.25" hidden="false" customHeight="false" outlineLevel="0" collapsed="false">
      <c r="U367" s="1" t="n">
        <f aca="false">1+U366</f>
        <v>361</v>
      </c>
      <c r="V367" s="92" t="e">
        <v>#VALUE!</v>
      </c>
      <c r="W367" s="93" t="e">
        <f aca="false">V367</f>
        <v>#VALUE!</v>
      </c>
      <c r="X367" s="93"/>
      <c r="Y367" s="93"/>
      <c r="Z367" s="93"/>
      <c r="AA367" s="93"/>
      <c r="AB367" s="93"/>
      <c r="AD367" s="1" t="n">
        <f aca="false">AD366+1</f>
        <v>362</v>
      </c>
      <c r="AE367" s="69" t="e">
        <v>#VALUE!</v>
      </c>
      <c r="AF367" s="81"/>
      <c r="AG367" s="81"/>
      <c r="AH367" s="90"/>
      <c r="AI367" s="33"/>
      <c r="AS367" s="71" t="n">
        <f aca="false">AL366</f>
        <v>0</v>
      </c>
      <c r="AT367" s="69" t="n">
        <f aca="false">AQ367</f>
        <v>0</v>
      </c>
    </row>
    <row r="368" customFormat="false" ht="11.25" hidden="false" customHeight="false" outlineLevel="0" collapsed="false">
      <c r="U368" s="1" t="n">
        <f aca="false">1+U367</f>
        <v>362</v>
      </c>
      <c r="V368" s="92" t="e">
        <v>#VALUE!</v>
      </c>
      <c r="W368" s="93" t="e">
        <f aca="false">V368</f>
        <v>#VALUE!</v>
      </c>
      <c r="X368" s="93"/>
      <c r="Y368" s="93"/>
      <c r="Z368" s="93"/>
      <c r="AA368" s="93"/>
      <c r="AB368" s="93"/>
      <c r="AD368" s="1" t="n">
        <f aca="false">AD367+1</f>
        <v>363</v>
      </c>
      <c r="AE368" s="69" t="e">
        <v>#VALUE!</v>
      </c>
      <c r="AF368" s="81"/>
      <c r="AG368" s="81"/>
      <c r="AH368" s="90"/>
      <c r="AI368" s="33"/>
      <c r="AS368" s="71" t="n">
        <f aca="false">AL367</f>
        <v>0</v>
      </c>
      <c r="AT368" s="69" t="n">
        <f aca="false">AQ368</f>
        <v>0</v>
      </c>
    </row>
    <row r="369" customFormat="false" ht="11.25" hidden="false" customHeight="false" outlineLevel="0" collapsed="false">
      <c r="U369" s="1" t="n">
        <f aca="false">1+U368</f>
        <v>363</v>
      </c>
      <c r="V369" s="92" t="e">
        <v>#VALUE!</v>
      </c>
      <c r="W369" s="93" t="e">
        <f aca="false">V369</f>
        <v>#VALUE!</v>
      </c>
      <c r="X369" s="93"/>
      <c r="Y369" s="93"/>
      <c r="Z369" s="93"/>
      <c r="AA369" s="93"/>
      <c r="AB369" s="93"/>
      <c r="AD369" s="1" t="n">
        <f aca="false">AD368+1</f>
        <v>364</v>
      </c>
      <c r="AE369" s="69" t="e">
        <v>#VALUE!</v>
      </c>
      <c r="AF369" s="81"/>
      <c r="AG369" s="81"/>
      <c r="AH369" s="90"/>
      <c r="AI369" s="33"/>
      <c r="AS369" s="71" t="n">
        <f aca="false">AL368</f>
        <v>0</v>
      </c>
      <c r="AT369" s="69" t="n">
        <f aca="false">AQ369</f>
        <v>0</v>
      </c>
    </row>
    <row r="370" customFormat="false" ht="11.25" hidden="false" customHeight="false" outlineLevel="0" collapsed="false">
      <c r="U370" s="1" t="n">
        <f aca="false">1+U369</f>
        <v>364</v>
      </c>
      <c r="V370" s="92" t="e">
        <v>#VALUE!</v>
      </c>
      <c r="W370" s="93" t="e">
        <f aca="false">V370</f>
        <v>#VALUE!</v>
      </c>
      <c r="X370" s="93"/>
      <c r="Y370" s="93"/>
      <c r="Z370" s="93"/>
      <c r="AA370" s="93"/>
      <c r="AB370" s="93"/>
      <c r="AD370" s="1" t="n">
        <f aca="false">AD369+1</f>
        <v>365</v>
      </c>
      <c r="AE370" s="69" t="e">
        <v>#VALUE!</v>
      </c>
      <c r="AF370" s="81"/>
      <c r="AG370" s="81"/>
      <c r="AH370" s="90"/>
      <c r="AI370" s="33"/>
      <c r="AS370" s="71" t="n">
        <f aca="false">AL369</f>
        <v>0</v>
      </c>
      <c r="AT370" s="69" t="n">
        <f aca="false">AQ370</f>
        <v>0</v>
      </c>
    </row>
    <row r="371" customFormat="false" ht="11.25" hidden="false" customHeight="false" outlineLevel="0" collapsed="false">
      <c r="U371" s="1" t="n">
        <f aca="false">1+U370</f>
        <v>365</v>
      </c>
      <c r="V371" s="92" t="e">
        <v>#VALUE!</v>
      </c>
      <c r="W371" s="93" t="e">
        <f aca="false">V371</f>
        <v>#VALUE!</v>
      </c>
      <c r="X371" s="93"/>
      <c r="Y371" s="93"/>
      <c r="Z371" s="93"/>
      <c r="AA371" s="93"/>
      <c r="AB371" s="93"/>
      <c r="AD371" s="1" t="n">
        <f aca="false">AD370+1</f>
        <v>366</v>
      </c>
      <c r="AE371" s="69" t="e">
        <v>#VALUE!</v>
      </c>
      <c r="AF371" s="81"/>
      <c r="AG371" s="81"/>
      <c r="AH371" s="90"/>
      <c r="AI371" s="33"/>
      <c r="AS371" s="71" t="n">
        <f aca="false">AL370</f>
        <v>0</v>
      </c>
      <c r="AT371" s="69" t="n">
        <f aca="false">AQ371</f>
        <v>0</v>
      </c>
    </row>
    <row r="372" customFormat="false" ht="11.25" hidden="false" customHeight="false" outlineLevel="0" collapsed="false">
      <c r="U372" s="1" t="n">
        <f aca="false">1+U371</f>
        <v>366</v>
      </c>
      <c r="V372" s="92" t="e">
        <v>#VALUE!</v>
      </c>
      <c r="W372" s="93" t="e">
        <f aca="false">V372</f>
        <v>#VALUE!</v>
      </c>
      <c r="X372" s="93"/>
      <c r="Y372" s="93"/>
      <c r="Z372" s="93"/>
      <c r="AA372" s="93"/>
      <c r="AB372" s="93"/>
      <c r="AD372" s="1" t="n">
        <f aca="false">AD371+1</f>
        <v>367</v>
      </c>
      <c r="AE372" s="69" t="e">
        <v>#VALUE!</v>
      </c>
      <c r="AF372" s="81"/>
      <c r="AG372" s="81"/>
      <c r="AH372" s="90"/>
      <c r="AI372" s="33"/>
      <c r="AS372" s="71" t="n">
        <f aca="false">AL371</f>
        <v>0</v>
      </c>
      <c r="AT372" s="69" t="n">
        <f aca="false">AQ372</f>
        <v>0</v>
      </c>
    </row>
    <row r="373" customFormat="false" ht="11.25" hidden="false" customHeight="false" outlineLevel="0" collapsed="false">
      <c r="U373" s="1" t="n">
        <f aca="false">1+U372</f>
        <v>367</v>
      </c>
      <c r="V373" s="92" t="e">
        <v>#VALUE!</v>
      </c>
      <c r="W373" s="93" t="e">
        <f aca="false">V373</f>
        <v>#VALUE!</v>
      </c>
      <c r="X373" s="93"/>
      <c r="Y373" s="93"/>
      <c r="Z373" s="93"/>
      <c r="AA373" s="93"/>
      <c r="AB373" s="93"/>
      <c r="AD373" s="1" t="n">
        <f aca="false">AD372+1</f>
        <v>368</v>
      </c>
      <c r="AE373" s="69" t="e">
        <v>#VALUE!</v>
      </c>
      <c r="AF373" s="81"/>
      <c r="AG373" s="81"/>
      <c r="AH373" s="90"/>
      <c r="AI373" s="33"/>
      <c r="AS373" s="71" t="n">
        <f aca="false">AL372</f>
        <v>0</v>
      </c>
      <c r="AT373" s="69" t="n">
        <f aca="false">AQ373</f>
        <v>0</v>
      </c>
    </row>
    <row r="374" customFormat="false" ht="11.25" hidden="false" customHeight="false" outlineLevel="0" collapsed="false">
      <c r="U374" s="1" t="n">
        <f aca="false">1+U373</f>
        <v>368</v>
      </c>
      <c r="V374" s="92" t="e">
        <v>#VALUE!</v>
      </c>
      <c r="W374" s="93" t="e">
        <f aca="false">V374</f>
        <v>#VALUE!</v>
      </c>
      <c r="X374" s="93"/>
      <c r="Y374" s="93"/>
      <c r="Z374" s="93"/>
      <c r="AA374" s="93"/>
      <c r="AB374" s="93"/>
      <c r="AD374" s="1" t="n">
        <f aca="false">AD373+1</f>
        <v>369</v>
      </c>
      <c r="AE374" s="69" t="e">
        <v>#VALUE!</v>
      </c>
      <c r="AF374" s="81"/>
      <c r="AG374" s="81"/>
      <c r="AH374" s="90"/>
      <c r="AI374" s="33"/>
      <c r="AS374" s="71" t="n">
        <f aca="false">AL373</f>
        <v>0</v>
      </c>
      <c r="AT374" s="69" t="n">
        <f aca="false">AQ374</f>
        <v>0</v>
      </c>
    </row>
    <row r="375" customFormat="false" ht="11.25" hidden="false" customHeight="false" outlineLevel="0" collapsed="false">
      <c r="U375" s="1" t="n">
        <f aca="false">1+U374</f>
        <v>369</v>
      </c>
      <c r="V375" s="92" t="e">
        <v>#VALUE!</v>
      </c>
      <c r="W375" s="93" t="e">
        <f aca="false">V375</f>
        <v>#VALUE!</v>
      </c>
      <c r="X375" s="93"/>
      <c r="Y375" s="93"/>
      <c r="Z375" s="93"/>
      <c r="AA375" s="93"/>
      <c r="AB375" s="93"/>
      <c r="AD375" s="1" t="n">
        <f aca="false">AD374+1</f>
        <v>370</v>
      </c>
      <c r="AE375" s="69" t="e">
        <v>#VALUE!</v>
      </c>
      <c r="AF375" s="81"/>
      <c r="AG375" s="81"/>
      <c r="AH375" s="90"/>
      <c r="AI375" s="33"/>
      <c r="AS375" s="71" t="n">
        <f aca="false">AL374</f>
        <v>0</v>
      </c>
      <c r="AT375" s="69" t="n">
        <f aca="false">AQ375</f>
        <v>0</v>
      </c>
    </row>
    <row r="376" customFormat="false" ht="11.25" hidden="false" customHeight="false" outlineLevel="0" collapsed="false">
      <c r="U376" s="1" t="n">
        <f aca="false">1+U375</f>
        <v>370</v>
      </c>
      <c r="V376" s="92" t="e">
        <v>#VALUE!</v>
      </c>
      <c r="W376" s="93" t="e">
        <f aca="false">V376</f>
        <v>#VALUE!</v>
      </c>
      <c r="X376" s="93"/>
      <c r="Y376" s="93"/>
      <c r="Z376" s="93"/>
      <c r="AA376" s="93"/>
      <c r="AB376" s="93"/>
      <c r="AD376" s="1" t="n">
        <f aca="false">AD375+1</f>
        <v>371</v>
      </c>
      <c r="AE376" s="69" t="e">
        <v>#VALUE!</v>
      </c>
      <c r="AF376" s="81"/>
      <c r="AG376" s="81"/>
      <c r="AH376" s="90"/>
      <c r="AI376" s="33"/>
      <c r="AS376" s="71" t="n">
        <f aca="false">AL375</f>
        <v>0</v>
      </c>
      <c r="AT376" s="69" t="n">
        <f aca="false">AQ376</f>
        <v>0</v>
      </c>
    </row>
    <row r="377" customFormat="false" ht="11.25" hidden="false" customHeight="false" outlineLevel="0" collapsed="false">
      <c r="U377" s="1" t="n">
        <f aca="false">1+U376</f>
        <v>371</v>
      </c>
      <c r="V377" s="92" t="e">
        <v>#VALUE!</v>
      </c>
      <c r="W377" s="93" t="e">
        <f aca="false">V377</f>
        <v>#VALUE!</v>
      </c>
      <c r="X377" s="93"/>
      <c r="Y377" s="93"/>
      <c r="Z377" s="93"/>
      <c r="AA377" s="93"/>
      <c r="AB377" s="93"/>
      <c r="AD377" s="1" t="n">
        <f aca="false">AD376+1</f>
        <v>372</v>
      </c>
      <c r="AE377" s="69" t="e">
        <v>#VALUE!</v>
      </c>
      <c r="AF377" s="81"/>
      <c r="AG377" s="81"/>
      <c r="AH377" s="90"/>
      <c r="AI377" s="33"/>
      <c r="AS377" s="71" t="n">
        <f aca="false">AL376</f>
        <v>0</v>
      </c>
      <c r="AT377" s="69" t="n">
        <f aca="false">AQ377</f>
        <v>0</v>
      </c>
    </row>
    <row r="378" customFormat="false" ht="11.25" hidden="false" customHeight="false" outlineLevel="0" collapsed="false">
      <c r="U378" s="1" t="n">
        <f aca="false">1+U377</f>
        <v>372</v>
      </c>
      <c r="V378" s="92" t="e">
        <v>#VALUE!</v>
      </c>
      <c r="W378" s="93" t="e">
        <f aca="false">V378</f>
        <v>#VALUE!</v>
      </c>
      <c r="X378" s="93"/>
      <c r="Y378" s="93"/>
      <c r="Z378" s="93"/>
      <c r="AA378" s="93"/>
      <c r="AB378" s="93"/>
      <c r="AD378" s="1" t="n">
        <f aca="false">AD377+1</f>
        <v>373</v>
      </c>
      <c r="AE378" s="69" t="e">
        <v>#VALUE!</v>
      </c>
      <c r="AF378" s="81"/>
      <c r="AG378" s="81"/>
      <c r="AH378" s="90"/>
      <c r="AI378" s="33"/>
      <c r="AS378" s="71" t="n">
        <f aca="false">AL377</f>
        <v>0</v>
      </c>
      <c r="AT378" s="69" t="n">
        <f aca="false">AQ378</f>
        <v>0</v>
      </c>
    </row>
    <row r="379" customFormat="false" ht="11.25" hidden="false" customHeight="false" outlineLevel="0" collapsed="false">
      <c r="U379" s="1" t="n">
        <f aca="false">1+U378</f>
        <v>373</v>
      </c>
      <c r="V379" s="92" t="e">
        <v>#VALUE!</v>
      </c>
      <c r="W379" s="93" t="e">
        <f aca="false">V379</f>
        <v>#VALUE!</v>
      </c>
      <c r="X379" s="93"/>
      <c r="Y379" s="93"/>
      <c r="Z379" s="93"/>
      <c r="AA379" s="93"/>
      <c r="AB379" s="93"/>
      <c r="AD379" s="1" t="n">
        <f aca="false">AD378+1</f>
        <v>374</v>
      </c>
      <c r="AE379" s="69" t="e">
        <v>#VALUE!</v>
      </c>
      <c r="AF379" s="81"/>
      <c r="AG379" s="81"/>
      <c r="AH379" s="90"/>
      <c r="AI379" s="33"/>
      <c r="AS379" s="71" t="n">
        <f aca="false">AL378</f>
        <v>0</v>
      </c>
      <c r="AT379" s="69" t="n">
        <f aca="false">AQ379</f>
        <v>0</v>
      </c>
    </row>
    <row r="380" customFormat="false" ht="11.25" hidden="false" customHeight="false" outlineLevel="0" collapsed="false">
      <c r="U380" s="1" t="n">
        <f aca="false">1+U379</f>
        <v>374</v>
      </c>
      <c r="V380" s="92" t="e">
        <v>#VALUE!</v>
      </c>
      <c r="W380" s="93" t="e">
        <f aca="false">V380</f>
        <v>#VALUE!</v>
      </c>
      <c r="X380" s="93"/>
      <c r="Y380" s="93"/>
      <c r="Z380" s="93"/>
      <c r="AA380" s="93"/>
      <c r="AB380" s="93"/>
      <c r="AD380" s="1" t="n">
        <f aca="false">AD379+1</f>
        <v>375</v>
      </c>
      <c r="AE380" s="69" t="e">
        <v>#VALUE!</v>
      </c>
      <c r="AF380" s="81"/>
      <c r="AG380" s="81"/>
      <c r="AH380" s="90"/>
      <c r="AI380" s="33"/>
      <c r="AS380" s="71" t="n">
        <f aca="false">AL379</f>
        <v>0</v>
      </c>
      <c r="AT380" s="69" t="n">
        <f aca="false">AQ380</f>
        <v>0</v>
      </c>
    </row>
    <row r="381" customFormat="false" ht="11.25" hidden="false" customHeight="false" outlineLevel="0" collapsed="false">
      <c r="U381" s="1" t="n">
        <f aca="false">1+U380</f>
        <v>375</v>
      </c>
      <c r="V381" s="92" t="e">
        <v>#VALUE!</v>
      </c>
      <c r="W381" s="93" t="e">
        <f aca="false">V381</f>
        <v>#VALUE!</v>
      </c>
      <c r="X381" s="93"/>
      <c r="Y381" s="93"/>
      <c r="Z381" s="93"/>
      <c r="AA381" s="93"/>
      <c r="AB381" s="93"/>
      <c r="AD381" s="1" t="n">
        <f aca="false">AD380+1</f>
        <v>376</v>
      </c>
      <c r="AE381" s="69" t="e">
        <v>#VALUE!</v>
      </c>
      <c r="AF381" s="81"/>
      <c r="AG381" s="81"/>
      <c r="AH381" s="90"/>
      <c r="AI381" s="33"/>
      <c r="AS381" s="71" t="n">
        <f aca="false">AL380</f>
        <v>0</v>
      </c>
      <c r="AT381" s="69" t="n">
        <f aca="false">AQ381</f>
        <v>0</v>
      </c>
    </row>
    <row r="382" customFormat="false" ht="11.25" hidden="false" customHeight="false" outlineLevel="0" collapsed="false">
      <c r="U382" s="1" t="n">
        <f aca="false">1+U381</f>
        <v>376</v>
      </c>
      <c r="V382" s="92" t="e">
        <v>#VALUE!</v>
      </c>
      <c r="W382" s="93" t="e">
        <f aca="false">V382</f>
        <v>#VALUE!</v>
      </c>
      <c r="X382" s="93"/>
      <c r="Y382" s="93"/>
      <c r="Z382" s="93"/>
      <c r="AA382" s="93"/>
      <c r="AB382" s="93"/>
      <c r="AD382" s="1" t="n">
        <f aca="false">AD381+1</f>
        <v>377</v>
      </c>
      <c r="AE382" s="69" t="e">
        <v>#VALUE!</v>
      </c>
      <c r="AF382" s="81"/>
      <c r="AG382" s="81"/>
      <c r="AH382" s="90"/>
      <c r="AI382" s="33"/>
      <c r="AS382" s="71" t="n">
        <f aca="false">AL381</f>
        <v>0</v>
      </c>
      <c r="AT382" s="69" t="n">
        <f aca="false">AQ382</f>
        <v>0</v>
      </c>
    </row>
    <row r="383" customFormat="false" ht="11.25" hidden="false" customHeight="false" outlineLevel="0" collapsed="false">
      <c r="U383" s="1" t="n">
        <f aca="false">1+U382</f>
        <v>377</v>
      </c>
      <c r="V383" s="92" t="e">
        <v>#VALUE!</v>
      </c>
      <c r="W383" s="93" t="e">
        <f aca="false">V383</f>
        <v>#VALUE!</v>
      </c>
      <c r="X383" s="93"/>
      <c r="Y383" s="93"/>
      <c r="Z383" s="93"/>
      <c r="AA383" s="93"/>
      <c r="AB383" s="93"/>
      <c r="AD383" s="1" t="n">
        <f aca="false">AD382+1</f>
        <v>378</v>
      </c>
      <c r="AE383" s="69" t="e">
        <v>#VALUE!</v>
      </c>
      <c r="AF383" s="81"/>
      <c r="AG383" s="81"/>
      <c r="AH383" s="90"/>
      <c r="AI383" s="33"/>
      <c r="AS383" s="71" t="n">
        <f aca="false">AL382</f>
        <v>0</v>
      </c>
      <c r="AT383" s="69" t="n">
        <f aca="false">AQ383</f>
        <v>0</v>
      </c>
    </row>
    <row r="384" customFormat="false" ht="11.25" hidden="false" customHeight="false" outlineLevel="0" collapsed="false">
      <c r="U384" s="1" t="n">
        <f aca="false">1+U383</f>
        <v>378</v>
      </c>
      <c r="V384" s="92" t="e">
        <v>#VALUE!</v>
      </c>
      <c r="W384" s="93" t="e">
        <f aca="false">V384</f>
        <v>#VALUE!</v>
      </c>
      <c r="X384" s="93"/>
      <c r="Y384" s="93"/>
      <c r="Z384" s="93"/>
      <c r="AA384" s="93"/>
      <c r="AB384" s="93"/>
      <c r="AD384" s="1" t="n">
        <f aca="false">AD383+1</f>
        <v>379</v>
      </c>
      <c r="AE384" s="69" t="e">
        <v>#VALUE!</v>
      </c>
      <c r="AF384" s="81"/>
      <c r="AG384" s="81"/>
      <c r="AH384" s="90"/>
      <c r="AI384" s="33"/>
      <c r="AS384" s="71" t="n">
        <f aca="false">AL383</f>
        <v>0</v>
      </c>
      <c r="AT384" s="69" t="n">
        <f aca="false">AQ384</f>
        <v>0</v>
      </c>
    </row>
    <row r="385" customFormat="false" ht="11.25" hidden="false" customHeight="false" outlineLevel="0" collapsed="false">
      <c r="U385" s="1" t="n">
        <f aca="false">1+U384</f>
        <v>379</v>
      </c>
      <c r="V385" s="92" t="e">
        <v>#VALUE!</v>
      </c>
      <c r="W385" s="93" t="e">
        <f aca="false">V385</f>
        <v>#VALUE!</v>
      </c>
      <c r="X385" s="93"/>
      <c r="Y385" s="93"/>
      <c r="Z385" s="93"/>
      <c r="AA385" s="93"/>
      <c r="AB385" s="93"/>
      <c r="AD385" s="1" t="n">
        <f aca="false">AD384+1</f>
        <v>380</v>
      </c>
      <c r="AE385" s="69" t="e">
        <v>#VALUE!</v>
      </c>
      <c r="AF385" s="81"/>
      <c r="AG385" s="81"/>
      <c r="AH385" s="90"/>
      <c r="AI385" s="33"/>
      <c r="AS385" s="71" t="n">
        <f aca="false">AL384</f>
        <v>0</v>
      </c>
      <c r="AT385" s="69" t="n">
        <f aca="false">AQ385</f>
        <v>0</v>
      </c>
    </row>
    <row r="386" customFormat="false" ht="11.25" hidden="false" customHeight="false" outlineLevel="0" collapsed="false">
      <c r="U386" s="1" t="n">
        <f aca="false">1+U385</f>
        <v>380</v>
      </c>
      <c r="V386" s="92" t="e">
        <v>#VALUE!</v>
      </c>
      <c r="W386" s="93" t="e">
        <f aca="false">V386</f>
        <v>#VALUE!</v>
      </c>
      <c r="X386" s="93"/>
      <c r="Y386" s="93"/>
      <c r="Z386" s="93"/>
      <c r="AA386" s="93"/>
      <c r="AB386" s="93"/>
      <c r="AD386" s="1" t="n">
        <f aca="false">AD385+1</f>
        <v>381</v>
      </c>
      <c r="AE386" s="69" t="e">
        <v>#VALUE!</v>
      </c>
      <c r="AF386" s="81"/>
      <c r="AG386" s="81"/>
      <c r="AH386" s="90"/>
      <c r="AI386" s="33"/>
      <c r="AS386" s="71" t="n">
        <f aca="false">AL385</f>
        <v>0</v>
      </c>
      <c r="AT386" s="69" t="n">
        <f aca="false">AQ386</f>
        <v>0</v>
      </c>
    </row>
    <row r="387" customFormat="false" ht="11.25" hidden="false" customHeight="false" outlineLevel="0" collapsed="false">
      <c r="U387" s="1" t="n">
        <f aca="false">1+U386</f>
        <v>381</v>
      </c>
      <c r="V387" s="92" t="e">
        <v>#VALUE!</v>
      </c>
      <c r="W387" s="93" t="e">
        <f aca="false">V387</f>
        <v>#VALUE!</v>
      </c>
      <c r="X387" s="93"/>
      <c r="Y387" s="93"/>
      <c r="Z387" s="93"/>
      <c r="AA387" s="93"/>
      <c r="AB387" s="93"/>
      <c r="AD387" s="1" t="n">
        <f aca="false">AD386+1</f>
        <v>382</v>
      </c>
      <c r="AE387" s="69" t="e">
        <v>#VALUE!</v>
      </c>
      <c r="AF387" s="81"/>
      <c r="AG387" s="81"/>
      <c r="AH387" s="90"/>
      <c r="AI387" s="33"/>
      <c r="AS387" s="71" t="n">
        <f aca="false">AL386</f>
        <v>0</v>
      </c>
      <c r="AT387" s="69" t="n">
        <f aca="false">AQ387</f>
        <v>0</v>
      </c>
    </row>
    <row r="388" customFormat="false" ht="11.25" hidden="false" customHeight="false" outlineLevel="0" collapsed="false">
      <c r="U388" s="1" t="n">
        <f aca="false">1+U387</f>
        <v>382</v>
      </c>
      <c r="V388" s="92" t="e">
        <v>#VALUE!</v>
      </c>
      <c r="W388" s="93" t="e">
        <f aca="false">V388</f>
        <v>#VALUE!</v>
      </c>
      <c r="X388" s="93"/>
      <c r="Y388" s="93"/>
      <c r="Z388" s="93"/>
      <c r="AA388" s="93"/>
      <c r="AB388" s="93"/>
      <c r="AD388" s="1" t="n">
        <f aca="false">AD387+1</f>
        <v>383</v>
      </c>
      <c r="AE388" s="69" t="e">
        <v>#VALUE!</v>
      </c>
      <c r="AF388" s="81"/>
      <c r="AG388" s="81"/>
      <c r="AH388" s="90"/>
      <c r="AI388" s="33"/>
      <c r="AS388" s="71" t="n">
        <f aca="false">AL387</f>
        <v>0</v>
      </c>
      <c r="AT388" s="69" t="n">
        <f aca="false">AQ388</f>
        <v>0</v>
      </c>
    </row>
    <row r="389" customFormat="false" ht="11.25" hidden="false" customHeight="false" outlineLevel="0" collapsed="false">
      <c r="U389" s="1" t="n">
        <f aca="false">1+U388</f>
        <v>383</v>
      </c>
      <c r="V389" s="92" t="e">
        <v>#VALUE!</v>
      </c>
      <c r="W389" s="93" t="e">
        <f aca="false">V389</f>
        <v>#VALUE!</v>
      </c>
      <c r="X389" s="93"/>
      <c r="Y389" s="93"/>
      <c r="Z389" s="93"/>
      <c r="AA389" s="93"/>
      <c r="AB389" s="93"/>
      <c r="AD389" s="1" t="n">
        <f aca="false">AD388+1</f>
        <v>384</v>
      </c>
      <c r="AE389" s="69" t="e">
        <v>#VALUE!</v>
      </c>
      <c r="AF389" s="81"/>
      <c r="AG389" s="81"/>
      <c r="AH389" s="90"/>
      <c r="AI389" s="33"/>
      <c r="AS389" s="71" t="n">
        <f aca="false">AL388</f>
        <v>0</v>
      </c>
      <c r="AT389" s="69" t="n">
        <f aca="false">AQ389</f>
        <v>0</v>
      </c>
    </row>
    <row r="390" customFormat="false" ht="11.25" hidden="false" customHeight="false" outlineLevel="0" collapsed="false">
      <c r="U390" s="1" t="n">
        <f aca="false">1+U389</f>
        <v>384</v>
      </c>
      <c r="V390" s="92" t="e">
        <v>#VALUE!</v>
      </c>
      <c r="W390" s="93" t="e">
        <f aca="false">V390</f>
        <v>#VALUE!</v>
      </c>
      <c r="X390" s="93"/>
      <c r="Y390" s="93"/>
      <c r="Z390" s="93"/>
      <c r="AA390" s="93"/>
      <c r="AB390" s="93"/>
      <c r="AD390" s="1" t="n">
        <f aca="false">AD389+1</f>
        <v>385</v>
      </c>
      <c r="AE390" s="69" t="e">
        <v>#VALUE!</v>
      </c>
      <c r="AF390" s="81"/>
      <c r="AG390" s="81"/>
      <c r="AH390" s="90"/>
      <c r="AI390" s="33"/>
      <c r="AS390" s="71" t="n">
        <f aca="false">AL389</f>
        <v>0</v>
      </c>
      <c r="AT390" s="69" t="n">
        <f aca="false">AQ390</f>
        <v>0</v>
      </c>
    </row>
    <row r="391" customFormat="false" ht="11.25" hidden="false" customHeight="false" outlineLevel="0" collapsed="false">
      <c r="U391" s="1" t="n">
        <f aca="false">1+U390</f>
        <v>385</v>
      </c>
      <c r="V391" s="92" t="e">
        <v>#VALUE!</v>
      </c>
      <c r="W391" s="93" t="e">
        <f aca="false">V391</f>
        <v>#VALUE!</v>
      </c>
      <c r="X391" s="93"/>
      <c r="Y391" s="93"/>
      <c r="Z391" s="93"/>
      <c r="AA391" s="93"/>
      <c r="AB391" s="93"/>
      <c r="AD391" s="1" t="n">
        <f aca="false">AD390+1</f>
        <v>386</v>
      </c>
      <c r="AE391" s="69" t="e">
        <v>#VALUE!</v>
      </c>
      <c r="AF391" s="81"/>
      <c r="AG391" s="81"/>
      <c r="AH391" s="90"/>
      <c r="AI391" s="33"/>
      <c r="AS391" s="71" t="n">
        <f aca="false">AL390</f>
        <v>0</v>
      </c>
      <c r="AT391" s="69" t="n">
        <f aca="false">AQ391</f>
        <v>0</v>
      </c>
    </row>
    <row r="392" customFormat="false" ht="11.25" hidden="false" customHeight="false" outlineLevel="0" collapsed="false">
      <c r="U392" s="1" t="n">
        <f aca="false">1+U391</f>
        <v>386</v>
      </c>
      <c r="V392" s="92" t="e">
        <v>#VALUE!</v>
      </c>
      <c r="W392" s="93" t="e">
        <f aca="false">V392</f>
        <v>#VALUE!</v>
      </c>
      <c r="X392" s="93"/>
      <c r="Y392" s="93"/>
      <c r="Z392" s="93"/>
      <c r="AA392" s="93"/>
      <c r="AB392" s="93"/>
      <c r="AD392" s="1" t="n">
        <f aca="false">AD391+1</f>
        <v>387</v>
      </c>
      <c r="AE392" s="69" t="e">
        <v>#VALUE!</v>
      </c>
      <c r="AF392" s="81"/>
      <c r="AG392" s="81"/>
      <c r="AH392" s="90"/>
      <c r="AI392" s="33"/>
      <c r="AS392" s="71" t="n">
        <f aca="false">AL391</f>
        <v>0</v>
      </c>
      <c r="AT392" s="69" t="n">
        <f aca="false">AQ392</f>
        <v>0</v>
      </c>
    </row>
    <row r="393" customFormat="false" ht="11.25" hidden="false" customHeight="false" outlineLevel="0" collapsed="false">
      <c r="U393" s="1" t="n">
        <f aca="false">1+U392</f>
        <v>387</v>
      </c>
      <c r="V393" s="92" t="e">
        <v>#VALUE!</v>
      </c>
      <c r="W393" s="93" t="e">
        <f aca="false">V393</f>
        <v>#VALUE!</v>
      </c>
      <c r="X393" s="93"/>
      <c r="Y393" s="93"/>
      <c r="Z393" s="93"/>
      <c r="AA393" s="93"/>
      <c r="AB393" s="93"/>
      <c r="AD393" s="1" t="n">
        <f aca="false">AD392+1</f>
        <v>388</v>
      </c>
      <c r="AE393" s="69" t="e">
        <v>#VALUE!</v>
      </c>
      <c r="AF393" s="81"/>
      <c r="AG393" s="81"/>
      <c r="AH393" s="90"/>
      <c r="AI393" s="33"/>
      <c r="AS393" s="71" t="n">
        <f aca="false">AL392</f>
        <v>0</v>
      </c>
      <c r="AT393" s="69" t="n">
        <f aca="false">AQ393</f>
        <v>0</v>
      </c>
    </row>
    <row r="394" customFormat="false" ht="11.25" hidden="false" customHeight="false" outlineLevel="0" collapsed="false">
      <c r="U394" s="1" t="n">
        <f aca="false">1+U393</f>
        <v>388</v>
      </c>
      <c r="V394" s="92" t="e">
        <v>#VALUE!</v>
      </c>
      <c r="W394" s="93" t="e">
        <f aca="false">V394</f>
        <v>#VALUE!</v>
      </c>
      <c r="X394" s="93"/>
      <c r="Y394" s="93"/>
      <c r="Z394" s="93"/>
      <c r="AA394" s="93"/>
      <c r="AB394" s="93"/>
      <c r="AD394" s="1" t="n">
        <f aca="false">AD393+1</f>
        <v>389</v>
      </c>
      <c r="AE394" s="69" t="e">
        <v>#VALUE!</v>
      </c>
      <c r="AF394" s="81"/>
      <c r="AG394" s="81"/>
      <c r="AH394" s="90"/>
      <c r="AI394" s="33"/>
      <c r="AS394" s="71" t="n">
        <f aca="false">AL393</f>
        <v>0</v>
      </c>
      <c r="AT394" s="69" t="n">
        <f aca="false">AQ394</f>
        <v>0</v>
      </c>
    </row>
    <row r="395" customFormat="false" ht="11.25" hidden="false" customHeight="false" outlineLevel="0" collapsed="false">
      <c r="U395" s="1" t="n">
        <f aca="false">1+U394</f>
        <v>389</v>
      </c>
      <c r="V395" s="92" t="e">
        <v>#VALUE!</v>
      </c>
      <c r="W395" s="93" t="e">
        <f aca="false">V395</f>
        <v>#VALUE!</v>
      </c>
      <c r="X395" s="93"/>
      <c r="Y395" s="93"/>
      <c r="Z395" s="93"/>
      <c r="AA395" s="93"/>
      <c r="AB395" s="93"/>
      <c r="AD395" s="1" t="n">
        <f aca="false">AD394+1</f>
        <v>390</v>
      </c>
      <c r="AE395" s="69" t="e">
        <v>#VALUE!</v>
      </c>
      <c r="AF395" s="81"/>
      <c r="AG395" s="81"/>
      <c r="AH395" s="90"/>
      <c r="AI395" s="33"/>
      <c r="AS395" s="71" t="n">
        <f aca="false">AL394</f>
        <v>0</v>
      </c>
      <c r="AT395" s="69" t="n">
        <f aca="false">AQ395</f>
        <v>0</v>
      </c>
    </row>
    <row r="396" customFormat="false" ht="11.25" hidden="false" customHeight="false" outlineLevel="0" collapsed="false">
      <c r="U396" s="1" t="n">
        <f aca="false">1+U395</f>
        <v>390</v>
      </c>
      <c r="V396" s="92" t="e">
        <v>#VALUE!</v>
      </c>
      <c r="W396" s="93" t="e">
        <f aca="false">V396</f>
        <v>#VALUE!</v>
      </c>
      <c r="X396" s="93"/>
      <c r="Y396" s="93"/>
      <c r="Z396" s="93"/>
      <c r="AA396" s="93"/>
      <c r="AB396" s="93"/>
      <c r="AD396" s="1" t="n">
        <f aca="false">AD395+1</f>
        <v>391</v>
      </c>
      <c r="AE396" s="69" t="e">
        <v>#VALUE!</v>
      </c>
      <c r="AF396" s="81"/>
      <c r="AG396" s="81"/>
      <c r="AH396" s="90"/>
      <c r="AI396" s="33"/>
      <c r="AS396" s="71" t="n">
        <f aca="false">AL395</f>
        <v>0</v>
      </c>
      <c r="AT396" s="69" t="n">
        <f aca="false">AQ396</f>
        <v>0</v>
      </c>
    </row>
    <row r="397" customFormat="false" ht="11.25" hidden="false" customHeight="false" outlineLevel="0" collapsed="false">
      <c r="U397" s="1" t="n">
        <f aca="false">1+U396</f>
        <v>391</v>
      </c>
      <c r="V397" s="92" t="e">
        <v>#VALUE!</v>
      </c>
      <c r="W397" s="93" t="e">
        <f aca="false">V397</f>
        <v>#VALUE!</v>
      </c>
      <c r="X397" s="93"/>
      <c r="Y397" s="93"/>
      <c r="Z397" s="93"/>
      <c r="AA397" s="93"/>
      <c r="AB397" s="93"/>
      <c r="AD397" s="1" t="n">
        <f aca="false">AD396+1</f>
        <v>392</v>
      </c>
      <c r="AE397" s="69" t="e">
        <v>#VALUE!</v>
      </c>
      <c r="AF397" s="81"/>
      <c r="AG397" s="81"/>
      <c r="AH397" s="90"/>
      <c r="AI397" s="33"/>
      <c r="AS397" s="71" t="n">
        <f aca="false">AL396</f>
        <v>0</v>
      </c>
      <c r="AT397" s="69" t="n">
        <f aca="false">AQ397</f>
        <v>0</v>
      </c>
    </row>
    <row r="398" customFormat="false" ht="11.25" hidden="false" customHeight="false" outlineLevel="0" collapsed="false">
      <c r="U398" s="1" t="n">
        <f aca="false">1+U397</f>
        <v>392</v>
      </c>
      <c r="V398" s="92" t="e">
        <v>#VALUE!</v>
      </c>
      <c r="W398" s="93" t="e">
        <f aca="false">V398</f>
        <v>#VALUE!</v>
      </c>
      <c r="X398" s="93"/>
      <c r="Y398" s="93"/>
      <c r="Z398" s="93"/>
      <c r="AA398" s="93"/>
      <c r="AB398" s="93"/>
      <c r="AD398" s="1" t="n">
        <f aca="false">AD397+1</f>
        <v>393</v>
      </c>
      <c r="AE398" s="69" t="e">
        <v>#VALUE!</v>
      </c>
      <c r="AF398" s="81"/>
      <c r="AG398" s="81"/>
      <c r="AH398" s="90"/>
      <c r="AI398" s="33"/>
      <c r="AS398" s="71" t="n">
        <f aca="false">AL397</f>
        <v>0</v>
      </c>
      <c r="AT398" s="69" t="n">
        <f aca="false">AQ398</f>
        <v>0</v>
      </c>
    </row>
    <row r="399" customFormat="false" ht="11.25" hidden="false" customHeight="false" outlineLevel="0" collapsed="false">
      <c r="U399" s="1" t="n">
        <f aca="false">1+U398</f>
        <v>393</v>
      </c>
      <c r="V399" s="92" t="e">
        <v>#VALUE!</v>
      </c>
      <c r="W399" s="93" t="e">
        <f aca="false">V399</f>
        <v>#VALUE!</v>
      </c>
      <c r="X399" s="93"/>
      <c r="Y399" s="93"/>
      <c r="Z399" s="93"/>
      <c r="AA399" s="93"/>
      <c r="AB399" s="93"/>
      <c r="AD399" s="1" t="n">
        <f aca="false">AD398+1</f>
        <v>394</v>
      </c>
      <c r="AE399" s="69" t="e">
        <v>#VALUE!</v>
      </c>
      <c r="AF399" s="81"/>
      <c r="AG399" s="81"/>
      <c r="AH399" s="90"/>
      <c r="AI399" s="33"/>
      <c r="AS399" s="71" t="n">
        <f aca="false">AL398</f>
        <v>0</v>
      </c>
      <c r="AT399" s="69" t="n">
        <f aca="false">AQ399</f>
        <v>0</v>
      </c>
    </row>
    <row r="400" customFormat="false" ht="11.25" hidden="false" customHeight="false" outlineLevel="0" collapsed="false">
      <c r="U400" s="1" t="n">
        <f aca="false">1+U399</f>
        <v>394</v>
      </c>
      <c r="V400" s="92" t="e">
        <v>#VALUE!</v>
      </c>
      <c r="W400" s="93" t="e">
        <f aca="false">V400</f>
        <v>#VALUE!</v>
      </c>
      <c r="X400" s="93"/>
      <c r="Y400" s="93"/>
      <c r="Z400" s="93"/>
      <c r="AA400" s="93"/>
      <c r="AB400" s="93"/>
      <c r="AD400" s="1" t="n">
        <f aca="false">AD399+1</f>
        <v>395</v>
      </c>
      <c r="AE400" s="69" t="e">
        <v>#VALUE!</v>
      </c>
      <c r="AF400" s="81"/>
      <c r="AG400" s="81"/>
      <c r="AH400" s="90"/>
      <c r="AI400" s="33"/>
      <c r="AS400" s="71" t="n">
        <f aca="false">AL399</f>
        <v>0</v>
      </c>
      <c r="AT400" s="69" t="n">
        <f aca="false">AQ400</f>
        <v>0</v>
      </c>
    </row>
    <row r="401" customFormat="false" ht="11.25" hidden="false" customHeight="false" outlineLevel="0" collapsed="false">
      <c r="U401" s="1" t="n">
        <f aca="false">1+U400</f>
        <v>395</v>
      </c>
      <c r="V401" s="92" t="e">
        <v>#VALUE!</v>
      </c>
      <c r="W401" s="93" t="e">
        <f aca="false">V401</f>
        <v>#VALUE!</v>
      </c>
      <c r="X401" s="93"/>
      <c r="Y401" s="93"/>
      <c r="Z401" s="93"/>
      <c r="AA401" s="93"/>
      <c r="AB401" s="93"/>
      <c r="AD401" s="1" t="n">
        <f aca="false">AD400+1</f>
        <v>396</v>
      </c>
      <c r="AE401" s="69" t="e">
        <v>#VALUE!</v>
      </c>
      <c r="AF401" s="81"/>
      <c r="AG401" s="81"/>
      <c r="AH401" s="90"/>
      <c r="AI401" s="33"/>
      <c r="AS401" s="71" t="n">
        <f aca="false">AL400</f>
        <v>0</v>
      </c>
      <c r="AT401" s="69" t="n">
        <f aca="false">AQ401</f>
        <v>0</v>
      </c>
    </row>
    <row r="402" customFormat="false" ht="11.25" hidden="false" customHeight="false" outlineLevel="0" collapsed="false">
      <c r="U402" s="1" t="n">
        <f aca="false">1+U401</f>
        <v>396</v>
      </c>
      <c r="V402" s="92" t="e">
        <v>#VALUE!</v>
      </c>
      <c r="W402" s="93" t="e">
        <f aca="false">V402</f>
        <v>#VALUE!</v>
      </c>
      <c r="X402" s="93"/>
      <c r="Y402" s="93"/>
      <c r="Z402" s="93"/>
      <c r="AA402" s="93"/>
      <c r="AB402" s="93"/>
      <c r="AD402" s="1" t="n">
        <f aca="false">AD401+1</f>
        <v>397</v>
      </c>
      <c r="AE402" s="69" t="e">
        <v>#VALUE!</v>
      </c>
      <c r="AF402" s="81"/>
      <c r="AG402" s="81"/>
      <c r="AH402" s="90"/>
      <c r="AI402" s="33"/>
      <c r="AS402" s="71" t="n">
        <f aca="false">AL401</f>
        <v>0</v>
      </c>
      <c r="AT402" s="69" t="n">
        <f aca="false">AQ402</f>
        <v>0</v>
      </c>
    </row>
    <row r="403" customFormat="false" ht="11.25" hidden="false" customHeight="false" outlineLevel="0" collapsed="false">
      <c r="U403" s="1" t="n">
        <f aca="false">1+U402</f>
        <v>397</v>
      </c>
      <c r="V403" s="92" t="e">
        <v>#VALUE!</v>
      </c>
      <c r="W403" s="93" t="e">
        <f aca="false">V403</f>
        <v>#VALUE!</v>
      </c>
      <c r="X403" s="93"/>
      <c r="Y403" s="93"/>
      <c r="Z403" s="93"/>
      <c r="AA403" s="93"/>
      <c r="AB403" s="93"/>
      <c r="AD403" s="1" t="n">
        <f aca="false">AD402+1</f>
        <v>398</v>
      </c>
      <c r="AE403" s="69" t="e">
        <v>#VALUE!</v>
      </c>
      <c r="AF403" s="81"/>
      <c r="AG403" s="81"/>
      <c r="AH403" s="90"/>
      <c r="AI403" s="33"/>
      <c r="AS403" s="71" t="n">
        <f aca="false">AL402</f>
        <v>0</v>
      </c>
      <c r="AT403" s="69" t="n">
        <f aca="false">AQ403</f>
        <v>0</v>
      </c>
    </row>
    <row r="404" customFormat="false" ht="11.25" hidden="false" customHeight="false" outlineLevel="0" collapsed="false">
      <c r="U404" s="1" t="n">
        <f aca="false">1+U403</f>
        <v>398</v>
      </c>
      <c r="V404" s="92" t="e">
        <v>#VALUE!</v>
      </c>
      <c r="W404" s="93" t="e">
        <f aca="false">V404</f>
        <v>#VALUE!</v>
      </c>
      <c r="X404" s="93"/>
      <c r="Y404" s="93"/>
      <c r="Z404" s="93"/>
      <c r="AA404" s="93"/>
      <c r="AB404" s="93"/>
      <c r="AD404" s="1" t="n">
        <f aca="false">AD403+1</f>
        <v>399</v>
      </c>
      <c r="AE404" s="69" t="e">
        <v>#VALUE!</v>
      </c>
      <c r="AF404" s="81"/>
      <c r="AG404" s="81"/>
      <c r="AH404" s="90"/>
      <c r="AI404" s="33"/>
      <c r="AS404" s="71" t="n">
        <f aca="false">AL403</f>
        <v>0</v>
      </c>
      <c r="AT404" s="69" t="n">
        <f aca="false">AQ404</f>
        <v>0</v>
      </c>
    </row>
    <row r="405" customFormat="false" ht="11.25" hidden="false" customHeight="false" outlineLevel="0" collapsed="false">
      <c r="U405" s="1" t="n">
        <f aca="false">1+U404</f>
        <v>399</v>
      </c>
      <c r="V405" s="92" t="e">
        <v>#VALUE!</v>
      </c>
      <c r="W405" s="93" t="e">
        <f aca="false">V405</f>
        <v>#VALUE!</v>
      </c>
      <c r="X405" s="93"/>
      <c r="Y405" s="93"/>
      <c r="Z405" s="93"/>
      <c r="AA405" s="93"/>
      <c r="AB405" s="93"/>
      <c r="AD405" s="1" t="n">
        <f aca="false">AD404+1</f>
        <v>400</v>
      </c>
      <c r="AE405" s="69" t="e">
        <v>#VALUE!</v>
      </c>
      <c r="AF405" s="81"/>
      <c r="AG405" s="81"/>
      <c r="AH405" s="90"/>
      <c r="AI405" s="33"/>
      <c r="AS405" s="71" t="n">
        <f aca="false">AL404</f>
        <v>0</v>
      </c>
      <c r="AT405" s="69" t="n">
        <f aca="false">AQ405</f>
        <v>0</v>
      </c>
    </row>
    <row r="406" customFormat="false" ht="11.25" hidden="false" customHeight="false" outlineLevel="0" collapsed="false">
      <c r="U406" s="1" t="n">
        <f aca="false">1+U405</f>
        <v>400</v>
      </c>
      <c r="V406" s="92" t="e">
        <v>#VALUE!</v>
      </c>
      <c r="W406" s="93" t="e">
        <f aca="false">V406</f>
        <v>#VALUE!</v>
      </c>
      <c r="X406" s="93"/>
      <c r="Y406" s="93"/>
      <c r="Z406" s="93"/>
      <c r="AA406" s="93"/>
      <c r="AB406" s="93"/>
      <c r="AD406" s="1" t="n">
        <f aca="false">AD405+1</f>
        <v>401</v>
      </c>
      <c r="AE406" s="69" t="e">
        <v>#VALUE!</v>
      </c>
      <c r="AF406" s="81"/>
      <c r="AG406" s="81"/>
      <c r="AH406" s="90"/>
      <c r="AI406" s="33"/>
      <c r="AS406" s="71" t="n">
        <f aca="false">AL405</f>
        <v>0</v>
      </c>
      <c r="AT406" s="69" t="n">
        <f aca="false">AQ406</f>
        <v>0</v>
      </c>
    </row>
    <row r="407" customFormat="false" ht="11.25" hidden="false" customHeight="false" outlineLevel="0" collapsed="false">
      <c r="U407" s="1" t="n">
        <f aca="false">1+U406</f>
        <v>401</v>
      </c>
      <c r="V407" s="92" t="e">
        <v>#VALUE!</v>
      </c>
      <c r="W407" s="93" t="e">
        <f aca="false">V407</f>
        <v>#VALUE!</v>
      </c>
      <c r="X407" s="93"/>
      <c r="Y407" s="93"/>
      <c r="Z407" s="93"/>
      <c r="AA407" s="93"/>
      <c r="AB407" s="93"/>
      <c r="AD407" s="1" t="n">
        <f aca="false">AD406+1</f>
        <v>402</v>
      </c>
      <c r="AE407" s="69" t="e">
        <v>#VALUE!</v>
      </c>
      <c r="AF407" s="81"/>
      <c r="AG407" s="81"/>
      <c r="AH407" s="90"/>
      <c r="AI407" s="33"/>
      <c r="AS407" s="71" t="n">
        <f aca="false">AL406</f>
        <v>0</v>
      </c>
      <c r="AT407" s="69" t="n">
        <f aca="false">AQ407</f>
        <v>0</v>
      </c>
    </row>
    <row r="408" customFormat="false" ht="11.25" hidden="false" customHeight="false" outlineLevel="0" collapsed="false">
      <c r="U408" s="1" t="n">
        <f aca="false">1+U407</f>
        <v>402</v>
      </c>
      <c r="V408" s="92" t="e">
        <v>#VALUE!</v>
      </c>
      <c r="W408" s="93" t="e">
        <f aca="false">V408</f>
        <v>#VALUE!</v>
      </c>
      <c r="X408" s="93"/>
      <c r="Y408" s="93"/>
      <c r="Z408" s="93"/>
      <c r="AA408" s="93"/>
      <c r="AB408" s="93"/>
      <c r="AD408" s="1" t="n">
        <f aca="false">AD407+1</f>
        <v>403</v>
      </c>
      <c r="AE408" s="69" t="e">
        <v>#VALUE!</v>
      </c>
      <c r="AF408" s="81"/>
      <c r="AG408" s="81"/>
      <c r="AH408" s="90"/>
      <c r="AI408" s="33"/>
      <c r="AS408" s="71" t="n">
        <f aca="false">AL407</f>
        <v>0</v>
      </c>
      <c r="AT408" s="69" t="n">
        <f aca="false">AQ408</f>
        <v>0</v>
      </c>
    </row>
    <row r="409" customFormat="false" ht="11.25" hidden="false" customHeight="false" outlineLevel="0" collapsed="false">
      <c r="U409" s="1" t="n">
        <f aca="false">1+U408</f>
        <v>403</v>
      </c>
      <c r="V409" s="92" t="e">
        <v>#VALUE!</v>
      </c>
      <c r="W409" s="93" t="e">
        <f aca="false">V409</f>
        <v>#VALUE!</v>
      </c>
      <c r="X409" s="93"/>
      <c r="Y409" s="93"/>
      <c r="Z409" s="93"/>
      <c r="AA409" s="93"/>
      <c r="AB409" s="93"/>
      <c r="AD409" s="1" t="n">
        <f aca="false">AD408+1</f>
        <v>404</v>
      </c>
      <c r="AE409" s="69" t="e">
        <v>#VALUE!</v>
      </c>
      <c r="AF409" s="81"/>
      <c r="AG409" s="81"/>
      <c r="AH409" s="90"/>
      <c r="AI409" s="33"/>
      <c r="AS409" s="71" t="n">
        <f aca="false">AL408</f>
        <v>0</v>
      </c>
      <c r="AT409" s="69" t="n">
        <f aca="false">AQ409</f>
        <v>0</v>
      </c>
    </row>
    <row r="410" customFormat="false" ht="11.25" hidden="false" customHeight="false" outlineLevel="0" collapsed="false">
      <c r="U410" s="1" t="n">
        <f aca="false">1+U409</f>
        <v>404</v>
      </c>
      <c r="V410" s="92" t="e">
        <v>#VALUE!</v>
      </c>
      <c r="W410" s="93" t="e">
        <f aca="false">V410</f>
        <v>#VALUE!</v>
      </c>
      <c r="X410" s="93"/>
      <c r="Y410" s="93"/>
      <c r="Z410" s="93"/>
      <c r="AA410" s="93"/>
      <c r="AB410" s="93"/>
      <c r="AD410" s="1" t="n">
        <f aca="false">AD409+1</f>
        <v>405</v>
      </c>
      <c r="AE410" s="69" t="e">
        <v>#VALUE!</v>
      </c>
      <c r="AF410" s="81"/>
      <c r="AG410" s="81"/>
      <c r="AH410" s="90"/>
      <c r="AI410" s="33"/>
      <c r="AS410" s="71" t="n">
        <f aca="false">AL409</f>
        <v>0</v>
      </c>
      <c r="AT410" s="69" t="n">
        <f aca="false">AQ410</f>
        <v>0</v>
      </c>
    </row>
    <row r="411" customFormat="false" ht="11.25" hidden="false" customHeight="false" outlineLevel="0" collapsed="false">
      <c r="U411" s="1" t="n">
        <f aca="false">1+U410</f>
        <v>405</v>
      </c>
      <c r="V411" s="92" t="e">
        <v>#VALUE!</v>
      </c>
      <c r="W411" s="93" t="e">
        <f aca="false">V411</f>
        <v>#VALUE!</v>
      </c>
      <c r="X411" s="93"/>
      <c r="Y411" s="93"/>
      <c r="Z411" s="93"/>
      <c r="AA411" s="93"/>
      <c r="AB411" s="93"/>
      <c r="AD411" s="1" t="n">
        <f aca="false">AD410+1</f>
        <v>406</v>
      </c>
      <c r="AE411" s="69" t="e">
        <v>#VALUE!</v>
      </c>
      <c r="AF411" s="81"/>
      <c r="AG411" s="81"/>
      <c r="AH411" s="90"/>
      <c r="AI411" s="33"/>
      <c r="AS411" s="71" t="n">
        <f aca="false">AL410</f>
        <v>0</v>
      </c>
      <c r="AT411" s="69" t="n">
        <f aca="false">AQ411</f>
        <v>0</v>
      </c>
    </row>
    <row r="412" customFormat="false" ht="11.25" hidden="false" customHeight="false" outlineLevel="0" collapsed="false">
      <c r="U412" s="1" t="n">
        <f aca="false">1+U411</f>
        <v>406</v>
      </c>
      <c r="V412" s="92" t="e">
        <v>#VALUE!</v>
      </c>
      <c r="W412" s="93" t="e">
        <f aca="false">V412</f>
        <v>#VALUE!</v>
      </c>
      <c r="X412" s="93"/>
      <c r="Y412" s="93"/>
      <c r="Z412" s="93"/>
      <c r="AA412" s="93"/>
      <c r="AB412" s="93"/>
      <c r="AD412" s="1" t="n">
        <f aca="false">AD411+1</f>
        <v>407</v>
      </c>
      <c r="AE412" s="69" t="e">
        <v>#VALUE!</v>
      </c>
      <c r="AF412" s="81"/>
      <c r="AG412" s="81"/>
      <c r="AH412" s="90"/>
      <c r="AI412" s="33"/>
      <c r="AS412" s="71" t="n">
        <f aca="false">AL411</f>
        <v>0</v>
      </c>
      <c r="AT412" s="69" t="n">
        <f aca="false">AQ412</f>
        <v>0</v>
      </c>
    </row>
    <row r="413" customFormat="false" ht="11.25" hidden="false" customHeight="false" outlineLevel="0" collapsed="false">
      <c r="U413" s="1" t="n">
        <f aca="false">1+U412</f>
        <v>407</v>
      </c>
      <c r="V413" s="92" t="e">
        <v>#VALUE!</v>
      </c>
      <c r="W413" s="93" t="e">
        <f aca="false">V413</f>
        <v>#VALUE!</v>
      </c>
      <c r="X413" s="93"/>
      <c r="Y413" s="93"/>
      <c r="Z413" s="93"/>
      <c r="AA413" s="93"/>
      <c r="AB413" s="93"/>
      <c r="AD413" s="1" t="n">
        <f aca="false">AD412+1</f>
        <v>408</v>
      </c>
      <c r="AE413" s="69" t="e">
        <v>#VALUE!</v>
      </c>
      <c r="AF413" s="81"/>
      <c r="AG413" s="81"/>
      <c r="AH413" s="90"/>
      <c r="AI413" s="33"/>
      <c r="AS413" s="71" t="n">
        <f aca="false">AL412</f>
        <v>0</v>
      </c>
      <c r="AT413" s="69" t="n">
        <f aca="false">AQ413</f>
        <v>0</v>
      </c>
    </row>
    <row r="414" customFormat="false" ht="11.25" hidden="false" customHeight="false" outlineLevel="0" collapsed="false">
      <c r="U414" s="1" t="n">
        <f aca="false">1+U413</f>
        <v>408</v>
      </c>
      <c r="V414" s="92" t="e">
        <v>#VALUE!</v>
      </c>
      <c r="W414" s="93" t="e">
        <f aca="false">V414</f>
        <v>#VALUE!</v>
      </c>
      <c r="X414" s="93"/>
      <c r="Y414" s="93"/>
      <c r="Z414" s="93"/>
      <c r="AA414" s="93"/>
      <c r="AB414" s="93"/>
      <c r="AD414" s="1" t="n">
        <f aca="false">AD413+1</f>
        <v>409</v>
      </c>
      <c r="AE414" s="69" t="e">
        <v>#VALUE!</v>
      </c>
      <c r="AF414" s="81"/>
      <c r="AG414" s="81"/>
      <c r="AH414" s="90"/>
      <c r="AI414" s="33"/>
      <c r="AS414" s="71" t="n">
        <f aca="false">AL413</f>
        <v>0</v>
      </c>
      <c r="AT414" s="69" t="n">
        <f aca="false">AQ414</f>
        <v>0</v>
      </c>
    </row>
    <row r="415" customFormat="false" ht="11.25" hidden="false" customHeight="false" outlineLevel="0" collapsed="false">
      <c r="U415" s="1" t="n">
        <f aca="false">1+U414</f>
        <v>409</v>
      </c>
      <c r="V415" s="92" t="e">
        <v>#VALUE!</v>
      </c>
      <c r="W415" s="93" t="e">
        <f aca="false">V415</f>
        <v>#VALUE!</v>
      </c>
      <c r="X415" s="93"/>
      <c r="Y415" s="93"/>
      <c r="Z415" s="93"/>
      <c r="AA415" s="93"/>
      <c r="AB415" s="93"/>
      <c r="AD415" s="1" t="n">
        <f aca="false">AD414+1</f>
        <v>410</v>
      </c>
      <c r="AE415" s="69" t="e">
        <v>#VALUE!</v>
      </c>
      <c r="AF415" s="81"/>
      <c r="AG415" s="81"/>
      <c r="AH415" s="90"/>
      <c r="AI415" s="33"/>
      <c r="AS415" s="71" t="n">
        <f aca="false">AL414</f>
        <v>0</v>
      </c>
      <c r="AT415" s="69" t="n">
        <f aca="false">AQ415</f>
        <v>0</v>
      </c>
    </row>
    <row r="416" customFormat="false" ht="11.25" hidden="false" customHeight="false" outlineLevel="0" collapsed="false">
      <c r="U416" s="1" t="n">
        <f aca="false">1+U415</f>
        <v>410</v>
      </c>
      <c r="V416" s="92" t="e">
        <v>#VALUE!</v>
      </c>
      <c r="W416" s="93" t="e">
        <f aca="false">V416</f>
        <v>#VALUE!</v>
      </c>
      <c r="X416" s="93"/>
      <c r="Y416" s="93"/>
      <c r="Z416" s="93"/>
      <c r="AA416" s="93"/>
      <c r="AB416" s="93"/>
      <c r="AD416" s="1" t="n">
        <f aca="false">AD415+1</f>
        <v>411</v>
      </c>
      <c r="AE416" s="69" t="e">
        <v>#VALUE!</v>
      </c>
      <c r="AF416" s="81"/>
      <c r="AG416" s="81"/>
      <c r="AH416" s="90"/>
      <c r="AI416" s="33"/>
      <c r="AS416" s="71" t="n">
        <f aca="false">AL415</f>
        <v>0</v>
      </c>
      <c r="AT416" s="69" t="n">
        <f aca="false">AQ416</f>
        <v>0</v>
      </c>
    </row>
    <row r="417" customFormat="false" ht="11.25" hidden="false" customHeight="false" outlineLevel="0" collapsed="false">
      <c r="U417" s="1" t="n">
        <f aca="false">1+U416</f>
        <v>411</v>
      </c>
      <c r="V417" s="92" t="e">
        <v>#VALUE!</v>
      </c>
      <c r="W417" s="93" t="e">
        <f aca="false">V417</f>
        <v>#VALUE!</v>
      </c>
      <c r="X417" s="93"/>
      <c r="Y417" s="93"/>
      <c r="Z417" s="93"/>
      <c r="AA417" s="93"/>
      <c r="AB417" s="93"/>
      <c r="AD417" s="1" t="n">
        <f aca="false">AD416+1</f>
        <v>412</v>
      </c>
      <c r="AE417" s="69" t="e">
        <v>#VALUE!</v>
      </c>
      <c r="AF417" s="81"/>
      <c r="AG417" s="81"/>
      <c r="AH417" s="90"/>
      <c r="AI417" s="33"/>
      <c r="AS417" s="71" t="n">
        <f aca="false">AL416</f>
        <v>0</v>
      </c>
      <c r="AT417" s="69" t="n">
        <f aca="false">AQ417</f>
        <v>0</v>
      </c>
    </row>
    <row r="418" customFormat="false" ht="11.25" hidden="false" customHeight="false" outlineLevel="0" collapsed="false">
      <c r="U418" s="1" t="n">
        <f aca="false">1+U417</f>
        <v>412</v>
      </c>
      <c r="V418" s="92" t="e">
        <v>#VALUE!</v>
      </c>
      <c r="W418" s="93" t="e">
        <f aca="false">V418</f>
        <v>#VALUE!</v>
      </c>
      <c r="X418" s="93"/>
      <c r="Y418" s="93"/>
      <c r="Z418" s="93"/>
      <c r="AA418" s="93"/>
      <c r="AB418" s="93"/>
      <c r="AD418" s="1" t="n">
        <f aca="false">AD417+1</f>
        <v>413</v>
      </c>
      <c r="AE418" s="69" t="e">
        <v>#VALUE!</v>
      </c>
      <c r="AF418" s="81"/>
      <c r="AG418" s="81"/>
      <c r="AH418" s="90"/>
      <c r="AI418" s="33"/>
      <c r="AS418" s="71" t="n">
        <f aca="false">AL417</f>
        <v>0</v>
      </c>
      <c r="AT418" s="69" t="n">
        <f aca="false">AQ418</f>
        <v>0</v>
      </c>
    </row>
    <row r="419" customFormat="false" ht="11.25" hidden="false" customHeight="false" outlineLevel="0" collapsed="false">
      <c r="U419" s="1" t="n">
        <f aca="false">1+U418</f>
        <v>413</v>
      </c>
      <c r="V419" s="92" t="e">
        <v>#VALUE!</v>
      </c>
      <c r="W419" s="93" t="e">
        <f aca="false">V419</f>
        <v>#VALUE!</v>
      </c>
      <c r="X419" s="93"/>
      <c r="Y419" s="93"/>
      <c r="Z419" s="93"/>
      <c r="AA419" s="93"/>
      <c r="AB419" s="93"/>
      <c r="AD419" s="1" t="n">
        <f aca="false">AD418+1</f>
        <v>414</v>
      </c>
      <c r="AE419" s="69" t="e">
        <v>#VALUE!</v>
      </c>
      <c r="AF419" s="81"/>
      <c r="AG419" s="81"/>
      <c r="AH419" s="90"/>
      <c r="AI419" s="33"/>
      <c r="AS419" s="71" t="n">
        <f aca="false">AL418</f>
        <v>0</v>
      </c>
      <c r="AT419" s="69" t="n">
        <f aca="false">AQ419</f>
        <v>0</v>
      </c>
    </row>
    <row r="420" customFormat="false" ht="11.25" hidden="false" customHeight="false" outlineLevel="0" collapsed="false">
      <c r="U420" s="1" t="n">
        <f aca="false">1+U419</f>
        <v>414</v>
      </c>
      <c r="V420" s="92" t="e">
        <v>#VALUE!</v>
      </c>
      <c r="W420" s="93" t="e">
        <f aca="false">V420</f>
        <v>#VALUE!</v>
      </c>
      <c r="X420" s="93"/>
      <c r="Y420" s="93"/>
      <c r="Z420" s="93"/>
      <c r="AA420" s="93"/>
      <c r="AB420" s="93"/>
      <c r="AD420" s="1" t="n">
        <f aca="false">AD419+1</f>
        <v>415</v>
      </c>
      <c r="AE420" s="69" t="e">
        <v>#VALUE!</v>
      </c>
      <c r="AF420" s="81"/>
      <c r="AG420" s="81"/>
      <c r="AH420" s="90"/>
      <c r="AI420" s="33"/>
      <c r="AS420" s="71" t="n">
        <f aca="false">AL419</f>
        <v>0</v>
      </c>
      <c r="AT420" s="69" t="n">
        <f aca="false">AQ420</f>
        <v>0</v>
      </c>
    </row>
    <row r="421" customFormat="false" ht="11.25" hidden="false" customHeight="false" outlineLevel="0" collapsed="false">
      <c r="U421" s="1" t="n">
        <f aca="false">1+U420</f>
        <v>415</v>
      </c>
      <c r="V421" s="92" t="e">
        <v>#VALUE!</v>
      </c>
      <c r="W421" s="93" t="e">
        <f aca="false">V421</f>
        <v>#VALUE!</v>
      </c>
      <c r="X421" s="93"/>
      <c r="Y421" s="93"/>
      <c r="Z421" s="93"/>
      <c r="AA421" s="93"/>
      <c r="AB421" s="93"/>
      <c r="AD421" s="1" t="n">
        <f aca="false">AD420+1</f>
        <v>416</v>
      </c>
      <c r="AE421" s="69" t="e">
        <v>#VALUE!</v>
      </c>
      <c r="AF421" s="81"/>
      <c r="AG421" s="81"/>
      <c r="AH421" s="90"/>
      <c r="AI421" s="33"/>
      <c r="AS421" s="71" t="n">
        <f aca="false">AL420</f>
        <v>0</v>
      </c>
      <c r="AT421" s="69" t="n">
        <f aca="false">AQ421</f>
        <v>0</v>
      </c>
    </row>
    <row r="422" customFormat="false" ht="11.25" hidden="false" customHeight="false" outlineLevel="0" collapsed="false">
      <c r="U422" s="1" t="n">
        <f aca="false">1+U421</f>
        <v>416</v>
      </c>
      <c r="V422" s="92" t="e">
        <v>#VALUE!</v>
      </c>
      <c r="W422" s="93" t="e">
        <f aca="false">V422</f>
        <v>#VALUE!</v>
      </c>
      <c r="X422" s="93"/>
      <c r="Y422" s="93"/>
      <c r="Z422" s="93"/>
      <c r="AA422" s="93"/>
      <c r="AB422" s="93"/>
      <c r="AD422" s="1" t="n">
        <f aca="false">AD421+1</f>
        <v>417</v>
      </c>
      <c r="AE422" s="69" t="e">
        <v>#VALUE!</v>
      </c>
      <c r="AF422" s="81"/>
      <c r="AG422" s="81"/>
      <c r="AH422" s="90"/>
      <c r="AI422" s="33"/>
      <c r="AS422" s="71" t="n">
        <f aca="false">AL421</f>
        <v>0</v>
      </c>
      <c r="AT422" s="69" t="n">
        <f aca="false">AQ422</f>
        <v>0</v>
      </c>
    </row>
    <row r="423" customFormat="false" ht="11.25" hidden="false" customHeight="false" outlineLevel="0" collapsed="false">
      <c r="U423" s="1" t="n">
        <f aca="false">1+U422</f>
        <v>417</v>
      </c>
      <c r="V423" s="92" t="e">
        <v>#VALUE!</v>
      </c>
      <c r="W423" s="93" t="e">
        <f aca="false">V423</f>
        <v>#VALUE!</v>
      </c>
      <c r="X423" s="93"/>
      <c r="Y423" s="93"/>
      <c r="Z423" s="93"/>
      <c r="AA423" s="93"/>
      <c r="AB423" s="93"/>
      <c r="AD423" s="1" t="n">
        <f aca="false">AD422+1</f>
        <v>418</v>
      </c>
      <c r="AE423" s="69" t="e">
        <v>#VALUE!</v>
      </c>
      <c r="AF423" s="81"/>
      <c r="AG423" s="81"/>
      <c r="AH423" s="90"/>
      <c r="AI423" s="33"/>
      <c r="AS423" s="71" t="n">
        <f aca="false">AL422</f>
        <v>0</v>
      </c>
      <c r="AT423" s="69" t="n">
        <f aca="false">AQ423</f>
        <v>0</v>
      </c>
    </row>
    <row r="424" customFormat="false" ht="11.25" hidden="false" customHeight="false" outlineLevel="0" collapsed="false">
      <c r="U424" s="1" t="n">
        <f aca="false">1+U423</f>
        <v>418</v>
      </c>
      <c r="V424" s="92" t="e">
        <v>#VALUE!</v>
      </c>
      <c r="W424" s="93" t="e">
        <f aca="false">V424</f>
        <v>#VALUE!</v>
      </c>
      <c r="X424" s="93"/>
      <c r="Y424" s="93"/>
      <c r="Z424" s="93"/>
      <c r="AA424" s="93"/>
      <c r="AB424" s="93"/>
      <c r="AD424" s="1" t="n">
        <f aca="false">AD423+1</f>
        <v>419</v>
      </c>
      <c r="AE424" s="69" t="e">
        <v>#VALUE!</v>
      </c>
      <c r="AF424" s="81"/>
      <c r="AG424" s="81"/>
      <c r="AH424" s="90"/>
      <c r="AI424" s="33"/>
      <c r="AS424" s="71" t="n">
        <f aca="false">AL423</f>
        <v>0</v>
      </c>
      <c r="AT424" s="69" t="n">
        <f aca="false">AQ424</f>
        <v>0</v>
      </c>
    </row>
    <row r="425" customFormat="false" ht="11.25" hidden="false" customHeight="false" outlineLevel="0" collapsed="false">
      <c r="U425" s="1" t="n">
        <f aca="false">1+U424</f>
        <v>419</v>
      </c>
      <c r="V425" s="92" t="e">
        <v>#VALUE!</v>
      </c>
      <c r="W425" s="93" t="e">
        <f aca="false">V425</f>
        <v>#VALUE!</v>
      </c>
      <c r="X425" s="93"/>
      <c r="Y425" s="93"/>
      <c r="Z425" s="93"/>
      <c r="AA425" s="93"/>
      <c r="AB425" s="93"/>
      <c r="AD425" s="1" t="n">
        <f aca="false">AD424+1</f>
        <v>420</v>
      </c>
      <c r="AE425" s="69" t="e">
        <v>#VALUE!</v>
      </c>
      <c r="AF425" s="81"/>
      <c r="AG425" s="81"/>
      <c r="AH425" s="90"/>
      <c r="AI425" s="33"/>
      <c r="AS425" s="71" t="n">
        <f aca="false">AL424</f>
        <v>0</v>
      </c>
      <c r="AT425" s="69" t="n">
        <f aca="false">AQ425</f>
        <v>0</v>
      </c>
    </row>
    <row r="426" customFormat="false" ht="11.25" hidden="false" customHeight="false" outlineLevel="0" collapsed="false">
      <c r="U426" s="1" t="n">
        <f aca="false">1+U425</f>
        <v>420</v>
      </c>
      <c r="V426" s="92" t="e">
        <v>#VALUE!</v>
      </c>
      <c r="W426" s="93" t="e">
        <f aca="false">V426</f>
        <v>#VALUE!</v>
      </c>
      <c r="X426" s="93"/>
      <c r="Y426" s="93"/>
      <c r="Z426" s="93"/>
      <c r="AA426" s="93"/>
      <c r="AB426" s="93"/>
      <c r="AD426" s="1" t="n">
        <f aca="false">AD425+1</f>
        <v>421</v>
      </c>
      <c r="AE426" s="69" t="e">
        <v>#VALUE!</v>
      </c>
      <c r="AF426" s="81"/>
      <c r="AG426" s="81"/>
      <c r="AH426" s="90"/>
      <c r="AI426" s="33"/>
      <c r="AS426" s="71" t="n">
        <f aca="false">AL425</f>
        <v>0</v>
      </c>
      <c r="AT426" s="69" t="n">
        <f aca="false">AQ426</f>
        <v>0</v>
      </c>
    </row>
    <row r="427" customFormat="false" ht="11.25" hidden="false" customHeight="false" outlineLevel="0" collapsed="false">
      <c r="U427" s="1" t="n">
        <f aca="false">1+U426</f>
        <v>421</v>
      </c>
      <c r="V427" s="92" t="e">
        <v>#VALUE!</v>
      </c>
      <c r="W427" s="93" t="e">
        <f aca="false">V427</f>
        <v>#VALUE!</v>
      </c>
      <c r="X427" s="93"/>
      <c r="Y427" s="93"/>
      <c r="Z427" s="93"/>
      <c r="AA427" s="93"/>
      <c r="AB427" s="93"/>
      <c r="AD427" s="1" t="n">
        <f aca="false">AD426+1</f>
        <v>422</v>
      </c>
      <c r="AE427" s="69" t="e">
        <v>#VALUE!</v>
      </c>
      <c r="AF427" s="81"/>
      <c r="AG427" s="81"/>
      <c r="AH427" s="90"/>
      <c r="AI427" s="33"/>
      <c r="AS427" s="71" t="n">
        <f aca="false">AL426</f>
        <v>0</v>
      </c>
      <c r="AT427" s="69" t="n">
        <f aca="false">AQ427</f>
        <v>0</v>
      </c>
    </row>
    <row r="428" customFormat="false" ht="11.25" hidden="false" customHeight="false" outlineLevel="0" collapsed="false">
      <c r="U428" s="1" t="n">
        <f aca="false">1+U427</f>
        <v>422</v>
      </c>
      <c r="V428" s="92" t="e">
        <v>#VALUE!</v>
      </c>
      <c r="W428" s="93" t="e">
        <f aca="false">V428</f>
        <v>#VALUE!</v>
      </c>
      <c r="X428" s="93"/>
      <c r="Y428" s="93"/>
      <c r="Z428" s="93"/>
      <c r="AA428" s="93"/>
      <c r="AB428" s="93"/>
      <c r="AD428" s="1" t="n">
        <f aca="false">AD427+1</f>
        <v>423</v>
      </c>
      <c r="AE428" s="69" t="e">
        <v>#VALUE!</v>
      </c>
      <c r="AF428" s="81"/>
      <c r="AG428" s="81"/>
      <c r="AH428" s="90"/>
      <c r="AI428" s="33"/>
      <c r="AS428" s="71" t="n">
        <f aca="false">AL427</f>
        <v>0</v>
      </c>
      <c r="AT428" s="69" t="n">
        <f aca="false">AQ428</f>
        <v>0</v>
      </c>
    </row>
    <row r="429" customFormat="false" ht="11.25" hidden="false" customHeight="false" outlineLevel="0" collapsed="false">
      <c r="U429" s="1" t="n">
        <f aca="false">1+U428</f>
        <v>423</v>
      </c>
      <c r="V429" s="92" t="e">
        <v>#VALUE!</v>
      </c>
      <c r="W429" s="93" t="e">
        <f aca="false">V429</f>
        <v>#VALUE!</v>
      </c>
      <c r="X429" s="93"/>
      <c r="Y429" s="93"/>
      <c r="Z429" s="93"/>
      <c r="AA429" s="93"/>
      <c r="AB429" s="93"/>
      <c r="AD429" s="1" t="n">
        <f aca="false">AD428+1</f>
        <v>424</v>
      </c>
      <c r="AE429" s="69" t="e">
        <v>#VALUE!</v>
      </c>
      <c r="AF429" s="81"/>
      <c r="AG429" s="81"/>
      <c r="AH429" s="90"/>
      <c r="AI429" s="33"/>
      <c r="AS429" s="71" t="n">
        <f aca="false">AL428</f>
        <v>0</v>
      </c>
      <c r="AT429" s="69" t="n">
        <f aca="false">AQ429</f>
        <v>0</v>
      </c>
    </row>
    <row r="430" customFormat="false" ht="11.25" hidden="false" customHeight="false" outlineLevel="0" collapsed="false">
      <c r="U430" s="1" t="n">
        <f aca="false">1+U429</f>
        <v>424</v>
      </c>
      <c r="V430" s="92" t="e">
        <v>#VALUE!</v>
      </c>
      <c r="W430" s="93" t="e">
        <f aca="false">V430</f>
        <v>#VALUE!</v>
      </c>
      <c r="X430" s="93"/>
      <c r="Y430" s="93"/>
      <c r="Z430" s="93"/>
      <c r="AA430" s="93"/>
      <c r="AB430" s="93"/>
      <c r="AD430" s="1" t="n">
        <f aca="false">AD429+1</f>
        <v>425</v>
      </c>
      <c r="AE430" s="69" t="e">
        <v>#VALUE!</v>
      </c>
      <c r="AF430" s="81"/>
      <c r="AG430" s="81"/>
      <c r="AH430" s="90"/>
      <c r="AI430" s="33"/>
      <c r="AS430" s="71" t="n">
        <f aca="false">AL429</f>
        <v>0</v>
      </c>
      <c r="AT430" s="69" t="n">
        <f aca="false">AQ430</f>
        <v>0</v>
      </c>
    </row>
    <row r="431" customFormat="false" ht="11.25" hidden="false" customHeight="false" outlineLevel="0" collapsed="false">
      <c r="U431" s="1" t="n">
        <f aca="false">1+U430</f>
        <v>425</v>
      </c>
      <c r="V431" s="92" t="e">
        <v>#VALUE!</v>
      </c>
      <c r="W431" s="93" t="e">
        <f aca="false">V431</f>
        <v>#VALUE!</v>
      </c>
      <c r="X431" s="93"/>
      <c r="Y431" s="93"/>
      <c r="Z431" s="93"/>
      <c r="AA431" s="93"/>
      <c r="AB431" s="93"/>
      <c r="AD431" s="1" t="n">
        <f aca="false">AD430+1</f>
        <v>426</v>
      </c>
      <c r="AE431" s="69" t="e">
        <v>#VALUE!</v>
      </c>
      <c r="AF431" s="81"/>
      <c r="AG431" s="81"/>
      <c r="AH431" s="90"/>
      <c r="AI431" s="33"/>
      <c r="AS431" s="71" t="n">
        <f aca="false">AL430</f>
        <v>0</v>
      </c>
      <c r="AT431" s="69" t="n">
        <f aca="false">AQ431</f>
        <v>0</v>
      </c>
    </row>
    <row r="432" customFormat="false" ht="11.25" hidden="false" customHeight="false" outlineLevel="0" collapsed="false">
      <c r="U432" s="1" t="n">
        <f aca="false">1+U431</f>
        <v>426</v>
      </c>
      <c r="V432" s="92" t="e">
        <v>#VALUE!</v>
      </c>
      <c r="W432" s="93" t="e">
        <f aca="false">V432</f>
        <v>#VALUE!</v>
      </c>
      <c r="X432" s="93"/>
      <c r="Y432" s="93"/>
      <c r="Z432" s="93"/>
      <c r="AA432" s="93"/>
      <c r="AB432" s="93"/>
      <c r="AD432" s="1" t="n">
        <f aca="false">AD431+1</f>
        <v>427</v>
      </c>
      <c r="AE432" s="69" t="e">
        <v>#VALUE!</v>
      </c>
      <c r="AF432" s="81"/>
      <c r="AG432" s="81"/>
      <c r="AH432" s="90"/>
      <c r="AI432" s="33"/>
      <c r="AS432" s="71" t="n">
        <f aca="false">AL431</f>
        <v>0</v>
      </c>
      <c r="AT432" s="69" t="n">
        <f aca="false">AQ432</f>
        <v>0</v>
      </c>
    </row>
    <row r="433" customFormat="false" ht="11.25" hidden="false" customHeight="false" outlineLevel="0" collapsed="false">
      <c r="U433" s="1" t="n">
        <f aca="false">1+U432</f>
        <v>427</v>
      </c>
      <c r="V433" s="92" t="e">
        <v>#VALUE!</v>
      </c>
      <c r="W433" s="93" t="e">
        <f aca="false">V433</f>
        <v>#VALUE!</v>
      </c>
      <c r="X433" s="93"/>
      <c r="Y433" s="93"/>
      <c r="Z433" s="93"/>
      <c r="AA433" s="93"/>
      <c r="AB433" s="93"/>
      <c r="AD433" s="1" t="n">
        <f aca="false">AD432+1</f>
        <v>428</v>
      </c>
      <c r="AE433" s="69" t="e">
        <v>#VALUE!</v>
      </c>
      <c r="AF433" s="81"/>
      <c r="AG433" s="81"/>
      <c r="AH433" s="90"/>
      <c r="AI433" s="33"/>
      <c r="AS433" s="71" t="n">
        <f aca="false">AL432</f>
        <v>0</v>
      </c>
      <c r="AT433" s="69" t="n">
        <f aca="false">AQ433</f>
        <v>0</v>
      </c>
    </row>
    <row r="434" customFormat="false" ht="11.25" hidden="false" customHeight="false" outlineLevel="0" collapsed="false">
      <c r="U434" s="1" t="n">
        <f aca="false">1+U433</f>
        <v>428</v>
      </c>
      <c r="V434" s="92" t="e">
        <v>#VALUE!</v>
      </c>
      <c r="W434" s="93" t="e">
        <f aca="false">V434</f>
        <v>#VALUE!</v>
      </c>
      <c r="X434" s="93"/>
      <c r="Y434" s="93"/>
      <c r="Z434" s="93"/>
      <c r="AA434" s="93"/>
      <c r="AB434" s="93"/>
      <c r="AD434" s="1" t="n">
        <f aca="false">AD433+1</f>
        <v>429</v>
      </c>
      <c r="AE434" s="69" t="e">
        <v>#VALUE!</v>
      </c>
      <c r="AF434" s="81"/>
      <c r="AG434" s="81"/>
      <c r="AH434" s="90"/>
      <c r="AI434" s="33"/>
      <c r="AS434" s="71" t="n">
        <f aca="false">AL433</f>
        <v>0</v>
      </c>
      <c r="AT434" s="69" t="n">
        <f aca="false">AQ434</f>
        <v>0</v>
      </c>
    </row>
    <row r="435" customFormat="false" ht="11.25" hidden="false" customHeight="false" outlineLevel="0" collapsed="false">
      <c r="U435" s="1" t="n">
        <f aca="false">1+U434</f>
        <v>429</v>
      </c>
      <c r="V435" s="92" t="e">
        <v>#VALUE!</v>
      </c>
      <c r="W435" s="93" t="e">
        <f aca="false">V435</f>
        <v>#VALUE!</v>
      </c>
      <c r="X435" s="93"/>
      <c r="Y435" s="93"/>
      <c r="Z435" s="93"/>
      <c r="AA435" s="93"/>
      <c r="AB435" s="93"/>
      <c r="AD435" s="1" t="n">
        <f aca="false">AD434+1</f>
        <v>430</v>
      </c>
      <c r="AE435" s="69" t="e">
        <v>#VALUE!</v>
      </c>
      <c r="AF435" s="81"/>
      <c r="AG435" s="81"/>
      <c r="AH435" s="90"/>
      <c r="AI435" s="33"/>
      <c r="AS435" s="71" t="n">
        <f aca="false">AL434</f>
        <v>0</v>
      </c>
      <c r="AT435" s="69" t="n">
        <f aca="false">AQ435</f>
        <v>0</v>
      </c>
    </row>
    <row r="436" customFormat="false" ht="11.25" hidden="false" customHeight="false" outlineLevel="0" collapsed="false">
      <c r="U436" s="1" t="n">
        <f aca="false">1+U435</f>
        <v>430</v>
      </c>
      <c r="V436" s="92" t="e">
        <v>#VALUE!</v>
      </c>
      <c r="W436" s="93" t="e">
        <f aca="false">V436</f>
        <v>#VALUE!</v>
      </c>
      <c r="X436" s="93"/>
      <c r="Y436" s="93"/>
      <c r="Z436" s="93"/>
      <c r="AA436" s="93"/>
      <c r="AB436" s="93"/>
      <c r="AD436" s="1" t="n">
        <f aca="false">AD435+1</f>
        <v>431</v>
      </c>
      <c r="AE436" s="69" t="e">
        <v>#VALUE!</v>
      </c>
      <c r="AF436" s="81"/>
      <c r="AG436" s="81"/>
      <c r="AH436" s="90"/>
      <c r="AI436" s="33"/>
      <c r="AS436" s="71" t="n">
        <f aca="false">AL435</f>
        <v>0</v>
      </c>
      <c r="AT436" s="69" t="n">
        <f aca="false">AQ436</f>
        <v>0</v>
      </c>
    </row>
    <row r="437" customFormat="false" ht="11.25" hidden="false" customHeight="false" outlineLevel="0" collapsed="false">
      <c r="U437" s="1" t="n">
        <f aca="false">1+U436</f>
        <v>431</v>
      </c>
      <c r="V437" s="92" t="e">
        <v>#VALUE!</v>
      </c>
      <c r="W437" s="93" t="e">
        <f aca="false">V437</f>
        <v>#VALUE!</v>
      </c>
      <c r="X437" s="93"/>
      <c r="Y437" s="93"/>
      <c r="Z437" s="93"/>
      <c r="AA437" s="93"/>
      <c r="AB437" s="93"/>
      <c r="AD437" s="1" t="n">
        <f aca="false">AD436+1</f>
        <v>432</v>
      </c>
      <c r="AE437" s="69" t="e">
        <v>#VALUE!</v>
      </c>
      <c r="AF437" s="81"/>
      <c r="AG437" s="81"/>
      <c r="AH437" s="90"/>
      <c r="AI437" s="33"/>
      <c r="AS437" s="71" t="n">
        <f aca="false">AL436</f>
        <v>0</v>
      </c>
      <c r="AT437" s="69" t="n">
        <f aca="false">AQ437</f>
        <v>0</v>
      </c>
    </row>
    <row r="438" customFormat="false" ht="11.25" hidden="false" customHeight="false" outlineLevel="0" collapsed="false">
      <c r="U438" s="1" t="n">
        <f aca="false">1+U437</f>
        <v>432</v>
      </c>
      <c r="V438" s="92" t="e">
        <v>#VALUE!</v>
      </c>
      <c r="W438" s="93" t="e">
        <f aca="false">V438</f>
        <v>#VALUE!</v>
      </c>
      <c r="X438" s="93"/>
      <c r="Y438" s="93"/>
      <c r="Z438" s="93"/>
      <c r="AA438" s="93"/>
      <c r="AB438" s="93"/>
      <c r="AD438" s="1" t="n">
        <f aca="false">AD437+1</f>
        <v>433</v>
      </c>
      <c r="AE438" s="69" t="e">
        <v>#VALUE!</v>
      </c>
      <c r="AF438" s="81"/>
      <c r="AG438" s="81"/>
      <c r="AH438" s="90"/>
      <c r="AI438" s="33"/>
      <c r="AS438" s="71" t="n">
        <f aca="false">AL437</f>
        <v>0</v>
      </c>
      <c r="AT438" s="69" t="n">
        <f aca="false">AQ438</f>
        <v>0</v>
      </c>
    </row>
    <row r="439" customFormat="false" ht="11.25" hidden="false" customHeight="false" outlineLevel="0" collapsed="false">
      <c r="U439" s="1" t="n">
        <f aca="false">1+U438</f>
        <v>433</v>
      </c>
      <c r="V439" s="92" t="e">
        <v>#VALUE!</v>
      </c>
      <c r="W439" s="93" t="e">
        <f aca="false">V439</f>
        <v>#VALUE!</v>
      </c>
      <c r="X439" s="93"/>
      <c r="Y439" s="93"/>
      <c r="Z439" s="93"/>
      <c r="AA439" s="93"/>
      <c r="AB439" s="93"/>
      <c r="AD439" s="1" t="n">
        <f aca="false">AD438+1</f>
        <v>434</v>
      </c>
      <c r="AE439" s="69" t="e">
        <v>#VALUE!</v>
      </c>
      <c r="AF439" s="81"/>
      <c r="AG439" s="81"/>
      <c r="AH439" s="90"/>
      <c r="AI439" s="33"/>
      <c r="AS439" s="71" t="n">
        <f aca="false">AL438</f>
        <v>0</v>
      </c>
      <c r="AT439" s="69" t="n">
        <f aca="false">AQ439</f>
        <v>0</v>
      </c>
    </row>
    <row r="440" customFormat="false" ht="11.25" hidden="false" customHeight="false" outlineLevel="0" collapsed="false">
      <c r="U440" s="1" t="n">
        <f aca="false">1+U439</f>
        <v>434</v>
      </c>
      <c r="V440" s="92" t="e">
        <v>#VALUE!</v>
      </c>
      <c r="W440" s="93" t="e">
        <f aca="false">V440</f>
        <v>#VALUE!</v>
      </c>
      <c r="X440" s="93"/>
      <c r="Y440" s="93"/>
      <c r="Z440" s="93"/>
      <c r="AA440" s="93"/>
      <c r="AB440" s="93"/>
      <c r="AD440" s="1" t="n">
        <f aca="false">AD439+1</f>
        <v>435</v>
      </c>
      <c r="AE440" s="69" t="e">
        <v>#VALUE!</v>
      </c>
      <c r="AF440" s="81"/>
      <c r="AG440" s="81"/>
      <c r="AH440" s="90"/>
      <c r="AI440" s="33"/>
      <c r="AS440" s="71" t="n">
        <f aca="false">AL439</f>
        <v>0</v>
      </c>
      <c r="AT440" s="69" t="n">
        <f aca="false">AQ440</f>
        <v>0</v>
      </c>
    </row>
    <row r="441" customFormat="false" ht="11.25" hidden="false" customHeight="false" outlineLevel="0" collapsed="false">
      <c r="U441" s="1" t="n">
        <f aca="false">1+U440</f>
        <v>435</v>
      </c>
      <c r="V441" s="92" t="e">
        <v>#VALUE!</v>
      </c>
      <c r="W441" s="93" t="e">
        <f aca="false">V441</f>
        <v>#VALUE!</v>
      </c>
      <c r="X441" s="93"/>
      <c r="Y441" s="93"/>
      <c r="Z441" s="93"/>
      <c r="AA441" s="93"/>
      <c r="AB441" s="93"/>
      <c r="AD441" s="1" t="n">
        <f aca="false">AD440+1</f>
        <v>436</v>
      </c>
      <c r="AE441" s="69" t="e">
        <v>#VALUE!</v>
      </c>
      <c r="AF441" s="81"/>
      <c r="AG441" s="81"/>
      <c r="AH441" s="90"/>
      <c r="AI441" s="33"/>
      <c r="AS441" s="71" t="n">
        <f aca="false">AL440</f>
        <v>0</v>
      </c>
      <c r="AT441" s="69" t="n">
        <f aca="false">AQ441</f>
        <v>0</v>
      </c>
    </row>
    <row r="442" customFormat="false" ht="11.25" hidden="false" customHeight="false" outlineLevel="0" collapsed="false">
      <c r="U442" s="1" t="n">
        <f aca="false">1+U441</f>
        <v>436</v>
      </c>
      <c r="V442" s="92" t="e">
        <v>#VALUE!</v>
      </c>
      <c r="W442" s="93" t="e">
        <f aca="false">V442</f>
        <v>#VALUE!</v>
      </c>
      <c r="X442" s="93"/>
      <c r="Y442" s="93"/>
      <c r="Z442" s="93"/>
      <c r="AA442" s="93"/>
      <c r="AB442" s="93"/>
      <c r="AD442" s="1" t="n">
        <f aca="false">AD441+1</f>
        <v>437</v>
      </c>
      <c r="AE442" s="69" t="e">
        <v>#VALUE!</v>
      </c>
      <c r="AF442" s="81"/>
      <c r="AG442" s="81"/>
      <c r="AH442" s="90"/>
      <c r="AI442" s="33"/>
      <c r="AS442" s="71" t="n">
        <f aca="false">AL441</f>
        <v>0</v>
      </c>
      <c r="AT442" s="69" t="n">
        <f aca="false">AQ442</f>
        <v>0</v>
      </c>
    </row>
    <row r="443" customFormat="false" ht="11.25" hidden="false" customHeight="false" outlineLevel="0" collapsed="false">
      <c r="U443" s="1" t="n">
        <f aca="false">1+U442</f>
        <v>437</v>
      </c>
      <c r="V443" s="92" t="e">
        <v>#VALUE!</v>
      </c>
      <c r="W443" s="93" t="e">
        <f aca="false">V443</f>
        <v>#VALUE!</v>
      </c>
      <c r="X443" s="93"/>
      <c r="Y443" s="93"/>
      <c r="Z443" s="93"/>
      <c r="AA443" s="93"/>
      <c r="AB443" s="93"/>
      <c r="AD443" s="1" t="n">
        <f aca="false">AD442+1</f>
        <v>438</v>
      </c>
      <c r="AE443" s="69" t="e">
        <v>#VALUE!</v>
      </c>
      <c r="AF443" s="81"/>
      <c r="AG443" s="81"/>
      <c r="AH443" s="90"/>
      <c r="AI443" s="33"/>
      <c r="AS443" s="71" t="n">
        <f aca="false">AL442</f>
        <v>0</v>
      </c>
      <c r="AT443" s="69" t="n">
        <f aca="false">AQ443</f>
        <v>0</v>
      </c>
    </row>
    <row r="444" customFormat="false" ht="11.25" hidden="false" customHeight="false" outlineLevel="0" collapsed="false">
      <c r="U444" s="1" t="n">
        <f aca="false">1+U443</f>
        <v>438</v>
      </c>
      <c r="V444" s="92" t="e">
        <v>#VALUE!</v>
      </c>
      <c r="W444" s="93" t="e">
        <f aca="false">V444</f>
        <v>#VALUE!</v>
      </c>
      <c r="X444" s="93"/>
      <c r="Y444" s="93"/>
      <c r="Z444" s="93"/>
      <c r="AA444" s="93"/>
      <c r="AB444" s="93"/>
      <c r="AD444" s="1" t="n">
        <f aca="false">AD443+1</f>
        <v>439</v>
      </c>
      <c r="AE444" s="69" t="e">
        <v>#VALUE!</v>
      </c>
      <c r="AF444" s="81"/>
      <c r="AG444" s="81"/>
      <c r="AH444" s="90"/>
      <c r="AI444" s="33"/>
      <c r="AS444" s="71" t="n">
        <f aca="false">AL443</f>
        <v>0</v>
      </c>
      <c r="AT444" s="69" t="n">
        <f aca="false">AQ444</f>
        <v>0</v>
      </c>
    </row>
    <row r="445" customFormat="false" ht="11.25" hidden="false" customHeight="false" outlineLevel="0" collapsed="false">
      <c r="U445" s="1" t="n">
        <f aca="false">1+U444</f>
        <v>439</v>
      </c>
      <c r="V445" s="92" t="e">
        <v>#VALUE!</v>
      </c>
      <c r="W445" s="93" t="e">
        <f aca="false">V445</f>
        <v>#VALUE!</v>
      </c>
      <c r="X445" s="93"/>
      <c r="Y445" s="93"/>
      <c r="Z445" s="93"/>
      <c r="AA445" s="93"/>
      <c r="AB445" s="93"/>
      <c r="AD445" s="1" t="n">
        <f aca="false">AD444+1</f>
        <v>440</v>
      </c>
      <c r="AE445" s="69" t="e">
        <v>#VALUE!</v>
      </c>
      <c r="AF445" s="81"/>
      <c r="AG445" s="81"/>
      <c r="AH445" s="90"/>
      <c r="AI445" s="33"/>
      <c r="AS445" s="71" t="n">
        <f aca="false">AL444</f>
        <v>0</v>
      </c>
      <c r="AT445" s="69" t="n">
        <f aca="false">AQ445</f>
        <v>0</v>
      </c>
    </row>
    <row r="446" customFormat="false" ht="11.25" hidden="false" customHeight="false" outlineLevel="0" collapsed="false">
      <c r="U446" s="1" t="n">
        <f aca="false">1+U445</f>
        <v>440</v>
      </c>
      <c r="V446" s="92" t="e">
        <v>#VALUE!</v>
      </c>
      <c r="W446" s="93" t="e">
        <f aca="false">V446</f>
        <v>#VALUE!</v>
      </c>
      <c r="X446" s="93"/>
      <c r="Y446" s="93"/>
      <c r="Z446" s="93"/>
      <c r="AA446" s="93"/>
      <c r="AB446" s="93"/>
      <c r="AD446" s="1" t="n">
        <f aca="false">AD445+1</f>
        <v>441</v>
      </c>
      <c r="AE446" s="69" t="e">
        <v>#VALUE!</v>
      </c>
      <c r="AF446" s="81"/>
      <c r="AG446" s="81"/>
      <c r="AH446" s="90"/>
      <c r="AI446" s="33"/>
      <c r="AS446" s="71" t="n">
        <f aca="false">AL445</f>
        <v>0</v>
      </c>
      <c r="AT446" s="69" t="n">
        <f aca="false">AQ446</f>
        <v>0</v>
      </c>
    </row>
    <row r="447" customFormat="false" ht="11.25" hidden="false" customHeight="false" outlineLevel="0" collapsed="false">
      <c r="U447" s="1" t="n">
        <f aca="false">1+U446</f>
        <v>441</v>
      </c>
      <c r="V447" s="92" t="e">
        <v>#VALUE!</v>
      </c>
      <c r="W447" s="93" t="e">
        <f aca="false">V447</f>
        <v>#VALUE!</v>
      </c>
      <c r="X447" s="93"/>
      <c r="Y447" s="93"/>
      <c r="Z447" s="93"/>
      <c r="AA447" s="93"/>
      <c r="AB447" s="93"/>
      <c r="AD447" s="1" t="n">
        <f aca="false">AD446+1</f>
        <v>442</v>
      </c>
      <c r="AE447" s="69" t="e">
        <v>#VALUE!</v>
      </c>
      <c r="AF447" s="81"/>
      <c r="AG447" s="81"/>
      <c r="AH447" s="90"/>
      <c r="AI447" s="33"/>
      <c r="AS447" s="71" t="n">
        <f aca="false">AL446</f>
        <v>0</v>
      </c>
      <c r="AT447" s="69" t="n">
        <f aca="false">AQ447</f>
        <v>0</v>
      </c>
    </row>
    <row r="448" customFormat="false" ht="11.25" hidden="false" customHeight="false" outlineLevel="0" collapsed="false">
      <c r="U448" s="1" t="n">
        <f aca="false">1+U447</f>
        <v>442</v>
      </c>
      <c r="V448" s="92" t="e">
        <v>#VALUE!</v>
      </c>
      <c r="W448" s="93" t="e">
        <f aca="false">V448</f>
        <v>#VALUE!</v>
      </c>
      <c r="X448" s="93"/>
      <c r="Y448" s="93"/>
      <c r="Z448" s="93"/>
      <c r="AA448" s="93"/>
      <c r="AB448" s="93"/>
      <c r="AD448" s="1" t="n">
        <f aca="false">AD447+1</f>
        <v>443</v>
      </c>
      <c r="AE448" s="69" t="e">
        <v>#VALUE!</v>
      </c>
      <c r="AF448" s="81"/>
      <c r="AG448" s="81"/>
      <c r="AH448" s="90"/>
      <c r="AI448" s="33"/>
      <c r="AS448" s="71" t="n">
        <f aca="false">AL447</f>
        <v>0</v>
      </c>
      <c r="AT448" s="69" t="n">
        <f aca="false">AQ448</f>
        <v>0</v>
      </c>
    </row>
    <row r="449" customFormat="false" ht="11.25" hidden="false" customHeight="false" outlineLevel="0" collapsed="false">
      <c r="U449" s="1" t="n">
        <f aca="false">1+U448</f>
        <v>443</v>
      </c>
      <c r="V449" s="92" t="e">
        <v>#VALUE!</v>
      </c>
      <c r="W449" s="93" t="e">
        <f aca="false">V449</f>
        <v>#VALUE!</v>
      </c>
      <c r="X449" s="93"/>
      <c r="Y449" s="93"/>
      <c r="Z449" s="93"/>
      <c r="AA449" s="93"/>
      <c r="AB449" s="93"/>
      <c r="AD449" s="1" t="n">
        <f aca="false">AD448+1</f>
        <v>444</v>
      </c>
      <c r="AE449" s="69" t="e">
        <v>#VALUE!</v>
      </c>
      <c r="AF449" s="81"/>
      <c r="AG449" s="81"/>
      <c r="AH449" s="90"/>
      <c r="AI449" s="33"/>
      <c r="AS449" s="71" t="n">
        <f aca="false">AL448</f>
        <v>0</v>
      </c>
      <c r="AT449" s="69" t="n">
        <f aca="false">AQ449</f>
        <v>0</v>
      </c>
    </row>
    <row r="450" customFormat="false" ht="11.25" hidden="false" customHeight="false" outlineLevel="0" collapsed="false">
      <c r="U450" s="1" t="n">
        <f aca="false">1+U449</f>
        <v>444</v>
      </c>
      <c r="V450" s="92" t="e">
        <v>#VALUE!</v>
      </c>
      <c r="W450" s="93" t="e">
        <f aca="false">V450</f>
        <v>#VALUE!</v>
      </c>
      <c r="X450" s="93"/>
      <c r="Y450" s="93"/>
      <c r="Z450" s="93"/>
      <c r="AA450" s="93"/>
      <c r="AB450" s="93"/>
      <c r="AD450" s="1" t="n">
        <f aca="false">AD449+1</f>
        <v>445</v>
      </c>
      <c r="AE450" s="69" t="e">
        <v>#VALUE!</v>
      </c>
      <c r="AF450" s="81"/>
      <c r="AG450" s="81"/>
      <c r="AH450" s="90"/>
      <c r="AI450" s="33"/>
      <c r="AS450" s="71" t="n">
        <f aca="false">AL449</f>
        <v>0</v>
      </c>
      <c r="AT450" s="69" t="n">
        <f aca="false">AQ450</f>
        <v>0</v>
      </c>
    </row>
    <row r="451" customFormat="false" ht="11.25" hidden="false" customHeight="false" outlineLevel="0" collapsed="false">
      <c r="U451" s="1" t="n">
        <f aca="false">1+U450</f>
        <v>445</v>
      </c>
      <c r="V451" s="92" t="e">
        <v>#VALUE!</v>
      </c>
      <c r="W451" s="93" t="e">
        <f aca="false">V451</f>
        <v>#VALUE!</v>
      </c>
      <c r="X451" s="93"/>
      <c r="Y451" s="93"/>
      <c r="Z451" s="93"/>
      <c r="AA451" s="93"/>
      <c r="AB451" s="93"/>
      <c r="AD451" s="1" t="n">
        <f aca="false">AD450+1</f>
        <v>446</v>
      </c>
      <c r="AE451" s="69" t="e">
        <v>#VALUE!</v>
      </c>
      <c r="AF451" s="81"/>
      <c r="AG451" s="81"/>
      <c r="AH451" s="90"/>
      <c r="AI451" s="33"/>
      <c r="AS451" s="71" t="n">
        <f aca="false">AL450</f>
        <v>0</v>
      </c>
      <c r="AT451" s="69" t="n">
        <f aca="false">AQ451</f>
        <v>0</v>
      </c>
    </row>
    <row r="452" customFormat="false" ht="11.25" hidden="false" customHeight="false" outlineLevel="0" collapsed="false">
      <c r="U452" s="1" t="n">
        <f aca="false">1+U451</f>
        <v>446</v>
      </c>
      <c r="V452" s="92" t="e">
        <v>#VALUE!</v>
      </c>
      <c r="W452" s="93" t="e">
        <f aca="false">V452</f>
        <v>#VALUE!</v>
      </c>
      <c r="X452" s="93"/>
      <c r="Y452" s="93"/>
      <c r="Z452" s="93"/>
      <c r="AA452" s="93"/>
      <c r="AB452" s="93"/>
      <c r="AD452" s="1" t="n">
        <f aca="false">AD451+1</f>
        <v>447</v>
      </c>
      <c r="AE452" s="69" t="e">
        <v>#VALUE!</v>
      </c>
      <c r="AF452" s="81"/>
      <c r="AG452" s="81"/>
      <c r="AH452" s="90"/>
      <c r="AI452" s="33"/>
      <c r="AS452" s="71" t="n">
        <f aca="false">AL451</f>
        <v>0</v>
      </c>
      <c r="AT452" s="69" t="n">
        <f aca="false">AQ452</f>
        <v>0</v>
      </c>
    </row>
    <row r="453" customFormat="false" ht="11.25" hidden="false" customHeight="false" outlineLevel="0" collapsed="false">
      <c r="U453" s="1" t="n">
        <f aca="false">1+U452</f>
        <v>447</v>
      </c>
      <c r="V453" s="92" t="e">
        <v>#VALUE!</v>
      </c>
      <c r="W453" s="93" t="e">
        <f aca="false">V453</f>
        <v>#VALUE!</v>
      </c>
      <c r="X453" s="93"/>
      <c r="Y453" s="93"/>
      <c r="Z453" s="93"/>
      <c r="AA453" s="93"/>
      <c r="AB453" s="93"/>
      <c r="AD453" s="1" t="n">
        <f aca="false">AD452+1</f>
        <v>448</v>
      </c>
      <c r="AE453" s="69" t="e">
        <v>#VALUE!</v>
      </c>
      <c r="AF453" s="81"/>
      <c r="AG453" s="81"/>
      <c r="AH453" s="90"/>
      <c r="AI453" s="33"/>
      <c r="AS453" s="71" t="n">
        <f aca="false">AL452</f>
        <v>0</v>
      </c>
      <c r="AT453" s="69" t="n">
        <f aca="false">AQ453</f>
        <v>0</v>
      </c>
    </row>
    <row r="454" customFormat="false" ht="11.25" hidden="false" customHeight="false" outlineLevel="0" collapsed="false">
      <c r="U454" s="1" t="n">
        <f aca="false">1+U453</f>
        <v>448</v>
      </c>
      <c r="V454" s="92" t="e">
        <v>#VALUE!</v>
      </c>
      <c r="W454" s="93" t="e">
        <f aca="false">V454</f>
        <v>#VALUE!</v>
      </c>
      <c r="X454" s="93"/>
      <c r="Y454" s="93"/>
      <c r="Z454" s="93"/>
      <c r="AA454" s="93"/>
      <c r="AB454" s="93"/>
      <c r="AD454" s="1" t="n">
        <f aca="false">AD453+1</f>
        <v>449</v>
      </c>
      <c r="AE454" s="69" t="e">
        <v>#VALUE!</v>
      </c>
      <c r="AF454" s="81"/>
      <c r="AG454" s="81"/>
      <c r="AH454" s="90"/>
      <c r="AI454" s="33"/>
      <c r="AS454" s="71" t="n">
        <f aca="false">AL453</f>
        <v>0</v>
      </c>
      <c r="AT454" s="69" t="n">
        <f aca="false">AQ454</f>
        <v>0</v>
      </c>
    </row>
    <row r="455" customFormat="false" ht="11.25" hidden="false" customHeight="false" outlineLevel="0" collapsed="false">
      <c r="U455" s="1" t="n">
        <f aca="false">1+U454</f>
        <v>449</v>
      </c>
      <c r="V455" s="92" t="e">
        <v>#VALUE!</v>
      </c>
      <c r="W455" s="93" t="e">
        <f aca="false">V455</f>
        <v>#VALUE!</v>
      </c>
      <c r="X455" s="93"/>
      <c r="Y455" s="93"/>
      <c r="Z455" s="93"/>
      <c r="AA455" s="93"/>
      <c r="AB455" s="93"/>
      <c r="AD455" s="1" t="n">
        <f aca="false">AD454+1</f>
        <v>450</v>
      </c>
      <c r="AE455" s="69" t="e">
        <v>#VALUE!</v>
      </c>
      <c r="AF455" s="81"/>
      <c r="AG455" s="81"/>
      <c r="AH455" s="90"/>
      <c r="AI455" s="33"/>
      <c r="AS455" s="71" t="n">
        <f aca="false">AL454</f>
        <v>0</v>
      </c>
      <c r="AT455" s="69" t="n">
        <f aca="false">AQ455</f>
        <v>0</v>
      </c>
    </row>
    <row r="456" customFormat="false" ht="11.25" hidden="false" customHeight="false" outlineLevel="0" collapsed="false">
      <c r="U456" s="1" t="n">
        <f aca="false">1+U455</f>
        <v>450</v>
      </c>
      <c r="V456" s="92" t="e">
        <v>#VALUE!</v>
      </c>
      <c r="W456" s="93" t="e">
        <f aca="false">V456</f>
        <v>#VALUE!</v>
      </c>
      <c r="X456" s="93"/>
      <c r="Y456" s="93"/>
      <c r="Z456" s="93"/>
      <c r="AA456" s="93"/>
      <c r="AB456" s="93"/>
      <c r="AD456" s="1" t="n">
        <f aca="false">AD455+1</f>
        <v>451</v>
      </c>
      <c r="AE456" s="69" t="e">
        <v>#VALUE!</v>
      </c>
      <c r="AF456" s="81"/>
      <c r="AG456" s="81"/>
      <c r="AH456" s="90"/>
      <c r="AI456" s="33"/>
      <c r="AS456" s="71" t="n">
        <f aca="false">AL455</f>
        <v>0</v>
      </c>
      <c r="AT456" s="69" t="n">
        <f aca="false">AQ456</f>
        <v>0</v>
      </c>
    </row>
    <row r="457" customFormat="false" ht="11.25" hidden="false" customHeight="false" outlineLevel="0" collapsed="false">
      <c r="U457" s="1" t="n">
        <f aca="false">1+U456</f>
        <v>451</v>
      </c>
      <c r="V457" s="92" t="e">
        <v>#VALUE!</v>
      </c>
      <c r="W457" s="93" t="e">
        <f aca="false">V457</f>
        <v>#VALUE!</v>
      </c>
      <c r="X457" s="93"/>
      <c r="Y457" s="93"/>
      <c r="Z457" s="93"/>
      <c r="AA457" s="93"/>
      <c r="AB457" s="93"/>
      <c r="AD457" s="1" t="n">
        <f aca="false">AD456+1</f>
        <v>452</v>
      </c>
      <c r="AE457" s="69" t="e">
        <v>#VALUE!</v>
      </c>
      <c r="AF457" s="81"/>
      <c r="AG457" s="81"/>
      <c r="AH457" s="90"/>
      <c r="AI457" s="33"/>
      <c r="AS457" s="71" t="n">
        <f aca="false">AL456</f>
        <v>0</v>
      </c>
      <c r="AT457" s="69" t="n">
        <f aca="false">AQ457</f>
        <v>0</v>
      </c>
    </row>
    <row r="458" customFormat="false" ht="11.25" hidden="false" customHeight="false" outlineLevel="0" collapsed="false">
      <c r="U458" s="1" t="n">
        <f aca="false">1+U457</f>
        <v>452</v>
      </c>
      <c r="V458" s="92" t="e">
        <v>#VALUE!</v>
      </c>
      <c r="W458" s="93" t="e">
        <f aca="false">V458</f>
        <v>#VALUE!</v>
      </c>
      <c r="X458" s="93"/>
      <c r="Y458" s="93"/>
      <c r="Z458" s="93"/>
      <c r="AA458" s="93"/>
      <c r="AB458" s="93"/>
      <c r="AD458" s="1" t="n">
        <f aca="false">AD457+1</f>
        <v>453</v>
      </c>
      <c r="AE458" s="69" t="e">
        <v>#VALUE!</v>
      </c>
      <c r="AF458" s="81"/>
      <c r="AG458" s="81"/>
      <c r="AH458" s="90"/>
      <c r="AI458" s="33"/>
      <c r="AS458" s="71" t="n">
        <f aca="false">AL457</f>
        <v>0</v>
      </c>
      <c r="AT458" s="69" t="n">
        <f aca="false">AQ458</f>
        <v>0</v>
      </c>
    </row>
    <row r="459" customFormat="false" ht="11.25" hidden="false" customHeight="false" outlineLevel="0" collapsed="false">
      <c r="U459" s="1" t="n">
        <f aca="false">1+U458</f>
        <v>453</v>
      </c>
      <c r="V459" s="92" t="e">
        <v>#VALUE!</v>
      </c>
      <c r="W459" s="93" t="e">
        <f aca="false">V459</f>
        <v>#VALUE!</v>
      </c>
      <c r="X459" s="93"/>
      <c r="Y459" s="93"/>
      <c r="Z459" s="93"/>
      <c r="AA459" s="93"/>
      <c r="AB459" s="93"/>
      <c r="AD459" s="1" t="n">
        <f aca="false">AD458+1</f>
        <v>454</v>
      </c>
      <c r="AE459" s="69" t="e">
        <v>#VALUE!</v>
      </c>
      <c r="AF459" s="81"/>
      <c r="AG459" s="81"/>
      <c r="AH459" s="90"/>
      <c r="AI459" s="33"/>
      <c r="AS459" s="71" t="n">
        <f aca="false">AL458</f>
        <v>0</v>
      </c>
      <c r="AT459" s="69" t="n">
        <f aca="false">AQ459</f>
        <v>0</v>
      </c>
    </row>
    <row r="460" customFormat="false" ht="11.25" hidden="false" customHeight="false" outlineLevel="0" collapsed="false">
      <c r="U460" s="1" t="n">
        <f aca="false">1+U459</f>
        <v>454</v>
      </c>
      <c r="V460" s="92" t="e">
        <v>#VALUE!</v>
      </c>
      <c r="W460" s="93" t="e">
        <f aca="false">V460</f>
        <v>#VALUE!</v>
      </c>
      <c r="X460" s="93"/>
      <c r="Y460" s="93"/>
      <c r="Z460" s="93"/>
      <c r="AA460" s="93"/>
      <c r="AB460" s="93"/>
      <c r="AD460" s="1" t="n">
        <f aca="false">AD459+1</f>
        <v>455</v>
      </c>
      <c r="AE460" s="69" t="e">
        <v>#VALUE!</v>
      </c>
      <c r="AF460" s="81"/>
      <c r="AG460" s="81"/>
      <c r="AH460" s="90"/>
      <c r="AI460" s="33"/>
      <c r="AS460" s="71" t="n">
        <f aca="false">AL459</f>
        <v>0</v>
      </c>
      <c r="AT460" s="69" t="n">
        <f aca="false">AQ460</f>
        <v>0</v>
      </c>
    </row>
    <row r="461" customFormat="false" ht="11.25" hidden="false" customHeight="false" outlineLevel="0" collapsed="false">
      <c r="U461" s="1" t="n">
        <f aca="false">1+U460</f>
        <v>455</v>
      </c>
      <c r="V461" s="92" t="e">
        <v>#VALUE!</v>
      </c>
      <c r="W461" s="93" t="e">
        <f aca="false">V461</f>
        <v>#VALUE!</v>
      </c>
      <c r="X461" s="93"/>
      <c r="Y461" s="93"/>
      <c r="Z461" s="93"/>
      <c r="AA461" s="93"/>
      <c r="AB461" s="93"/>
      <c r="AD461" s="1" t="n">
        <f aca="false">AD460+1</f>
        <v>456</v>
      </c>
      <c r="AE461" s="69" t="e">
        <v>#VALUE!</v>
      </c>
      <c r="AF461" s="81"/>
      <c r="AG461" s="81"/>
      <c r="AH461" s="90"/>
      <c r="AI461" s="33"/>
      <c r="AS461" s="71" t="n">
        <f aca="false">AL460</f>
        <v>0</v>
      </c>
      <c r="AT461" s="69" t="n">
        <f aca="false">AQ461</f>
        <v>0</v>
      </c>
    </row>
    <row r="462" customFormat="false" ht="11.25" hidden="false" customHeight="false" outlineLevel="0" collapsed="false">
      <c r="U462" s="1" t="n">
        <f aca="false">1+U461</f>
        <v>456</v>
      </c>
      <c r="V462" s="92" t="e">
        <v>#VALUE!</v>
      </c>
      <c r="W462" s="93" t="e">
        <f aca="false">V462</f>
        <v>#VALUE!</v>
      </c>
      <c r="X462" s="93"/>
      <c r="Y462" s="93"/>
      <c r="Z462" s="93"/>
      <c r="AA462" s="93"/>
      <c r="AB462" s="93"/>
      <c r="AD462" s="1" t="n">
        <f aca="false">AD461+1</f>
        <v>457</v>
      </c>
      <c r="AE462" s="69" t="e">
        <v>#VALUE!</v>
      </c>
      <c r="AF462" s="81"/>
      <c r="AG462" s="81"/>
      <c r="AH462" s="90"/>
      <c r="AI462" s="33"/>
      <c r="AS462" s="71" t="n">
        <f aca="false">AL461</f>
        <v>0</v>
      </c>
      <c r="AT462" s="69" t="n">
        <f aca="false">AQ462</f>
        <v>0</v>
      </c>
    </row>
    <row r="463" customFormat="false" ht="11.25" hidden="false" customHeight="false" outlineLevel="0" collapsed="false">
      <c r="U463" s="1" t="n">
        <f aca="false">1+U462</f>
        <v>457</v>
      </c>
      <c r="V463" s="92" t="e">
        <v>#VALUE!</v>
      </c>
      <c r="W463" s="93" t="e">
        <f aca="false">V463</f>
        <v>#VALUE!</v>
      </c>
      <c r="X463" s="93"/>
      <c r="Y463" s="93"/>
      <c r="Z463" s="93"/>
      <c r="AA463" s="93"/>
      <c r="AB463" s="93"/>
      <c r="AD463" s="1" t="n">
        <f aca="false">AD462+1</f>
        <v>458</v>
      </c>
      <c r="AE463" s="69" t="e">
        <v>#VALUE!</v>
      </c>
      <c r="AF463" s="81"/>
      <c r="AG463" s="81"/>
      <c r="AH463" s="90"/>
      <c r="AI463" s="33"/>
      <c r="AS463" s="71" t="n">
        <f aca="false">AL462</f>
        <v>0</v>
      </c>
      <c r="AT463" s="69" t="n">
        <f aca="false">AQ463</f>
        <v>0</v>
      </c>
    </row>
    <row r="464" customFormat="false" ht="11.25" hidden="false" customHeight="false" outlineLevel="0" collapsed="false">
      <c r="U464" s="1" t="n">
        <f aca="false">1+U463</f>
        <v>458</v>
      </c>
      <c r="V464" s="92" t="e">
        <v>#VALUE!</v>
      </c>
      <c r="W464" s="93" t="e">
        <f aca="false">V464</f>
        <v>#VALUE!</v>
      </c>
      <c r="X464" s="93"/>
      <c r="Y464" s="93"/>
      <c r="Z464" s="93"/>
      <c r="AA464" s="93"/>
      <c r="AB464" s="93"/>
      <c r="AD464" s="1" t="n">
        <f aca="false">AD463+1</f>
        <v>459</v>
      </c>
      <c r="AE464" s="69" t="e">
        <v>#VALUE!</v>
      </c>
      <c r="AF464" s="81"/>
      <c r="AG464" s="81"/>
      <c r="AH464" s="90"/>
      <c r="AI464" s="33"/>
      <c r="AS464" s="71" t="n">
        <f aca="false">AL463</f>
        <v>0</v>
      </c>
      <c r="AT464" s="69" t="n">
        <f aca="false">AQ464</f>
        <v>0</v>
      </c>
    </row>
    <row r="465" customFormat="false" ht="11.25" hidden="false" customHeight="false" outlineLevel="0" collapsed="false">
      <c r="U465" s="1" t="n">
        <f aca="false">1+U464</f>
        <v>459</v>
      </c>
      <c r="V465" s="92" t="e">
        <v>#VALUE!</v>
      </c>
      <c r="W465" s="93" t="e">
        <f aca="false">V465</f>
        <v>#VALUE!</v>
      </c>
      <c r="X465" s="93"/>
      <c r="Y465" s="93"/>
      <c r="Z465" s="93"/>
      <c r="AA465" s="93"/>
      <c r="AB465" s="93"/>
      <c r="AD465" s="1" t="n">
        <f aca="false">AD464+1</f>
        <v>460</v>
      </c>
      <c r="AE465" s="69" t="e">
        <v>#VALUE!</v>
      </c>
      <c r="AF465" s="81"/>
      <c r="AG465" s="81"/>
      <c r="AH465" s="90"/>
      <c r="AI465" s="33"/>
      <c r="AS465" s="71" t="n">
        <f aca="false">AL464</f>
        <v>0</v>
      </c>
      <c r="AT465" s="69" t="n">
        <f aca="false">AQ465</f>
        <v>0</v>
      </c>
    </row>
    <row r="466" customFormat="false" ht="11.25" hidden="false" customHeight="false" outlineLevel="0" collapsed="false">
      <c r="U466" s="1" t="n">
        <f aca="false">1+U465</f>
        <v>460</v>
      </c>
      <c r="V466" s="92" t="e">
        <v>#VALUE!</v>
      </c>
      <c r="W466" s="93" t="e">
        <f aca="false">V466</f>
        <v>#VALUE!</v>
      </c>
      <c r="X466" s="93"/>
      <c r="Y466" s="93"/>
      <c r="Z466" s="93"/>
      <c r="AA466" s="93"/>
      <c r="AB466" s="93"/>
      <c r="AD466" s="1" t="n">
        <f aca="false">AD465+1</f>
        <v>461</v>
      </c>
      <c r="AE466" s="69" t="e">
        <v>#VALUE!</v>
      </c>
      <c r="AF466" s="81"/>
      <c r="AG466" s="81"/>
      <c r="AH466" s="90"/>
      <c r="AI466" s="33"/>
      <c r="AS466" s="71" t="n">
        <f aca="false">AL465</f>
        <v>0</v>
      </c>
      <c r="AT466" s="69" t="n">
        <f aca="false">AQ466</f>
        <v>0</v>
      </c>
    </row>
    <row r="467" customFormat="false" ht="11.25" hidden="false" customHeight="false" outlineLevel="0" collapsed="false">
      <c r="U467" s="1" t="n">
        <f aca="false">1+U466</f>
        <v>461</v>
      </c>
      <c r="V467" s="92" t="e">
        <v>#VALUE!</v>
      </c>
      <c r="W467" s="93" t="e">
        <f aca="false">V467</f>
        <v>#VALUE!</v>
      </c>
      <c r="X467" s="93"/>
      <c r="Y467" s="93"/>
      <c r="Z467" s="93"/>
      <c r="AA467" s="93"/>
      <c r="AB467" s="93"/>
      <c r="AD467" s="1" t="n">
        <f aca="false">AD466+1</f>
        <v>462</v>
      </c>
      <c r="AE467" s="69" t="e">
        <v>#VALUE!</v>
      </c>
      <c r="AF467" s="81"/>
      <c r="AG467" s="81"/>
      <c r="AH467" s="90"/>
      <c r="AI467" s="33"/>
      <c r="AS467" s="71" t="n">
        <f aca="false">AL466</f>
        <v>0</v>
      </c>
      <c r="AT467" s="69" t="n">
        <f aca="false">AQ467</f>
        <v>0</v>
      </c>
    </row>
    <row r="468" customFormat="false" ht="11.25" hidden="false" customHeight="false" outlineLevel="0" collapsed="false">
      <c r="U468" s="1" t="n">
        <f aca="false">1+U467</f>
        <v>462</v>
      </c>
      <c r="V468" s="92" t="e">
        <v>#VALUE!</v>
      </c>
      <c r="W468" s="93" t="e">
        <f aca="false">V468</f>
        <v>#VALUE!</v>
      </c>
      <c r="X468" s="93"/>
      <c r="Y468" s="93"/>
      <c r="Z468" s="93"/>
      <c r="AA468" s="93"/>
      <c r="AB468" s="93"/>
      <c r="AD468" s="1" t="n">
        <f aca="false">AD467+1</f>
        <v>463</v>
      </c>
      <c r="AE468" s="69" t="e">
        <v>#VALUE!</v>
      </c>
      <c r="AF468" s="81"/>
      <c r="AG468" s="81"/>
      <c r="AH468" s="90"/>
      <c r="AI468" s="33"/>
      <c r="AS468" s="71" t="n">
        <f aca="false">AL467</f>
        <v>0</v>
      </c>
      <c r="AT468" s="69" t="n">
        <f aca="false">AQ468</f>
        <v>0</v>
      </c>
    </row>
    <row r="469" customFormat="false" ht="11.25" hidden="false" customHeight="false" outlineLevel="0" collapsed="false">
      <c r="U469" s="1" t="n">
        <f aca="false">1+U468</f>
        <v>463</v>
      </c>
      <c r="V469" s="92" t="e">
        <v>#VALUE!</v>
      </c>
      <c r="W469" s="93" t="e">
        <f aca="false">V469</f>
        <v>#VALUE!</v>
      </c>
      <c r="X469" s="93"/>
      <c r="Y469" s="93"/>
      <c r="Z469" s="93"/>
      <c r="AA469" s="93"/>
      <c r="AB469" s="93"/>
      <c r="AD469" s="1" t="n">
        <f aca="false">AD468+1</f>
        <v>464</v>
      </c>
      <c r="AE469" s="69" t="e">
        <v>#VALUE!</v>
      </c>
      <c r="AF469" s="81"/>
      <c r="AG469" s="81"/>
      <c r="AH469" s="90"/>
      <c r="AI469" s="33"/>
      <c r="AS469" s="71" t="n">
        <f aca="false">AL468</f>
        <v>0</v>
      </c>
      <c r="AT469" s="69" t="n">
        <f aca="false">AQ469</f>
        <v>0</v>
      </c>
    </row>
    <row r="470" customFormat="false" ht="11.25" hidden="false" customHeight="false" outlineLevel="0" collapsed="false">
      <c r="U470" s="1" t="n">
        <f aca="false">1+U469</f>
        <v>464</v>
      </c>
      <c r="V470" s="92" t="e">
        <v>#VALUE!</v>
      </c>
      <c r="W470" s="93" t="e">
        <f aca="false">V470</f>
        <v>#VALUE!</v>
      </c>
      <c r="X470" s="93"/>
      <c r="Y470" s="93"/>
      <c r="Z470" s="93"/>
      <c r="AA470" s="93"/>
      <c r="AB470" s="93"/>
      <c r="AD470" s="1" t="n">
        <f aca="false">AD469+1</f>
        <v>465</v>
      </c>
      <c r="AE470" s="69" t="e">
        <v>#VALUE!</v>
      </c>
      <c r="AF470" s="81"/>
      <c r="AG470" s="81"/>
      <c r="AH470" s="90"/>
      <c r="AI470" s="33"/>
      <c r="AS470" s="71" t="n">
        <f aca="false">AL469</f>
        <v>0</v>
      </c>
      <c r="AT470" s="69" t="n">
        <f aca="false">AQ470</f>
        <v>0</v>
      </c>
    </row>
    <row r="471" customFormat="false" ht="11.25" hidden="false" customHeight="false" outlineLevel="0" collapsed="false">
      <c r="U471" s="1" t="n">
        <f aca="false">1+U470</f>
        <v>465</v>
      </c>
      <c r="V471" s="92" t="e">
        <v>#VALUE!</v>
      </c>
      <c r="W471" s="93" t="e">
        <f aca="false">V471</f>
        <v>#VALUE!</v>
      </c>
      <c r="X471" s="93"/>
      <c r="Y471" s="93"/>
      <c r="Z471" s="93"/>
      <c r="AA471" s="93"/>
      <c r="AB471" s="93"/>
      <c r="AD471" s="1" t="n">
        <f aca="false">AD470+1</f>
        <v>466</v>
      </c>
      <c r="AE471" s="69" t="e">
        <v>#VALUE!</v>
      </c>
      <c r="AF471" s="81"/>
      <c r="AG471" s="81"/>
      <c r="AH471" s="90"/>
      <c r="AI471" s="33"/>
      <c r="AS471" s="71" t="n">
        <f aca="false">AL470</f>
        <v>0</v>
      </c>
      <c r="AT471" s="69" t="n">
        <f aca="false">AQ471</f>
        <v>0</v>
      </c>
    </row>
    <row r="472" customFormat="false" ht="11.25" hidden="false" customHeight="false" outlineLevel="0" collapsed="false">
      <c r="U472" s="1" t="n">
        <f aca="false">1+U471</f>
        <v>466</v>
      </c>
      <c r="V472" s="92" t="e">
        <v>#VALUE!</v>
      </c>
      <c r="W472" s="93" t="e">
        <f aca="false">V472</f>
        <v>#VALUE!</v>
      </c>
      <c r="X472" s="93"/>
      <c r="Y472" s="93"/>
      <c r="Z472" s="93"/>
      <c r="AA472" s="93"/>
      <c r="AB472" s="93"/>
      <c r="AD472" s="1" t="n">
        <f aca="false">AD471+1</f>
        <v>467</v>
      </c>
      <c r="AE472" s="69" t="e">
        <v>#VALUE!</v>
      </c>
      <c r="AF472" s="81"/>
      <c r="AG472" s="81"/>
      <c r="AH472" s="90"/>
      <c r="AI472" s="33"/>
      <c r="AS472" s="71" t="n">
        <f aca="false">AL471</f>
        <v>0</v>
      </c>
      <c r="AT472" s="69" t="n">
        <f aca="false">AQ472</f>
        <v>0</v>
      </c>
    </row>
    <row r="473" customFormat="false" ht="11.25" hidden="false" customHeight="false" outlineLevel="0" collapsed="false">
      <c r="U473" s="1" t="n">
        <f aca="false">1+U472</f>
        <v>467</v>
      </c>
      <c r="V473" s="92" t="e">
        <v>#VALUE!</v>
      </c>
      <c r="W473" s="93" t="e">
        <f aca="false">V473</f>
        <v>#VALUE!</v>
      </c>
      <c r="X473" s="93"/>
      <c r="Y473" s="93"/>
      <c r="Z473" s="93"/>
      <c r="AA473" s="93"/>
      <c r="AB473" s="93"/>
      <c r="AD473" s="1" t="n">
        <f aca="false">AD472+1</f>
        <v>468</v>
      </c>
      <c r="AE473" s="69" t="e">
        <v>#VALUE!</v>
      </c>
      <c r="AF473" s="81"/>
      <c r="AG473" s="81"/>
      <c r="AH473" s="90"/>
      <c r="AI473" s="33"/>
      <c r="AS473" s="71" t="n">
        <f aca="false">AL472</f>
        <v>0</v>
      </c>
      <c r="AT473" s="69" t="n">
        <f aca="false">AQ473</f>
        <v>0</v>
      </c>
    </row>
    <row r="474" customFormat="false" ht="11.25" hidden="false" customHeight="false" outlineLevel="0" collapsed="false">
      <c r="U474" s="1" t="n">
        <f aca="false">1+U473</f>
        <v>468</v>
      </c>
      <c r="V474" s="92" t="e">
        <v>#VALUE!</v>
      </c>
      <c r="W474" s="93" t="e">
        <f aca="false">V474</f>
        <v>#VALUE!</v>
      </c>
      <c r="X474" s="93"/>
      <c r="Y474" s="93"/>
      <c r="Z474" s="93"/>
      <c r="AA474" s="93"/>
      <c r="AB474" s="93"/>
      <c r="AD474" s="1" t="n">
        <f aca="false">AD473+1</f>
        <v>469</v>
      </c>
      <c r="AE474" s="69" t="e">
        <v>#VALUE!</v>
      </c>
      <c r="AF474" s="81"/>
      <c r="AG474" s="81"/>
      <c r="AH474" s="90"/>
      <c r="AI474" s="33"/>
      <c r="AS474" s="71" t="n">
        <f aca="false">AL473</f>
        <v>0</v>
      </c>
      <c r="AT474" s="69" t="n">
        <f aca="false">AQ474</f>
        <v>0</v>
      </c>
    </row>
    <row r="475" customFormat="false" ht="11.25" hidden="false" customHeight="false" outlineLevel="0" collapsed="false">
      <c r="U475" s="1" t="n">
        <f aca="false">1+U474</f>
        <v>469</v>
      </c>
      <c r="V475" s="92" t="e">
        <v>#VALUE!</v>
      </c>
      <c r="W475" s="93" t="e">
        <f aca="false">V475</f>
        <v>#VALUE!</v>
      </c>
      <c r="X475" s="93"/>
      <c r="Y475" s="93"/>
      <c r="Z475" s="93"/>
      <c r="AA475" s="93"/>
      <c r="AB475" s="93"/>
      <c r="AD475" s="1" t="n">
        <f aca="false">AD474+1</f>
        <v>470</v>
      </c>
      <c r="AE475" s="69" t="e">
        <v>#VALUE!</v>
      </c>
      <c r="AF475" s="81"/>
      <c r="AG475" s="81"/>
      <c r="AH475" s="90"/>
      <c r="AI475" s="33"/>
      <c r="AS475" s="71" t="n">
        <f aca="false">AL474</f>
        <v>0</v>
      </c>
      <c r="AT475" s="69" t="n">
        <f aca="false">AQ475</f>
        <v>0</v>
      </c>
    </row>
    <row r="476" customFormat="false" ht="11.25" hidden="false" customHeight="false" outlineLevel="0" collapsed="false">
      <c r="U476" s="1" t="n">
        <f aca="false">1+U475</f>
        <v>470</v>
      </c>
      <c r="V476" s="92" t="e">
        <v>#VALUE!</v>
      </c>
      <c r="W476" s="93" t="e">
        <f aca="false">V476</f>
        <v>#VALUE!</v>
      </c>
      <c r="X476" s="93"/>
      <c r="Y476" s="93"/>
      <c r="Z476" s="93"/>
      <c r="AA476" s="93"/>
      <c r="AB476" s="93"/>
      <c r="AD476" s="1" t="n">
        <f aca="false">AD475+1</f>
        <v>471</v>
      </c>
      <c r="AE476" s="69" t="e">
        <v>#VALUE!</v>
      </c>
      <c r="AF476" s="81"/>
      <c r="AG476" s="81"/>
      <c r="AH476" s="90"/>
      <c r="AI476" s="33"/>
      <c r="AS476" s="71" t="n">
        <f aca="false">AL475</f>
        <v>0</v>
      </c>
      <c r="AT476" s="69" t="n">
        <f aca="false">AQ476</f>
        <v>0</v>
      </c>
    </row>
    <row r="477" customFormat="false" ht="11.25" hidden="false" customHeight="false" outlineLevel="0" collapsed="false">
      <c r="U477" s="1" t="n">
        <f aca="false">1+U476</f>
        <v>471</v>
      </c>
      <c r="V477" s="92" t="e">
        <v>#VALUE!</v>
      </c>
      <c r="W477" s="93" t="e">
        <f aca="false">V477</f>
        <v>#VALUE!</v>
      </c>
      <c r="X477" s="93"/>
      <c r="Y477" s="93"/>
      <c r="Z477" s="93"/>
      <c r="AA477" s="93"/>
      <c r="AB477" s="93"/>
      <c r="AD477" s="1" t="n">
        <f aca="false">AD476+1</f>
        <v>472</v>
      </c>
      <c r="AE477" s="69" t="e">
        <v>#VALUE!</v>
      </c>
      <c r="AF477" s="81"/>
      <c r="AG477" s="81"/>
      <c r="AH477" s="90"/>
      <c r="AI477" s="33"/>
      <c r="AS477" s="71" t="n">
        <f aca="false">AL476</f>
        <v>0</v>
      </c>
      <c r="AT477" s="69" t="n">
        <f aca="false">AQ477</f>
        <v>0</v>
      </c>
    </row>
    <row r="478" customFormat="false" ht="11.25" hidden="false" customHeight="false" outlineLevel="0" collapsed="false">
      <c r="U478" s="1" t="n">
        <f aca="false">1+U477</f>
        <v>472</v>
      </c>
      <c r="V478" s="92" t="e">
        <v>#VALUE!</v>
      </c>
      <c r="W478" s="93" t="e">
        <f aca="false">V478</f>
        <v>#VALUE!</v>
      </c>
      <c r="X478" s="93"/>
      <c r="Y478" s="93"/>
      <c r="Z478" s="93"/>
      <c r="AA478" s="93"/>
      <c r="AB478" s="93"/>
      <c r="AD478" s="1" t="n">
        <f aca="false">AD477+1</f>
        <v>473</v>
      </c>
      <c r="AE478" s="69" t="e">
        <v>#VALUE!</v>
      </c>
      <c r="AF478" s="81"/>
      <c r="AG478" s="81"/>
      <c r="AH478" s="90"/>
      <c r="AI478" s="33"/>
      <c r="AS478" s="71" t="n">
        <f aca="false">AL477</f>
        <v>0</v>
      </c>
      <c r="AT478" s="69" t="n">
        <f aca="false">AQ478</f>
        <v>0</v>
      </c>
    </row>
    <row r="479" customFormat="false" ht="11.25" hidden="false" customHeight="false" outlineLevel="0" collapsed="false">
      <c r="U479" s="1" t="n">
        <f aca="false">1+U478</f>
        <v>473</v>
      </c>
      <c r="V479" s="92" t="e">
        <v>#VALUE!</v>
      </c>
      <c r="W479" s="93" t="e">
        <f aca="false">V479</f>
        <v>#VALUE!</v>
      </c>
      <c r="X479" s="93"/>
      <c r="Y479" s="93"/>
      <c r="Z479" s="93"/>
      <c r="AA479" s="93"/>
      <c r="AB479" s="93"/>
      <c r="AD479" s="1" t="n">
        <f aca="false">AD478+1</f>
        <v>474</v>
      </c>
      <c r="AE479" s="69" t="e">
        <v>#VALUE!</v>
      </c>
      <c r="AF479" s="81"/>
      <c r="AG479" s="81"/>
      <c r="AH479" s="90"/>
      <c r="AI479" s="33"/>
      <c r="AS479" s="71" t="n">
        <f aca="false">AL478</f>
        <v>0</v>
      </c>
      <c r="AT479" s="69" t="n">
        <f aca="false">AQ479</f>
        <v>0</v>
      </c>
    </row>
    <row r="480" customFormat="false" ht="11.25" hidden="false" customHeight="false" outlineLevel="0" collapsed="false">
      <c r="U480" s="1" t="n">
        <f aca="false">1+U479</f>
        <v>474</v>
      </c>
      <c r="V480" s="92" t="e">
        <v>#VALUE!</v>
      </c>
      <c r="W480" s="93" t="e">
        <f aca="false">V480</f>
        <v>#VALUE!</v>
      </c>
      <c r="X480" s="93"/>
      <c r="Y480" s="93"/>
      <c r="Z480" s="93"/>
      <c r="AA480" s="93"/>
      <c r="AB480" s="93"/>
      <c r="AD480" s="1" t="n">
        <f aca="false">AD479+1</f>
        <v>475</v>
      </c>
      <c r="AE480" s="69" t="e">
        <v>#VALUE!</v>
      </c>
      <c r="AF480" s="81"/>
      <c r="AG480" s="81"/>
      <c r="AH480" s="90"/>
      <c r="AI480" s="33"/>
      <c r="AS480" s="71" t="n">
        <f aca="false">AL479</f>
        <v>0</v>
      </c>
      <c r="AT480" s="69" t="n">
        <f aca="false">AQ480</f>
        <v>0</v>
      </c>
    </row>
    <row r="481" customFormat="false" ht="11.25" hidden="false" customHeight="false" outlineLevel="0" collapsed="false">
      <c r="U481" s="1" t="n">
        <f aca="false">1+U480</f>
        <v>475</v>
      </c>
      <c r="V481" s="92" t="e">
        <v>#VALUE!</v>
      </c>
      <c r="W481" s="93" t="e">
        <f aca="false">V481</f>
        <v>#VALUE!</v>
      </c>
      <c r="X481" s="93"/>
      <c r="Y481" s="93"/>
      <c r="Z481" s="93"/>
      <c r="AA481" s="93"/>
      <c r="AB481" s="93"/>
      <c r="AD481" s="1" t="n">
        <f aca="false">AD480+1</f>
        <v>476</v>
      </c>
      <c r="AE481" s="69" t="e">
        <v>#VALUE!</v>
      </c>
      <c r="AF481" s="81"/>
      <c r="AG481" s="81"/>
      <c r="AH481" s="90"/>
      <c r="AI481" s="33"/>
      <c r="AS481" s="71" t="n">
        <f aca="false">AL480</f>
        <v>0</v>
      </c>
      <c r="AT481" s="69" t="n">
        <f aca="false">AQ481</f>
        <v>0</v>
      </c>
    </row>
    <row r="482" customFormat="false" ht="11.25" hidden="false" customHeight="false" outlineLevel="0" collapsed="false">
      <c r="U482" s="1" t="n">
        <f aca="false">1+U481</f>
        <v>476</v>
      </c>
      <c r="V482" s="92" t="e">
        <v>#VALUE!</v>
      </c>
      <c r="W482" s="93" t="e">
        <f aca="false">V482</f>
        <v>#VALUE!</v>
      </c>
      <c r="X482" s="93"/>
      <c r="Y482" s="93"/>
      <c r="Z482" s="93"/>
      <c r="AA482" s="93"/>
      <c r="AB482" s="93"/>
      <c r="AD482" s="1" t="n">
        <f aca="false">AD481+1</f>
        <v>477</v>
      </c>
      <c r="AE482" s="69" t="e">
        <v>#VALUE!</v>
      </c>
      <c r="AF482" s="81"/>
      <c r="AG482" s="81"/>
      <c r="AH482" s="90"/>
      <c r="AI482" s="33"/>
      <c r="AS482" s="71" t="n">
        <f aca="false">AL481</f>
        <v>0</v>
      </c>
      <c r="AT482" s="69" t="n">
        <f aca="false">AQ482</f>
        <v>0</v>
      </c>
    </row>
    <row r="483" customFormat="false" ht="11.25" hidden="false" customHeight="false" outlineLevel="0" collapsed="false">
      <c r="U483" s="1" t="n">
        <f aca="false">1+U482</f>
        <v>477</v>
      </c>
      <c r="V483" s="92" t="e">
        <v>#VALUE!</v>
      </c>
      <c r="W483" s="93" t="e">
        <f aca="false">V483</f>
        <v>#VALUE!</v>
      </c>
      <c r="X483" s="93"/>
      <c r="Y483" s="93"/>
      <c r="Z483" s="93"/>
      <c r="AA483" s="93"/>
      <c r="AB483" s="93"/>
      <c r="AD483" s="1" t="n">
        <f aca="false">AD482+1</f>
        <v>478</v>
      </c>
      <c r="AE483" s="69" t="e">
        <v>#VALUE!</v>
      </c>
      <c r="AF483" s="81"/>
      <c r="AG483" s="81"/>
      <c r="AH483" s="90"/>
      <c r="AI483" s="33"/>
      <c r="AS483" s="71" t="n">
        <f aca="false">AL482</f>
        <v>0</v>
      </c>
      <c r="AT483" s="69" t="n">
        <f aca="false">AQ483</f>
        <v>0</v>
      </c>
    </row>
    <row r="484" customFormat="false" ht="11.25" hidden="false" customHeight="false" outlineLevel="0" collapsed="false">
      <c r="U484" s="1" t="n">
        <f aca="false">1+U483</f>
        <v>478</v>
      </c>
      <c r="V484" s="92" t="e">
        <v>#VALUE!</v>
      </c>
      <c r="W484" s="93" t="e">
        <f aca="false">V484</f>
        <v>#VALUE!</v>
      </c>
      <c r="X484" s="93"/>
      <c r="Y484" s="93"/>
      <c r="Z484" s="93"/>
      <c r="AA484" s="93"/>
      <c r="AB484" s="93"/>
      <c r="AD484" s="1" t="n">
        <f aca="false">AD483+1</f>
        <v>479</v>
      </c>
      <c r="AE484" s="69" t="e">
        <v>#VALUE!</v>
      </c>
      <c r="AF484" s="81"/>
      <c r="AG484" s="81"/>
      <c r="AH484" s="90"/>
      <c r="AI484" s="33"/>
      <c r="AS484" s="71" t="n">
        <f aca="false">AL483</f>
        <v>0</v>
      </c>
      <c r="AT484" s="69" t="n">
        <f aca="false">AQ484</f>
        <v>0</v>
      </c>
    </row>
    <row r="485" customFormat="false" ht="11.25" hidden="false" customHeight="false" outlineLevel="0" collapsed="false">
      <c r="U485" s="1" t="n">
        <f aca="false">1+U484</f>
        <v>479</v>
      </c>
      <c r="V485" s="92" t="e">
        <v>#VALUE!</v>
      </c>
      <c r="W485" s="93" t="e">
        <f aca="false">V485</f>
        <v>#VALUE!</v>
      </c>
      <c r="X485" s="93"/>
      <c r="Y485" s="93"/>
      <c r="Z485" s="93"/>
      <c r="AA485" s="93"/>
      <c r="AB485" s="93"/>
      <c r="AD485" s="1" t="n">
        <f aca="false">AD484+1</f>
        <v>480</v>
      </c>
      <c r="AE485" s="69" t="e">
        <v>#VALUE!</v>
      </c>
      <c r="AF485" s="81"/>
      <c r="AG485" s="81"/>
      <c r="AH485" s="90"/>
      <c r="AI485" s="33"/>
      <c r="AS485" s="71" t="n">
        <f aca="false">AL484</f>
        <v>0</v>
      </c>
      <c r="AT485" s="69" t="n">
        <f aca="false">AQ485</f>
        <v>0</v>
      </c>
    </row>
    <row r="486" customFormat="false" ht="11.25" hidden="false" customHeight="false" outlineLevel="0" collapsed="false">
      <c r="U486" s="1" t="n">
        <f aca="false">1+U485</f>
        <v>480</v>
      </c>
      <c r="V486" s="92" t="e">
        <v>#VALUE!</v>
      </c>
      <c r="W486" s="93" t="e">
        <f aca="false">V486</f>
        <v>#VALUE!</v>
      </c>
      <c r="X486" s="93"/>
      <c r="Y486" s="93"/>
      <c r="Z486" s="93"/>
      <c r="AA486" s="93"/>
      <c r="AB486" s="93"/>
      <c r="AD486" s="1" t="n">
        <f aca="false">AD485+1</f>
        <v>481</v>
      </c>
      <c r="AE486" s="69" t="e">
        <v>#VALUE!</v>
      </c>
      <c r="AF486" s="81"/>
      <c r="AG486" s="81"/>
      <c r="AH486" s="90"/>
      <c r="AI486" s="33"/>
      <c r="AS486" s="71" t="n">
        <f aca="false">AL485</f>
        <v>0</v>
      </c>
      <c r="AT486" s="69" t="n">
        <f aca="false">AQ486</f>
        <v>0</v>
      </c>
    </row>
    <row r="487" customFormat="false" ht="11.25" hidden="false" customHeight="false" outlineLevel="0" collapsed="false">
      <c r="U487" s="1" t="n">
        <f aca="false">1+U486</f>
        <v>481</v>
      </c>
      <c r="V487" s="92" t="e">
        <v>#VALUE!</v>
      </c>
      <c r="W487" s="93" t="e">
        <f aca="false">V487</f>
        <v>#VALUE!</v>
      </c>
      <c r="X487" s="93"/>
      <c r="Y487" s="93"/>
      <c r="Z487" s="93"/>
      <c r="AA487" s="93"/>
      <c r="AB487" s="93"/>
      <c r="AD487" s="1" t="n">
        <f aca="false">AD486+1</f>
        <v>482</v>
      </c>
      <c r="AE487" s="69" t="e">
        <v>#VALUE!</v>
      </c>
      <c r="AF487" s="81"/>
      <c r="AG487" s="81"/>
      <c r="AH487" s="90"/>
      <c r="AI487" s="33"/>
      <c r="AS487" s="71" t="n">
        <f aca="false">AL486</f>
        <v>0</v>
      </c>
      <c r="AT487" s="69" t="n">
        <f aca="false">AQ487</f>
        <v>0</v>
      </c>
    </row>
    <row r="488" customFormat="false" ht="11.25" hidden="false" customHeight="false" outlineLevel="0" collapsed="false">
      <c r="U488" s="1" t="n">
        <f aca="false">1+U487</f>
        <v>482</v>
      </c>
      <c r="V488" s="92" t="e">
        <v>#VALUE!</v>
      </c>
      <c r="W488" s="93" t="e">
        <f aca="false">V488</f>
        <v>#VALUE!</v>
      </c>
      <c r="X488" s="93"/>
      <c r="Y488" s="93"/>
      <c r="Z488" s="93"/>
      <c r="AA488" s="93"/>
      <c r="AB488" s="93"/>
      <c r="AD488" s="1" t="n">
        <f aca="false">AD487+1</f>
        <v>483</v>
      </c>
      <c r="AE488" s="69" t="e">
        <v>#VALUE!</v>
      </c>
      <c r="AF488" s="81"/>
      <c r="AG488" s="81"/>
      <c r="AH488" s="90"/>
      <c r="AI488" s="33"/>
      <c r="AS488" s="71" t="n">
        <f aca="false">AL487</f>
        <v>0</v>
      </c>
      <c r="AT488" s="69" t="n">
        <f aca="false">AQ488</f>
        <v>0</v>
      </c>
    </row>
    <row r="489" customFormat="false" ht="11.25" hidden="false" customHeight="false" outlineLevel="0" collapsed="false">
      <c r="U489" s="1" t="n">
        <f aca="false">1+U488</f>
        <v>483</v>
      </c>
      <c r="V489" s="92" t="e">
        <v>#VALUE!</v>
      </c>
      <c r="W489" s="93" t="e">
        <f aca="false">V489</f>
        <v>#VALUE!</v>
      </c>
      <c r="X489" s="93"/>
      <c r="Y489" s="93"/>
      <c r="Z489" s="93"/>
      <c r="AA489" s="93"/>
      <c r="AB489" s="93"/>
      <c r="AD489" s="1" t="n">
        <f aca="false">AD488+1</f>
        <v>484</v>
      </c>
      <c r="AE489" s="69" t="e">
        <v>#VALUE!</v>
      </c>
      <c r="AF489" s="81"/>
      <c r="AG489" s="81"/>
      <c r="AH489" s="90"/>
      <c r="AI489" s="33"/>
      <c r="AS489" s="71" t="n">
        <f aca="false">AL488</f>
        <v>0</v>
      </c>
      <c r="AT489" s="69" t="n">
        <f aca="false">AQ489</f>
        <v>0</v>
      </c>
    </row>
    <row r="490" customFormat="false" ht="11.25" hidden="false" customHeight="false" outlineLevel="0" collapsed="false">
      <c r="U490" s="1" t="n">
        <f aca="false">1+U489</f>
        <v>484</v>
      </c>
      <c r="V490" s="92" t="e">
        <v>#VALUE!</v>
      </c>
      <c r="W490" s="93" t="e">
        <f aca="false">V490</f>
        <v>#VALUE!</v>
      </c>
      <c r="X490" s="93"/>
      <c r="Y490" s="93"/>
      <c r="Z490" s="93"/>
      <c r="AA490" s="93"/>
      <c r="AB490" s="93"/>
      <c r="AD490" s="1" t="n">
        <f aca="false">AD489+1</f>
        <v>485</v>
      </c>
      <c r="AE490" s="69" t="e">
        <v>#VALUE!</v>
      </c>
      <c r="AF490" s="81"/>
      <c r="AG490" s="81"/>
      <c r="AH490" s="90"/>
      <c r="AI490" s="33"/>
      <c r="AS490" s="71" t="n">
        <f aca="false">AL489</f>
        <v>0</v>
      </c>
      <c r="AT490" s="69" t="n">
        <f aca="false">AQ490</f>
        <v>0</v>
      </c>
    </row>
    <row r="491" customFormat="false" ht="11.25" hidden="false" customHeight="false" outlineLevel="0" collapsed="false">
      <c r="U491" s="1" t="n">
        <f aca="false">1+U490</f>
        <v>485</v>
      </c>
      <c r="V491" s="92" t="e">
        <v>#VALUE!</v>
      </c>
      <c r="W491" s="93" t="e">
        <f aca="false">V491</f>
        <v>#VALUE!</v>
      </c>
      <c r="X491" s="93"/>
      <c r="Y491" s="93"/>
      <c r="Z491" s="93"/>
      <c r="AA491" s="93"/>
      <c r="AB491" s="93"/>
      <c r="AD491" s="1" t="n">
        <f aca="false">AD490+1</f>
        <v>486</v>
      </c>
      <c r="AE491" s="69" t="e">
        <v>#VALUE!</v>
      </c>
      <c r="AF491" s="81"/>
      <c r="AG491" s="81"/>
      <c r="AH491" s="90"/>
      <c r="AI491" s="33"/>
      <c r="AS491" s="71" t="n">
        <f aca="false">AL490</f>
        <v>0</v>
      </c>
      <c r="AT491" s="69" t="n">
        <f aca="false">AQ491</f>
        <v>0</v>
      </c>
    </row>
    <row r="492" customFormat="false" ht="11.25" hidden="false" customHeight="false" outlineLevel="0" collapsed="false">
      <c r="U492" s="1" t="n">
        <f aca="false">1+U491</f>
        <v>486</v>
      </c>
      <c r="V492" s="92" t="e">
        <v>#VALUE!</v>
      </c>
      <c r="W492" s="93" t="e">
        <f aca="false">V492</f>
        <v>#VALUE!</v>
      </c>
      <c r="X492" s="93"/>
      <c r="Y492" s="93"/>
      <c r="Z492" s="93"/>
      <c r="AA492" s="93"/>
      <c r="AB492" s="93"/>
      <c r="AD492" s="1" t="n">
        <f aca="false">AD491+1</f>
        <v>487</v>
      </c>
      <c r="AE492" s="69" t="e">
        <v>#VALUE!</v>
      </c>
      <c r="AF492" s="81"/>
      <c r="AG492" s="81"/>
      <c r="AH492" s="90"/>
      <c r="AI492" s="33"/>
      <c r="AS492" s="71" t="n">
        <f aca="false">AL491</f>
        <v>0</v>
      </c>
      <c r="AT492" s="69" t="n">
        <f aca="false">AQ492</f>
        <v>0</v>
      </c>
    </row>
    <row r="493" customFormat="false" ht="11.25" hidden="false" customHeight="false" outlineLevel="0" collapsed="false">
      <c r="U493" s="1" t="n">
        <f aca="false">1+U492</f>
        <v>487</v>
      </c>
      <c r="V493" s="92" t="e">
        <v>#VALUE!</v>
      </c>
      <c r="W493" s="93" t="e">
        <f aca="false">V493</f>
        <v>#VALUE!</v>
      </c>
      <c r="X493" s="93"/>
      <c r="Y493" s="93"/>
      <c r="Z493" s="93"/>
      <c r="AA493" s="93"/>
      <c r="AB493" s="93"/>
      <c r="AD493" s="1" t="n">
        <f aca="false">AD492+1</f>
        <v>488</v>
      </c>
      <c r="AE493" s="69" t="e">
        <v>#VALUE!</v>
      </c>
      <c r="AF493" s="81"/>
      <c r="AG493" s="81"/>
      <c r="AH493" s="90"/>
      <c r="AI493" s="33"/>
      <c r="AS493" s="71" t="n">
        <f aca="false">AL492</f>
        <v>0</v>
      </c>
      <c r="AT493" s="69" t="n">
        <f aca="false">AQ493</f>
        <v>0</v>
      </c>
    </row>
    <row r="494" customFormat="false" ht="11.25" hidden="false" customHeight="false" outlineLevel="0" collapsed="false">
      <c r="U494" s="1" t="n">
        <f aca="false">1+U493</f>
        <v>488</v>
      </c>
      <c r="V494" s="92" t="e">
        <v>#VALUE!</v>
      </c>
      <c r="W494" s="93" t="e">
        <f aca="false">V494</f>
        <v>#VALUE!</v>
      </c>
      <c r="X494" s="93"/>
      <c r="Y494" s="93"/>
      <c r="Z494" s="93"/>
      <c r="AA494" s="93"/>
      <c r="AB494" s="93"/>
      <c r="AD494" s="1" t="n">
        <f aca="false">AD493+1</f>
        <v>489</v>
      </c>
      <c r="AE494" s="69" t="e">
        <v>#VALUE!</v>
      </c>
      <c r="AF494" s="81"/>
      <c r="AG494" s="81"/>
      <c r="AH494" s="90"/>
      <c r="AI494" s="33"/>
      <c r="AS494" s="71" t="n">
        <f aca="false">AL493</f>
        <v>0</v>
      </c>
      <c r="AT494" s="69" t="n">
        <f aca="false">AQ494</f>
        <v>0</v>
      </c>
    </row>
    <row r="495" customFormat="false" ht="11.25" hidden="false" customHeight="false" outlineLevel="0" collapsed="false">
      <c r="U495" s="1" t="n">
        <f aca="false">1+U494</f>
        <v>489</v>
      </c>
      <c r="V495" s="92" t="e">
        <v>#VALUE!</v>
      </c>
      <c r="W495" s="93" t="e">
        <f aca="false">V495</f>
        <v>#VALUE!</v>
      </c>
      <c r="X495" s="93"/>
      <c r="Y495" s="93"/>
      <c r="Z495" s="93"/>
      <c r="AA495" s="93"/>
      <c r="AB495" s="93"/>
      <c r="AD495" s="1" t="n">
        <f aca="false">AD494+1</f>
        <v>490</v>
      </c>
      <c r="AE495" s="69" t="e">
        <v>#VALUE!</v>
      </c>
      <c r="AF495" s="81"/>
      <c r="AG495" s="81"/>
      <c r="AH495" s="90"/>
      <c r="AI495" s="33"/>
      <c r="AS495" s="71" t="n">
        <f aca="false">AL494</f>
        <v>0</v>
      </c>
      <c r="AT495" s="69" t="n">
        <f aca="false">AQ495</f>
        <v>0</v>
      </c>
    </row>
    <row r="496" customFormat="false" ht="11.25" hidden="false" customHeight="false" outlineLevel="0" collapsed="false">
      <c r="U496" s="1" t="n">
        <f aca="false">1+U495</f>
        <v>490</v>
      </c>
      <c r="V496" s="92" t="e">
        <v>#VALUE!</v>
      </c>
      <c r="W496" s="93" t="e">
        <f aca="false">V496</f>
        <v>#VALUE!</v>
      </c>
      <c r="X496" s="93"/>
      <c r="Y496" s="93"/>
      <c r="Z496" s="93"/>
      <c r="AA496" s="93"/>
      <c r="AB496" s="93"/>
      <c r="AD496" s="1" t="n">
        <f aca="false">AD495+1</f>
        <v>491</v>
      </c>
      <c r="AE496" s="69" t="e">
        <v>#VALUE!</v>
      </c>
      <c r="AF496" s="81"/>
      <c r="AG496" s="81"/>
      <c r="AH496" s="90"/>
      <c r="AI496" s="33"/>
      <c r="AS496" s="71" t="n">
        <f aca="false">AL495</f>
        <v>0</v>
      </c>
      <c r="AT496" s="69" t="n">
        <f aca="false">AQ496</f>
        <v>0</v>
      </c>
    </row>
    <row r="497" customFormat="false" ht="11.25" hidden="false" customHeight="false" outlineLevel="0" collapsed="false">
      <c r="U497" s="1" t="n">
        <f aca="false">1+U496</f>
        <v>491</v>
      </c>
      <c r="V497" s="92" t="e">
        <v>#VALUE!</v>
      </c>
      <c r="W497" s="93" t="e">
        <f aca="false">V497</f>
        <v>#VALUE!</v>
      </c>
      <c r="X497" s="93"/>
      <c r="Y497" s="93"/>
      <c r="Z497" s="93"/>
      <c r="AA497" s="93"/>
      <c r="AB497" s="93"/>
      <c r="AD497" s="1" t="n">
        <f aca="false">AD496+1</f>
        <v>492</v>
      </c>
      <c r="AE497" s="69" t="e">
        <v>#VALUE!</v>
      </c>
      <c r="AF497" s="81"/>
      <c r="AG497" s="81"/>
      <c r="AH497" s="90"/>
      <c r="AI497" s="33"/>
      <c r="AS497" s="71" t="n">
        <f aca="false">AL496</f>
        <v>0</v>
      </c>
      <c r="AT497" s="69" t="n">
        <f aca="false">AQ497</f>
        <v>0</v>
      </c>
    </row>
    <row r="498" customFormat="false" ht="11.25" hidden="false" customHeight="false" outlineLevel="0" collapsed="false">
      <c r="U498" s="1" t="n">
        <f aca="false">1+U497</f>
        <v>492</v>
      </c>
      <c r="V498" s="92" t="e">
        <v>#VALUE!</v>
      </c>
      <c r="W498" s="93" t="e">
        <f aca="false">V498</f>
        <v>#VALUE!</v>
      </c>
      <c r="X498" s="93"/>
      <c r="Y498" s="93"/>
      <c r="Z498" s="93"/>
      <c r="AA498" s="93"/>
      <c r="AB498" s="93"/>
      <c r="AD498" s="1" t="n">
        <f aca="false">AD497+1</f>
        <v>493</v>
      </c>
      <c r="AE498" s="69" t="e">
        <v>#VALUE!</v>
      </c>
      <c r="AF498" s="81"/>
      <c r="AG498" s="81"/>
      <c r="AH498" s="90"/>
      <c r="AI498" s="33"/>
      <c r="AS498" s="71" t="n">
        <f aca="false">AL497</f>
        <v>0</v>
      </c>
      <c r="AT498" s="69" t="n">
        <f aca="false">AQ498</f>
        <v>0</v>
      </c>
    </row>
    <row r="499" customFormat="false" ht="11.25" hidden="false" customHeight="false" outlineLevel="0" collapsed="false">
      <c r="U499" s="1" t="n">
        <f aca="false">1+U498</f>
        <v>493</v>
      </c>
      <c r="V499" s="92" t="e">
        <v>#VALUE!</v>
      </c>
      <c r="W499" s="93" t="e">
        <f aca="false">V499</f>
        <v>#VALUE!</v>
      </c>
      <c r="X499" s="93"/>
      <c r="Y499" s="93"/>
      <c r="Z499" s="93"/>
      <c r="AA499" s="93"/>
      <c r="AB499" s="93"/>
      <c r="AD499" s="1" t="n">
        <f aca="false">AD498+1</f>
        <v>494</v>
      </c>
      <c r="AE499" s="69" t="e">
        <v>#VALUE!</v>
      </c>
      <c r="AF499" s="81"/>
      <c r="AG499" s="81"/>
      <c r="AH499" s="90"/>
      <c r="AI499" s="33"/>
      <c r="AS499" s="71" t="n">
        <f aca="false">AL498</f>
        <v>0</v>
      </c>
      <c r="AT499" s="69" t="n">
        <f aca="false">AQ499</f>
        <v>0</v>
      </c>
    </row>
    <row r="500" customFormat="false" ht="11.25" hidden="false" customHeight="false" outlineLevel="0" collapsed="false">
      <c r="U500" s="1" t="n">
        <f aca="false">1+U499</f>
        <v>494</v>
      </c>
      <c r="V500" s="92" t="e">
        <v>#VALUE!</v>
      </c>
      <c r="W500" s="93" t="e">
        <f aca="false">V500</f>
        <v>#VALUE!</v>
      </c>
      <c r="X500" s="93"/>
      <c r="Y500" s="93"/>
      <c r="Z500" s="93"/>
      <c r="AA500" s="93"/>
      <c r="AB500" s="93"/>
      <c r="AD500" s="1" t="n">
        <f aca="false">AD499+1</f>
        <v>495</v>
      </c>
      <c r="AE500" s="69" t="e">
        <v>#VALUE!</v>
      </c>
      <c r="AF500" s="81"/>
      <c r="AG500" s="81"/>
      <c r="AH500" s="90"/>
      <c r="AI500" s="33"/>
      <c r="AS500" s="71" t="n">
        <f aca="false">AL499</f>
        <v>0</v>
      </c>
      <c r="AT500" s="69" t="n">
        <f aca="false">AQ500</f>
        <v>0</v>
      </c>
    </row>
    <row r="501" customFormat="false" ht="11.25" hidden="false" customHeight="false" outlineLevel="0" collapsed="false">
      <c r="U501" s="1" t="n">
        <f aca="false">1+U500</f>
        <v>495</v>
      </c>
      <c r="V501" s="92" t="e">
        <v>#VALUE!</v>
      </c>
      <c r="W501" s="93" t="e">
        <f aca="false">V501</f>
        <v>#VALUE!</v>
      </c>
      <c r="X501" s="93"/>
      <c r="Y501" s="93"/>
      <c r="Z501" s="93"/>
      <c r="AA501" s="93"/>
      <c r="AB501" s="93"/>
      <c r="AD501" s="1" t="n">
        <f aca="false">AD500+1</f>
        <v>496</v>
      </c>
      <c r="AE501" s="69" t="e">
        <v>#VALUE!</v>
      </c>
      <c r="AF501" s="81"/>
      <c r="AG501" s="81"/>
      <c r="AH501" s="90"/>
      <c r="AI501" s="33"/>
      <c r="AS501" s="71" t="n">
        <f aca="false">AL500</f>
        <v>0</v>
      </c>
      <c r="AT501" s="69" t="n">
        <f aca="false">AQ501</f>
        <v>0</v>
      </c>
    </row>
    <row r="502" customFormat="false" ht="11.25" hidden="false" customHeight="false" outlineLevel="0" collapsed="false">
      <c r="U502" s="1" t="n">
        <f aca="false">1+U501</f>
        <v>496</v>
      </c>
      <c r="V502" s="92" t="e">
        <v>#VALUE!</v>
      </c>
      <c r="W502" s="93" t="e">
        <f aca="false">V502</f>
        <v>#VALUE!</v>
      </c>
      <c r="X502" s="93"/>
      <c r="Y502" s="93"/>
      <c r="Z502" s="93"/>
      <c r="AA502" s="93"/>
      <c r="AB502" s="93"/>
      <c r="AD502" s="1" t="n">
        <f aca="false">AD501+1</f>
        <v>497</v>
      </c>
      <c r="AE502" s="69" t="e">
        <v>#VALUE!</v>
      </c>
      <c r="AF502" s="81"/>
      <c r="AG502" s="81"/>
      <c r="AH502" s="90"/>
      <c r="AI502" s="33"/>
      <c r="AS502" s="71" t="n">
        <f aca="false">AL501</f>
        <v>0</v>
      </c>
      <c r="AT502" s="69" t="n">
        <f aca="false">AQ502</f>
        <v>0</v>
      </c>
    </row>
    <row r="503" customFormat="false" ht="11.25" hidden="false" customHeight="false" outlineLevel="0" collapsed="false">
      <c r="U503" s="1" t="n">
        <f aca="false">1+U502</f>
        <v>497</v>
      </c>
      <c r="V503" s="92" t="e">
        <v>#VALUE!</v>
      </c>
      <c r="W503" s="93" t="e">
        <f aca="false">V503</f>
        <v>#VALUE!</v>
      </c>
      <c r="X503" s="93"/>
      <c r="Y503" s="93"/>
      <c r="Z503" s="93"/>
      <c r="AA503" s="93"/>
      <c r="AB503" s="93"/>
      <c r="AD503" s="1" t="n">
        <f aca="false">AD502+1</f>
        <v>498</v>
      </c>
      <c r="AE503" s="69" t="e">
        <v>#VALUE!</v>
      </c>
      <c r="AF503" s="81"/>
      <c r="AG503" s="81"/>
      <c r="AH503" s="90"/>
      <c r="AI503" s="33"/>
      <c r="AS503" s="71" t="n">
        <f aca="false">AL502</f>
        <v>0</v>
      </c>
      <c r="AT503" s="69" t="n">
        <f aca="false">AQ503</f>
        <v>0</v>
      </c>
    </row>
    <row r="504" customFormat="false" ht="11.25" hidden="false" customHeight="false" outlineLevel="0" collapsed="false">
      <c r="U504" s="1" t="n">
        <f aca="false">1+U503</f>
        <v>498</v>
      </c>
      <c r="V504" s="92" t="e">
        <v>#VALUE!</v>
      </c>
      <c r="W504" s="93" t="e">
        <f aca="false">V504</f>
        <v>#VALUE!</v>
      </c>
      <c r="X504" s="93"/>
      <c r="Y504" s="93"/>
      <c r="Z504" s="93"/>
      <c r="AA504" s="93"/>
      <c r="AB504" s="93"/>
      <c r="AD504" s="1" t="n">
        <f aca="false">AD503+1</f>
        <v>499</v>
      </c>
      <c r="AE504" s="69" t="e">
        <v>#VALUE!</v>
      </c>
      <c r="AF504" s="81"/>
      <c r="AG504" s="81"/>
      <c r="AH504" s="90"/>
      <c r="AI504" s="33"/>
      <c r="AS504" s="71" t="n">
        <f aca="false">AL503</f>
        <v>0</v>
      </c>
      <c r="AT504" s="69" t="n">
        <f aca="false">AQ504</f>
        <v>0</v>
      </c>
    </row>
    <row r="505" customFormat="false" ht="11.25" hidden="false" customHeight="false" outlineLevel="0" collapsed="false">
      <c r="U505" s="1" t="n">
        <f aca="false">1+U504</f>
        <v>499</v>
      </c>
      <c r="V505" s="92" t="e">
        <v>#VALUE!</v>
      </c>
      <c r="W505" s="93" t="e">
        <f aca="false">V505</f>
        <v>#VALUE!</v>
      </c>
      <c r="X505" s="93"/>
      <c r="Y505" s="93"/>
      <c r="Z505" s="93"/>
      <c r="AA505" s="93"/>
      <c r="AB505" s="93"/>
      <c r="AD505" s="1" t="n">
        <f aca="false">AD504+1</f>
        <v>500</v>
      </c>
      <c r="AE505" s="69" t="e">
        <v>#VALUE!</v>
      </c>
      <c r="AF505" s="81"/>
      <c r="AG505" s="81"/>
      <c r="AH505" s="90"/>
      <c r="AI505" s="33"/>
      <c r="AS505" s="71" t="n">
        <f aca="false">AL504</f>
        <v>0</v>
      </c>
      <c r="AT505" s="69" t="n">
        <f aca="false">AQ505</f>
        <v>0</v>
      </c>
    </row>
    <row r="506" customFormat="false" ht="11.25" hidden="false" customHeight="false" outlineLevel="0" collapsed="false">
      <c r="U506" s="1" t="n">
        <f aca="false">1+U505</f>
        <v>500</v>
      </c>
      <c r="V506" s="92" t="e">
        <v>#VALUE!</v>
      </c>
      <c r="W506" s="93" t="e">
        <f aca="false">V506</f>
        <v>#VALUE!</v>
      </c>
      <c r="X506" s="93"/>
      <c r="Y506" s="93"/>
      <c r="Z506" s="93"/>
      <c r="AA506" s="93"/>
      <c r="AB506" s="93"/>
      <c r="AD506" s="1" t="n">
        <f aca="false">AD505+1</f>
        <v>501</v>
      </c>
      <c r="AE506" s="69" t="e">
        <v>#VALUE!</v>
      </c>
      <c r="AF506" s="81"/>
      <c r="AG506" s="81"/>
      <c r="AH506" s="90"/>
      <c r="AI506" s="33"/>
      <c r="AS506" s="71" t="n">
        <f aca="false">AL505</f>
        <v>0</v>
      </c>
      <c r="AT506" s="69" t="n">
        <f aca="false">AQ506</f>
        <v>0</v>
      </c>
    </row>
    <row r="507" customFormat="false" ht="11.25" hidden="false" customHeight="false" outlineLevel="0" collapsed="false">
      <c r="U507" s="1" t="n">
        <f aca="false">1+U506</f>
        <v>501</v>
      </c>
      <c r="V507" s="92" t="e">
        <v>#VALUE!</v>
      </c>
      <c r="W507" s="93" t="e">
        <f aca="false">V507</f>
        <v>#VALUE!</v>
      </c>
      <c r="X507" s="93"/>
      <c r="Y507" s="93"/>
      <c r="Z507" s="93"/>
      <c r="AA507" s="93"/>
      <c r="AB507" s="93"/>
      <c r="AD507" s="1" t="n">
        <f aca="false">AD506+1</f>
        <v>502</v>
      </c>
      <c r="AE507" s="69" t="e">
        <v>#VALUE!</v>
      </c>
      <c r="AF507" s="81"/>
      <c r="AG507" s="81"/>
      <c r="AH507" s="90"/>
      <c r="AI507" s="33"/>
      <c r="AS507" s="71" t="n">
        <f aca="false">AL506</f>
        <v>0</v>
      </c>
      <c r="AT507" s="69" t="n">
        <f aca="false">AQ507</f>
        <v>0</v>
      </c>
    </row>
    <row r="508" customFormat="false" ht="11.25" hidden="false" customHeight="false" outlineLevel="0" collapsed="false">
      <c r="U508" s="1" t="n">
        <f aca="false">1+U507</f>
        <v>502</v>
      </c>
      <c r="V508" s="92" t="e">
        <v>#VALUE!</v>
      </c>
      <c r="W508" s="93" t="e">
        <f aca="false">V508</f>
        <v>#VALUE!</v>
      </c>
      <c r="X508" s="93"/>
      <c r="Y508" s="93"/>
      <c r="Z508" s="93"/>
      <c r="AA508" s="93"/>
      <c r="AB508" s="93"/>
      <c r="AD508" s="1" t="n">
        <f aca="false">AD507+1</f>
        <v>503</v>
      </c>
      <c r="AE508" s="69" t="e">
        <v>#VALUE!</v>
      </c>
      <c r="AF508" s="81"/>
      <c r="AG508" s="81"/>
      <c r="AH508" s="90"/>
      <c r="AI508" s="33"/>
      <c r="AS508" s="71" t="n">
        <f aca="false">AL507</f>
        <v>0</v>
      </c>
      <c r="AT508" s="69" t="n">
        <f aca="false">AQ508</f>
        <v>0</v>
      </c>
    </row>
    <row r="509" customFormat="false" ht="11.25" hidden="false" customHeight="false" outlineLevel="0" collapsed="false">
      <c r="U509" s="1" t="n">
        <f aca="false">1+U508</f>
        <v>503</v>
      </c>
      <c r="V509" s="92" t="e">
        <v>#VALUE!</v>
      </c>
      <c r="W509" s="93" t="e">
        <f aca="false">V509</f>
        <v>#VALUE!</v>
      </c>
      <c r="X509" s="93"/>
      <c r="Y509" s="93"/>
      <c r="Z509" s="93"/>
      <c r="AA509" s="93"/>
      <c r="AB509" s="93"/>
      <c r="AD509" s="1" t="n">
        <f aca="false">AD508+1</f>
        <v>504</v>
      </c>
      <c r="AE509" s="69" t="e">
        <v>#VALUE!</v>
      </c>
      <c r="AF509" s="81"/>
      <c r="AG509" s="81"/>
      <c r="AH509" s="90"/>
      <c r="AI509" s="33"/>
      <c r="AS509" s="71" t="n">
        <f aca="false">AL508</f>
        <v>0</v>
      </c>
      <c r="AT509" s="69" t="n">
        <f aca="false">AQ509</f>
        <v>0</v>
      </c>
    </row>
    <row r="510" customFormat="false" ht="11.25" hidden="false" customHeight="false" outlineLevel="0" collapsed="false">
      <c r="U510" s="1" t="n">
        <f aca="false">1+U509</f>
        <v>504</v>
      </c>
      <c r="V510" s="92" t="e">
        <v>#VALUE!</v>
      </c>
      <c r="W510" s="93" t="e">
        <f aca="false">V510</f>
        <v>#VALUE!</v>
      </c>
      <c r="X510" s="93"/>
      <c r="Y510" s="93"/>
      <c r="Z510" s="93"/>
      <c r="AA510" s="93"/>
      <c r="AB510" s="93"/>
      <c r="AD510" s="1" t="n">
        <f aca="false">AD509+1</f>
        <v>505</v>
      </c>
      <c r="AE510" s="69" t="e">
        <v>#VALUE!</v>
      </c>
      <c r="AF510" s="81"/>
      <c r="AG510" s="81"/>
      <c r="AH510" s="90"/>
      <c r="AI510" s="33"/>
      <c r="AS510" s="71" t="n">
        <f aca="false">AL509</f>
        <v>0</v>
      </c>
      <c r="AT510" s="69" t="n">
        <f aca="false">AQ510</f>
        <v>0</v>
      </c>
    </row>
    <row r="511" customFormat="false" ht="11.25" hidden="false" customHeight="false" outlineLevel="0" collapsed="false">
      <c r="U511" s="1" t="n">
        <f aca="false">1+U510</f>
        <v>505</v>
      </c>
      <c r="V511" s="92" t="e">
        <v>#VALUE!</v>
      </c>
      <c r="W511" s="93" t="e">
        <f aca="false">V511</f>
        <v>#VALUE!</v>
      </c>
      <c r="X511" s="93"/>
      <c r="Y511" s="93"/>
      <c r="Z511" s="93"/>
      <c r="AA511" s="93"/>
      <c r="AB511" s="93"/>
      <c r="AD511" s="1" t="n">
        <f aca="false">AD510+1</f>
        <v>506</v>
      </c>
      <c r="AE511" s="69" t="e">
        <v>#VALUE!</v>
      </c>
      <c r="AF511" s="81"/>
      <c r="AG511" s="81"/>
      <c r="AH511" s="90"/>
      <c r="AI511" s="33"/>
      <c r="AS511" s="71" t="n">
        <f aca="false">AL510</f>
        <v>0</v>
      </c>
      <c r="AT511" s="69" t="n">
        <f aca="false">AQ511</f>
        <v>0</v>
      </c>
    </row>
    <row r="512" customFormat="false" ht="11.25" hidden="false" customHeight="false" outlineLevel="0" collapsed="false">
      <c r="U512" s="1" t="n">
        <f aca="false">1+U511</f>
        <v>506</v>
      </c>
      <c r="V512" s="92" t="e">
        <v>#VALUE!</v>
      </c>
      <c r="W512" s="93" t="e">
        <f aca="false">V512</f>
        <v>#VALUE!</v>
      </c>
      <c r="X512" s="93"/>
      <c r="Y512" s="93"/>
      <c r="Z512" s="93"/>
      <c r="AA512" s="93"/>
      <c r="AB512" s="93"/>
      <c r="AD512" s="1" t="n">
        <f aca="false">AD511+1</f>
        <v>507</v>
      </c>
      <c r="AE512" s="69" t="e">
        <v>#VALUE!</v>
      </c>
      <c r="AF512" s="81"/>
      <c r="AG512" s="81"/>
      <c r="AH512" s="90"/>
      <c r="AI512" s="33"/>
      <c r="AS512" s="71" t="n">
        <f aca="false">AL511</f>
        <v>0</v>
      </c>
      <c r="AT512" s="69" t="n">
        <f aca="false">AQ512</f>
        <v>0</v>
      </c>
    </row>
    <row r="513" customFormat="false" ht="11.25" hidden="false" customHeight="false" outlineLevel="0" collapsed="false">
      <c r="U513" s="1" t="n">
        <f aca="false">1+U512</f>
        <v>507</v>
      </c>
      <c r="V513" s="92" t="e">
        <v>#VALUE!</v>
      </c>
      <c r="W513" s="93" t="e">
        <f aca="false">V513</f>
        <v>#VALUE!</v>
      </c>
      <c r="X513" s="93"/>
      <c r="Y513" s="93"/>
      <c r="Z513" s="93"/>
      <c r="AA513" s="93"/>
      <c r="AB513" s="93"/>
      <c r="AD513" s="1" t="n">
        <f aca="false">AD512+1</f>
        <v>508</v>
      </c>
      <c r="AE513" s="69" t="e">
        <v>#VALUE!</v>
      </c>
      <c r="AF513" s="81"/>
      <c r="AG513" s="81"/>
      <c r="AH513" s="90"/>
      <c r="AI513" s="33"/>
      <c r="AS513" s="71" t="n">
        <f aca="false">AL512</f>
        <v>0</v>
      </c>
      <c r="AT513" s="69" t="n">
        <f aca="false">AQ513</f>
        <v>0</v>
      </c>
    </row>
    <row r="514" customFormat="false" ht="11.25" hidden="false" customHeight="false" outlineLevel="0" collapsed="false">
      <c r="U514" s="1" t="n">
        <f aca="false">1+U513</f>
        <v>508</v>
      </c>
      <c r="V514" s="92" t="e">
        <v>#VALUE!</v>
      </c>
      <c r="W514" s="93" t="e">
        <f aca="false">V514</f>
        <v>#VALUE!</v>
      </c>
      <c r="X514" s="93"/>
      <c r="Y514" s="93"/>
      <c r="Z514" s="93"/>
      <c r="AA514" s="93"/>
      <c r="AB514" s="93"/>
      <c r="AD514" s="1" t="n">
        <f aca="false">AD513+1</f>
        <v>509</v>
      </c>
      <c r="AE514" s="69" t="e">
        <v>#VALUE!</v>
      </c>
      <c r="AF514" s="81"/>
      <c r="AG514" s="81"/>
      <c r="AH514" s="90"/>
      <c r="AI514" s="33"/>
      <c r="AS514" s="71" t="n">
        <f aca="false">AL513</f>
        <v>0</v>
      </c>
      <c r="AT514" s="69" t="n">
        <f aca="false">AQ514</f>
        <v>0</v>
      </c>
    </row>
    <row r="515" customFormat="false" ht="11.25" hidden="false" customHeight="false" outlineLevel="0" collapsed="false">
      <c r="U515" s="1" t="n">
        <f aca="false">1+U514</f>
        <v>509</v>
      </c>
      <c r="V515" s="92" t="e">
        <v>#VALUE!</v>
      </c>
      <c r="W515" s="93" t="e">
        <f aca="false">V515</f>
        <v>#VALUE!</v>
      </c>
      <c r="X515" s="93"/>
      <c r="Y515" s="93"/>
      <c r="Z515" s="93"/>
      <c r="AA515" s="93"/>
      <c r="AB515" s="93"/>
      <c r="AD515" s="1" t="n">
        <f aca="false">AD514+1</f>
        <v>510</v>
      </c>
      <c r="AE515" s="69" t="e">
        <v>#VALUE!</v>
      </c>
      <c r="AF515" s="81"/>
      <c r="AG515" s="81"/>
      <c r="AH515" s="90"/>
      <c r="AI515" s="33"/>
      <c r="AS515" s="71" t="n">
        <f aca="false">AL514</f>
        <v>0</v>
      </c>
      <c r="AT515" s="69" t="n">
        <f aca="false">AQ515</f>
        <v>0</v>
      </c>
    </row>
    <row r="516" customFormat="false" ht="11.25" hidden="false" customHeight="false" outlineLevel="0" collapsed="false">
      <c r="U516" s="1" t="n">
        <f aca="false">1+U515</f>
        <v>510</v>
      </c>
      <c r="V516" s="92" t="e">
        <v>#VALUE!</v>
      </c>
      <c r="W516" s="93" t="e">
        <f aca="false">V516</f>
        <v>#VALUE!</v>
      </c>
      <c r="X516" s="93"/>
      <c r="Y516" s="93"/>
      <c r="Z516" s="93"/>
      <c r="AA516" s="93"/>
      <c r="AB516" s="93"/>
      <c r="AD516" s="1" t="n">
        <f aca="false">AD515+1</f>
        <v>511</v>
      </c>
      <c r="AE516" s="69" t="e">
        <v>#VALUE!</v>
      </c>
      <c r="AF516" s="81"/>
      <c r="AG516" s="81"/>
      <c r="AH516" s="90"/>
      <c r="AI516" s="33"/>
      <c r="AS516" s="71" t="n">
        <f aca="false">AL515</f>
        <v>0</v>
      </c>
      <c r="AT516" s="69" t="n">
        <f aca="false">AQ516</f>
        <v>0</v>
      </c>
    </row>
    <row r="517" customFormat="false" ht="11.25" hidden="false" customHeight="false" outlineLevel="0" collapsed="false">
      <c r="U517" s="1" t="n">
        <f aca="false">1+U516</f>
        <v>511</v>
      </c>
      <c r="V517" s="92" t="e">
        <v>#VALUE!</v>
      </c>
      <c r="W517" s="93" t="e">
        <f aca="false">V517</f>
        <v>#VALUE!</v>
      </c>
      <c r="X517" s="93"/>
      <c r="Y517" s="93"/>
      <c r="Z517" s="93"/>
      <c r="AA517" s="93"/>
      <c r="AB517" s="93"/>
      <c r="AD517" s="1" t="n">
        <f aca="false">AD516+1</f>
        <v>512</v>
      </c>
      <c r="AE517" s="69" t="e">
        <v>#VALUE!</v>
      </c>
      <c r="AF517" s="81"/>
      <c r="AG517" s="81"/>
      <c r="AH517" s="90"/>
      <c r="AI517" s="33"/>
      <c r="AS517" s="71" t="n">
        <f aca="false">AL516</f>
        <v>0</v>
      </c>
      <c r="AT517" s="69" t="n">
        <f aca="false">AQ517</f>
        <v>0</v>
      </c>
    </row>
    <row r="518" customFormat="false" ht="11.25" hidden="false" customHeight="false" outlineLevel="0" collapsed="false">
      <c r="U518" s="1" t="n">
        <f aca="false">1+U517</f>
        <v>512</v>
      </c>
      <c r="V518" s="92" t="e">
        <v>#VALUE!</v>
      </c>
      <c r="W518" s="93" t="e">
        <f aca="false">V518</f>
        <v>#VALUE!</v>
      </c>
      <c r="X518" s="93"/>
      <c r="Y518" s="93"/>
      <c r="Z518" s="93"/>
      <c r="AA518" s="93"/>
      <c r="AB518" s="93"/>
      <c r="AD518" s="1" t="n">
        <f aca="false">AD517+1</f>
        <v>513</v>
      </c>
      <c r="AE518" s="69" t="e">
        <v>#VALUE!</v>
      </c>
      <c r="AF518" s="81"/>
      <c r="AG518" s="81"/>
      <c r="AH518" s="90"/>
      <c r="AI518" s="33"/>
      <c r="AS518" s="71" t="n">
        <f aca="false">AL517</f>
        <v>0</v>
      </c>
      <c r="AT518" s="69" t="n">
        <f aca="false">AQ518</f>
        <v>0</v>
      </c>
    </row>
    <row r="519" customFormat="false" ht="11.25" hidden="false" customHeight="false" outlineLevel="0" collapsed="false">
      <c r="U519" s="1" t="n">
        <f aca="false">1+U518</f>
        <v>513</v>
      </c>
      <c r="V519" s="92" t="e">
        <v>#VALUE!</v>
      </c>
      <c r="W519" s="93" t="e">
        <f aca="false">V519</f>
        <v>#VALUE!</v>
      </c>
      <c r="X519" s="93"/>
      <c r="Y519" s="93"/>
      <c r="Z519" s="93"/>
      <c r="AA519" s="93"/>
      <c r="AB519" s="93"/>
      <c r="AD519" s="1" t="n">
        <f aca="false">AD518+1</f>
        <v>514</v>
      </c>
      <c r="AE519" s="69" t="e">
        <v>#VALUE!</v>
      </c>
      <c r="AF519" s="81"/>
      <c r="AG519" s="81"/>
      <c r="AH519" s="90"/>
      <c r="AI519" s="33"/>
      <c r="AS519" s="71" t="n">
        <f aca="false">AL518</f>
        <v>0</v>
      </c>
      <c r="AT519" s="69" t="n">
        <f aca="false">AQ519</f>
        <v>0</v>
      </c>
    </row>
    <row r="520" customFormat="false" ht="11.25" hidden="false" customHeight="false" outlineLevel="0" collapsed="false">
      <c r="U520" s="1" t="n">
        <f aca="false">1+U519</f>
        <v>514</v>
      </c>
      <c r="V520" s="92" t="e">
        <v>#VALUE!</v>
      </c>
      <c r="W520" s="93" t="e">
        <f aca="false">V520</f>
        <v>#VALUE!</v>
      </c>
      <c r="X520" s="93"/>
      <c r="Y520" s="93"/>
      <c r="Z520" s="93"/>
      <c r="AA520" s="93"/>
      <c r="AB520" s="93"/>
      <c r="AD520" s="1" t="n">
        <f aca="false">AD519+1</f>
        <v>515</v>
      </c>
      <c r="AE520" s="69" t="e">
        <v>#VALUE!</v>
      </c>
      <c r="AF520" s="81"/>
      <c r="AG520" s="81"/>
      <c r="AH520" s="90"/>
      <c r="AI520" s="33"/>
      <c r="AS520" s="71" t="n">
        <f aca="false">AL519</f>
        <v>0</v>
      </c>
      <c r="AT520" s="69" t="n">
        <f aca="false">AQ520</f>
        <v>0</v>
      </c>
    </row>
    <row r="521" customFormat="false" ht="11.25" hidden="false" customHeight="false" outlineLevel="0" collapsed="false">
      <c r="U521" s="1" t="n">
        <f aca="false">1+U520</f>
        <v>515</v>
      </c>
      <c r="V521" s="92" t="e">
        <v>#VALUE!</v>
      </c>
      <c r="W521" s="93" t="e">
        <f aca="false">V521</f>
        <v>#VALUE!</v>
      </c>
      <c r="X521" s="93"/>
      <c r="Y521" s="93"/>
      <c r="Z521" s="93"/>
      <c r="AA521" s="93"/>
      <c r="AB521" s="93"/>
      <c r="AD521" s="1" t="n">
        <f aca="false">AD520+1</f>
        <v>516</v>
      </c>
      <c r="AE521" s="69" t="e">
        <v>#VALUE!</v>
      </c>
      <c r="AF521" s="81"/>
      <c r="AG521" s="81"/>
      <c r="AH521" s="90"/>
      <c r="AI521" s="33"/>
      <c r="AS521" s="71" t="n">
        <f aca="false">AL520</f>
        <v>0</v>
      </c>
      <c r="AT521" s="69" t="n">
        <f aca="false">AQ521</f>
        <v>0</v>
      </c>
    </row>
    <row r="522" customFormat="false" ht="11.25" hidden="false" customHeight="false" outlineLevel="0" collapsed="false">
      <c r="U522" s="1" t="n">
        <f aca="false">1+U521</f>
        <v>516</v>
      </c>
      <c r="V522" s="92" t="e">
        <v>#VALUE!</v>
      </c>
      <c r="W522" s="93" t="e">
        <f aca="false">V522</f>
        <v>#VALUE!</v>
      </c>
      <c r="X522" s="93"/>
      <c r="Y522" s="93"/>
      <c r="Z522" s="93"/>
      <c r="AA522" s="93"/>
      <c r="AB522" s="93"/>
      <c r="AD522" s="1" t="n">
        <f aca="false">AD521+1</f>
        <v>517</v>
      </c>
      <c r="AE522" s="69" t="e">
        <v>#VALUE!</v>
      </c>
      <c r="AF522" s="81"/>
      <c r="AG522" s="81"/>
      <c r="AH522" s="90"/>
      <c r="AI522" s="33"/>
      <c r="AS522" s="71" t="n">
        <f aca="false">AL521</f>
        <v>0</v>
      </c>
      <c r="AT522" s="69" t="n">
        <f aca="false">AQ522</f>
        <v>0</v>
      </c>
    </row>
    <row r="523" customFormat="false" ht="11.25" hidden="false" customHeight="false" outlineLevel="0" collapsed="false">
      <c r="U523" s="1" t="n">
        <f aca="false">1+U522</f>
        <v>517</v>
      </c>
      <c r="V523" s="92" t="e">
        <v>#VALUE!</v>
      </c>
      <c r="W523" s="93" t="e">
        <f aca="false">V523</f>
        <v>#VALUE!</v>
      </c>
      <c r="X523" s="93"/>
      <c r="Y523" s="93"/>
      <c r="Z523" s="93"/>
      <c r="AA523" s="93"/>
      <c r="AB523" s="93"/>
      <c r="AD523" s="1" t="n">
        <f aca="false">AD522+1</f>
        <v>518</v>
      </c>
      <c r="AE523" s="69" t="e">
        <v>#VALUE!</v>
      </c>
      <c r="AF523" s="81"/>
      <c r="AG523" s="81"/>
      <c r="AH523" s="90"/>
      <c r="AI523" s="33"/>
      <c r="AS523" s="71" t="n">
        <f aca="false">AL522</f>
        <v>0</v>
      </c>
      <c r="AT523" s="69" t="n">
        <f aca="false">AQ523</f>
        <v>0</v>
      </c>
    </row>
    <row r="524" customFormat="false" ht="11.25" hidden="false" customHeight="false" outlineLevel="0" collapsed="false">
      <c r="U524" s="1" t="n">
        <f aca="false">1+U523</f>
        <v>518</v>
      </c>
      <c r="V524" s="92" t="e">
        <v>#VALUE!</v>
      </c>
      <c r="W524" s="93" t="e">
        <f aca="false">V524</f>
        <v>#VALUE!</v>
      </c>
      <c r="X524" s="93"/>
      <c r="Y524" s="93"/>
      <c r="Z524" s="93"/>
      <c r="AA524" s="93"/>
      <c r="AB524" s="93"/>
      <c r="AD524" s="1" t="n">
        <f aca="false">AD523+1</f>
        <v>519</v>
      </c>
      <c r="AE524" s="69" t="e">
        <v>#VALUE!</v>
      </c>
      <c r="AF524" s="81"/>
      <c r="AG524" s="81"/>
      <c r="AH524" s="90"/>
      <c r="AI524" s="33"/>
      <c r="AS524" s="71" t="n">
        <f aca="false">AL523</f>
        <v>0</v>
      </c>
      <c r="AT524" s="69" t="n">
        <f aca="false">AQ524</f>
        <v>0</v>
      </c>
    </row>
    <row r="525" customFormat="false" ht="11.25" hidden="false" customHeight="false" outlineLevel="0" collapsed="false">
      <c r="U525" s="1" t="n">
        <f aca="false">1+U524</f>
        <v>519</v>
      </c>
      <c r="V525" s="92" t="e">
        <v>#VALUE!</v>
      </c>
      <c r="W525" s="93" t="e">
        <f aca="false">V525</f>
        <v>#VALUE!</v>
      </c>
      <c r="X525" s="93"/>
      <c r="Y525" s="93"/>
      <c r="Z525" s="93"/>
      <c r="AA525" s="93"/>
      <c r="AB525" s="93"/>
      <c r="AD525" s="1" t="n">
        <f aca="false">AD524+1</f>
        <v>520</v>
      </c>
      <c r="AE525" s="69" t="e">
        <v>#VALUE!</v>
      </c>
      <c r="AF525" s="81"/>
      <c r="AG525" s="81"/>
      <c r="AH525" s="90"/>
      <c r="AI525" s="33"/>
      <c r="AS525" s="71" t="n">
        <f aca="false">AL524</f>
        <v>0</v>
      </c>
      <c r="AT525" s="69" t="n">
        <f aca="false">AQ525</f>
        <v>0</v>
      </c>
    </row>
    <row r="526" customFormat="false" ht="11.25" hidden="false" customHeight="false" outlineLevel="0" collapsed="false">
      <c r="U526" s="1" t="n">
        <f aca="false">1+U525</f>
        <v>520</v>
      </c>
      <c r="V526" s="92" t="e">
        <v>#VALUE!</v>
      </c>
      <c r="W526" s="93" t="e">
        <f aca="false">V526</f>
        <v>#VALUE!</v>
      </c>
      <c r="X526" s="93"/>
      <c r="Y526" s="93"/>
      <c r="Z526" s="93"/>
      <c r="AA526" s="93"/>
      <c r="AB526" s="93"/>
      <c r="AD526" s="1" t="n">
        <f aca="false">AD525+1</f>
        <v>521</v>
      </c>
      <c r="AE526" s="69" t="e">
        <v>#VALUE!</v>
      </c>
      <c r="AF526" s="81"/>
      <c r="AG526" s="81"/>
      <c r="AH526" s="90"/>
      <c r="AI526" s="33"/>
      <c r="AS526" s="71" t="n">
        <f aca="false">AL525</f>
        <v>0</v>
      </c>
      <c r="AT526" s="69" t="n">
        <f aca="false">AQ526</f>
        <v>0</v>
      </c>
    </row>
    <row r="527" customFormat="false" ht="11.25" hidden="false" customHeight="false" outlineLevel="0" collapsed="false">
      <c r="U527" s="1" t="n">
        <f aca="false">1+U526</f>
        <v>521</v>
      </c>
      <c r="V527" s="92" t="e">
        <v>#VALUE!</v>
      </c>
      <c r="W527" s="93" t="e">
        <f aca="false">V527</f>
        <v>#VALUE!</v>
      </c>
      <c r="X527" s="93"/>
      <c r="Y527" s="93"/>
      <c r="Z527" s="93"/>
      <c r="AA527" s="93"/>
      <c r="AB527" s="93"/>
      <c r="AD527" s="1" t="n">
        <f aca="false">AD526+1</f>
        <v>522</v>
      </c>
      <c r="AE527" s="69" t="e">
        <v>#VALUE!</v>
      </c>
      <c r="AF527" s="81"/>
      <c r="AG527" s="81"/>
      <c r="AH527" s="90"/>
      <c r="AI527" s="33"/>
      <c r="AS527" s="71" t="n">
        <f aca="false">AL526</f>
        <v>0</v>
      </c>
      <c r="AT527" s="69" t="n">
        <f aca="false">AQ527</f>
        <v>0</v>
      </c>
    </row>
    <row r="528" customFormat="false" ht="11.25" hidden="false" customHeight="false" outlineLevel="0" collapsed="false">
      <c r="U528" s="1" t="n">
        <f aca="false">1+U527</f>
        <v>522</v>
      </c>
      <c r="V528" s="92" t="e">
        <v>#VALUE!</v>
      </c>
      <c r="W528" s="93" t="e">
        <f aca="false">V528</f>
        <v>#VALUE!</v>
      </c>
      <c r="X528" s="93"/>
      <c r="Y528" s="93"/>
      <c r="Z528" s="93"/>
      <c r="AA528" s="93"/>
      <c r="AB528" s="93"/>
      <c r="AD528" s="1" t="n">
        <f aca="false">AD527+1</f>
        <v>523</v>
      </c>
      <c r="AE528" s="69" t="e">
        <v>#VALUE!</v>
      </c>
      <c r="AF528" s="81"/>
      <c r="AG528" s="81"/>
      <c r="AH528" s="90"/>
      <c r="AI528" s="33"/>
      <c r="AS528" s="71" t="n">
        <f aca="false">AL527</f>
        <v>0</v>
      </c>
      <c r="AT528" s="69" t="n">
        <f aca="false">AQ528</f>
        <v>0</v>
      </c>
    </row>
    <row r="529" customFormat="false" ht="11.25" hidden="false" customHeight="false" outlineLevel="0" collapsed="false">
      <c r="U529" s="1" t="n">
        <f aca="false">1+U528</f>
        <v>523</v>
      </c>
      <c r="V529" s="92" t="e">
        <v>#VALUE!</v>
      </c>
      <c r="W529" s="93" t="e">
        <f aca="false">V529</f>
        <v>#VALUE!</v>
      </c>
      <c r="X529" s="93"/>
      <c r="Y529" s="93"/>
      <c r="Z529" s="93"/>
      <c r="AA529" s="93"/>
      <c r="AB529" s="93"/>
      <c r="AD529" s="1" t="n">
        <f aca="false">AD528+1</f>
        <v>524</v>
      </c>
      <c r="AE529" s="69" t="e">
        <v>#VALUE!</v>
      </c>
      <c r="AF529" s="81"/>
      <c r="AG529" s="81"/>
      <c r="AH529" s="90"/>
      <c r="AI529" s="33"/>
      <c r="AS529" s="71" t="n">
        <f aca="false">AL528</f>
        <v>0</v>
      </c>
      <c r="AT529" s="69" t="n">
        <f aca="false">AQ529</f>
        <v>0</v>
      </c>
    </row>
    <row r="530" customFormat="false" ht="11.25" hidden="false" customHeight="false" outlineLevel="0" collapsed="false">
      <c r="U530" s="1" t="n">
        <f aca="false">1+U529</f>
        <v>524</v>
      </c>
      <c r="V530" s="92" t="e">
        <v>#VALUE!</v>
      </c>
      <c r="W530" s="93" t="e">
        <f aca="false">V530</f>
        <v>#VALUE!</v>
      </c>
      <c r="X530" s="93"/>
      <c r="Y530" s="93"/>
      <c r="Z530" s="93"/>
      <c r="AA530" s="93"/>
      <c r="AB530" s="93"/>
      <c r="AD530" s="1" t="n">
        <f aca="false">AD529+1</f>
        <v>525</v>
      </c>
      <c r="AE530" s="69" t="e">
        <v>#VALUE!</v>
      </c>
      <c r="AF530" s="81"/>
      <c r="AG530" s="81"/>
      <c r="AH530" s="90"/>
      <c r="AI530" s="33"/>
      <c r="AS530" s="71" t="n">
        <f aca="false">AL529</f>
        <v>0</v>
      </c>
      <c r="AT530" s="69" t="n">
        <f aca="false">AQ530</f>
        <v>0</v>
      </c>
    </row>
    <row r="531" customFormat="false" ht="11.25" hidden="false" customHeight="false" outlineLevel="0" collapsed="false">
      <c r="U531" s="1" t="n">
        <f aca="false">1+U530</f>
        <v>525</v>
      </c>
      <c r="V531" s="92" t="e">
        <v>#VALUE!</v>
      </c>
      <c r="W531" s="93" t="e">
        <f aca="false">V531</f>
        <v>#VALUE!</v>
      </c>
      <c r="X531" s="93"/>
      <c r="Y531" s="93"/>
      <c r="Z531" s="93"/>
      <c r="AA531" s="93"/>
      <c r="AB531" s="93"/>
      <c r="AD531" s="1" t="n">
        <f aca="false">AD530+1</f>
        <v>526</v>
      </c>
      <c r="AE531" s="69" t="e">
        <v>#VALUE!</v>
      </c>
      <c r="AF531" s="81"/>
      <c r="AG531" s="81"/>
      <c r="AH531" s="90"/>
      <c r="AI531" s="33"/>
      <c r="AS531" s="71" t="n">
        <f aca="false">AL530</f>
        <v>0</v>
      </c>
      <c r="AT531" s="69" t="n">
        <f aca="false">AQ531</f>
        <v>0</v>
      </c>
    </row>
    <row r="532" customFormat="false" ht="11.25" hidden="false" customHeight="false" outlineLevel="0" collapsed="false">
      <c r="U532" s="1" t="n">
        <f aca="false">1+U531</f>
        <v>526</v>
      </c>
      <c r="V532" s="92" t="e">
        <v>#VALUE!</v>
      </c>
      <c r="W532" s="93" t="e">
        <f aca="false">V532</f>
        <v>#VALUE!</v>
      </c>
      <c r="X532" s="93"/>
      <c r="Y532" s="93"/>
      <c r="Z532" s="93"/>
      <c r="AA532" s="93"/>
      <c r="AB532" s="93"/>
      <c r="AD532" s="1" t="n">
        <f aca="false">AD531+1</f>
        <v>527</v>
      </c>
      <c r="AE532" s="69" t="e">
        <v>#VALUE!</v>
      </c>
      <c r="AF532" s="81"/>
      <c r="AG532" s="81"/>
      <c r="AH532" s="90"/>
      <c r="AI532" s="33"/>
      <c r="AS532" s="71" t="n">
        <f aca="false">AL531</f>
        <v>0</v>
      </c>
      <c r="AT532" s="69" t="n">
        <f aca="false">AQ532</f>
        <v>0</v>
      </c>
    </row>
    <row r="533" customFormat="false" ht="11.25" hidden="false" customHeight="false" outlineLevel="0" collapsed="false">
      <c r="U533" s="1" t="n">
        <f aca="false">1+U532</f>
        <v>527</v>
      </c>
      <c r="V533" s="92" t="e">
        <v>#VALUE!</v>
      </c>
      <c r="W533" s="93" t="e">
        <f aca="false">V533</f>
        <v>#VALUE!</v>
      </c>
      <c r="X533" s="93"/>
      <c r="Y533" s="93"/>
      <c r="Z533" s="93"/>
      <c r="AA533" s="93"/>
      <c r="AB533" s="93"/>
      <c r="AD533" s="1" t="n">
        <f aca="false">AD532+1</f>
        <v>528</v>
      </c>
      <c r="AE533" s="69" t="e">
        <v>#VALUE!</v>
      </c>
      <c r="AF533" s="81"/>
      <c r="AG533" s="81"/>
      <c r="AH533" s="90"/>
      <c r="AI533" s="33"/>
      <c r="AS533" s="71" t="n">
        <f aca="false">AL532</f>
        <v>0</v>
      </c>
      <c r="AT533" s="69" t="n">
        <f aca="false">AQ533</f>
        <v>0</v>
      </c>
    </row>
    <row r="534" customFormat="false" ht="11.25" hidden="false" customHeight="false" outlineLevel="0" collapsed="false">
      <c r="U534" s="1" t="n">
        <f aca="false">1+U533</f>
        <v>528</v>
      </c>
      <c r="V534" s="92" t="e">
        <v>#VALUE!</v>
      </c>
      <c r="W534" s="93" t="e">
        <f aca="false">V534</f>
        <v>#VALUE!</v>
      </c>
      <c r="X534" s="93"/>
      <c r="Y534" s="93"/>
      <c r="Z534" s="93"/>
      <c r="AA534" s="93"/>
      <c r="AB534" s="93"/>
      <c r="AD534" s="1" t="n">
        <f aca="false">AD533+1</f>
        <v>529</v>
      </c>
      <c r="AE534" s="69" t="e">
        <v>#VALUE!</v>
      </c>
      <c r="AF534" s="81"/>
      <c r="AG534" s="81"/>
      <c r="AH534" s="90"/>
      <c r="AI534" s="33"/>
      <c r="AS534" s="71" t="n">
        <f aca="false">AL533</f>
        <v>0</v>
      </c>
      <c r="AT534" s="69" t="n">
        <f aca="false">AQ534</f>
        <v>0</v>
      </c>
    </row>
    <row r="535" customFormat="false" ht="11.25" hidden="false" customHeight="false" outlineLevel="0" collapsed="false">
      <c r="U535" s="1" t="n">
        <f aca="false">1+U534</f>
        <v>529</v>
      </c>
      <c r="V535" s="92" t="e">
        <v>#VALUE!</v>
      </c>
      <c r="W535" s="93" t="e">
        <f aca="false">V535</f>
        <v>#VALUE!</v>
      </c>
      <c r="X535" s="93"/>
      <c r="Y535" s="93"/>
      <c r="Z535" s="93"/>
      <c r="AA535" s="93"/>
      <c r="AB535" s="93"/>
      <c r="AD535" s="1" t="n">
        <f aca="false">AD534+1</f>
        <v>530</v>
      </c>
      <c r="AE535" s="69" t="e">
        <v>#VALUE!</v>
      </c>
      <c r="AF535" s="81"/>
      <c r="AG535" s="81"/>
      <c r="AH535" s="90"/>
      <c r="AI535" s="33"/>
      <c r="AS535" s="71" t="n">
        <f aca="false">AL534</f>
        <v>0</v>
      </c>
      <c r="AT535" s="69" t="n">
        <f aca="false">AQ535</f>
        <v>0</v>
      </c>
    </row>
    <row r="536" customFormat="false" ht="11.25" hidden="false" customHeight="false" outlineLevel="0" collapsed="false">
      <c r="U536" s="1" t="n">
        <f aca="false">1+U535</f>
        <v>530</v>
      </c>
      <c r="V536" s="92" t="e">
        <v>#VALUE!</v>
      </c>
      <c r="W536" s="93" t="e">
        <f aca="false">V536</f>
        <v>#VALUE!</v>
      </c>
      <c r="X536" s="93"/>
      <c r="Y536" s="93"/>
      <c r="Z536" s="93"/>
      <c r="AA536" s="93"/>
      <c r="AB536" s="93"/>
      <c r="AD536" s="1" t="n">
        <f aca="false">AD535+1</f>
        <v>531</v>
      </c>
      <c r="AE536" s="69" t="e">
        <v>#VALUE!</v>
      </c>
      <c r="AF536" s="81"/>
      <c r="AG536" s="81"/>
      <c r="AH536" s="90"/>
      <c r="AI536" s="33"/>
      <c r="AS536" s="71" t="n">
        <f aca="false">AL535</f>
        <v>0</v>
      </c>
      <c r="AT536" s="69" t="n">
        <f aca="false">AQ536</f>
        <v>0</v>
      </c>
    </row>
    <row r="537" customFormat="false" ht="11.25" hidden="false" customHeight="false" outlineLevel="0" collapsed="false">
      <c r="U537" s="1" t="n">
        <f aca="false">1+U536</f>
        <v>531</v>
      </c>
      <c r="V537" s="92" t="e">
        <v>#VALUE!</v>
      </c>
      <c r="W537" s="93" t="e">
        <f aca="false">V537</f>
        <v>#VALUE!</v>
      </c>
      <c r="X537" s="93"/>
      <c r="Y537" s="93"/>
      <c r="Z537" s="93"/>
      <c r="AA537" s="93"/>
      <c r="AB537" s="93"/>
      <c r="AD537" s="1" t="n">
        <f aca="false">AD536+1</f>
        <v>532</v>
      </c>
      <c r="AE537" s="69" t="e">
        <v>#VALUE!</v>
      </c>
      <c r="AF537" s="81"/>
      <c r="AG537" s="81"/>
      <c r="AH537" s="90"/>
      <c r="AI537" s="33"/>
      <c r="AS537" s="71" t="n">
        <f aca="false">AL536</f>
        <v>0</v>
      </c>
      <c r="AT537" s="69" t="n">
        <f aca="false">AQ537</f>
        <v>0</v>
      </c>
    </row>
    <row r="538" customFormat="false" ht="11.25" hidden="false" customHeight="false" outlineLevel="0" collapsed="false">
      <c r="U538" s="1" t="n">
        <f aca="false">1+U537</f>
        <v>532</v>
      </c>
      <c r="V538" s="92" t="e">
        <v>#VALUE!</v>
      </c>
      <c r="W538" s="93" t="e">
        <f aca="false">V538</f>
        <v>#VALUE!</v>
      </c>
      <c r="X538" s="93"/>
      <c r="Y538" s="93"/>
      <c r="Z538" s="93"/>
      <c r="AA538" s="93"/>
      <c r="AB538" s="93"/>
      <c r="AD538" s="1" t="n">
        <f aca="false">AD537+1</f>
        <v>533</v>
      </c>
      <c r="AE538" s="69" t="e">
        <v>#VALUE!</v>
      </c>
      <c r="AF538" s="81"/>
      <c r="AG538" s="81"/>
      <c r="AH538" s="90"/>
      <c r="AI538" s="33"/>
      <c r="AS538" s="71" t="n">
        <f aca="false">AL537</f>
        <v>0</v>
      </c>
      <c r="AT538" s="69" t="n">
        <f aca="false">AQ538</f>
        <v>0</v>
      </c>
    </row>
    <row r="539" customFormat="false" ht="11.25" hidden="false" customHeight="false" outlineLevel="0" collapsed="false">
      <c r="U539" s="1" t="n">
        <f aca="false">1+U538</f>
        <v>533</v>
      </c>
      <c r="V539" s="92" t="e">
        <v>#VALUE!</v>
      </c>
      <c r="W539" s="93" t="e">
        <f aca="false">V539</f>
        <v>#VALUE!</v>
      </c>
      <c r="X539" s="93"/>
      <c r="Y539" s="93"/>
      <c r="Z539" s="93"/>
      <c r="AA539" s="93"/>
      <c r="AB539" s="93"/>
      <c r="AD539" s="1" t="n">
        <f aca="false">AD538+1</f>
        <v>534</v>
      </c>
      <c r="AE539" s="69" t="e">
        <v>#VALUE!</v>
      </c>
      <c r="AF539" s="81"/>
      <c r="AG539" s="81"/>
      <c r="AH539" s="90"/>
      <c r="AI539" s="33"/>
      <c r="AS539" s="71" t="n">
        <f aca="false">AL538</f>
        <v>0</v>
      </c>
      <c r="AT539" s="69" t="n">
        <f aca="false">AQ539</f>
        <v>0</v>
      </c>
    </row>
    <row r="540" customFormat="false" ht="11.25" hidden="false" customHeight="false" outlineLevel="0" collapsed="false">
      <c r="U540" s="1" t="n">
        <f aca="false">1+U539</f>
        <v>534</v>
      </c>
      <c r="V540" s="92" t="e">
        <v>#VALUE!</v>
      </c>
      <c r="W540" s="93" t="e">
        <f aca="false">V540</f>
        <v>#VALUE!</v>
      </c>
      <c r="X540" s="93"/>
      <c r="Y540" s="93"/>
      <c r="Z540" s="93"/>
      <c r="AA540" s="93"/>
      <c r="AB540" s="93"/>
      <c r="AD540" s="1" t="n">
        <f aca="false">AD539+1</f>
        <v>535</v>
      </c>
      <c r="AE540" s="69" t="e">
        <v>#VALUE!</v>
      </c>
      <c r="AF540" s="81"/>
      <c r="AG540" s="81"/>
      <c r="AH540" s="90"/>
      <c r="AI540" s="33"/>
      <c r="AS540" s="71" t="n">
        <f aca="false">AL539</f>
        <v>0</v>
      </c>
      <c r="AT540" s="69" t="n">
        <f aca="false">AQ540</f>
        <v>0</v>
      </c>
    </row>
    <row r="541" customFormat="false" ht="11.25" hidden="false" customHeight="false" outlineLevel="0" collapsed="false">
      <c r="U541" s="1" t="n">
        <f aca="false">1+U540</f>
        <v>535</v>
      </c>
      <c r="V541" s="92" t="e">
        <v>#VALUE!</v>
      </c>
      <c r="W541" s="93" t="e">
        <f aca="false">V541</f>
        <v>#VALUE!</v>
      </c>
      <c r="X541" s="93"/>
      <c r="Y541" s="93"/>
      <c r="Z541" s="93"/>
      <c r="AA541" s="93"/>
      <c r="AB541" s="93"/>
      <c r="AD541" s="1" t="n">
        <f aca="false">AD540+1</f>
        <v>536</v>
      </c>
      <c r="AE541" s="69" t="e">
        <v>#VALUE!</v>
      </c>
      <c r="AF541" s="81"/>
      <c r="AG541" s="81"/>
      <c r="AH541" s="90"/>
      <c r="AI541" s="33"/>
      <c r="AS541" s="71" t="n">
        <f aca="false">AL540</f>
        <v>0</v>
      </c>
      <c r="AT541" s="69" t="n">
        <f aca="false">AQ541</f>
        <v>0</v>
      </c>
    </row>
    <row r="542" customFormat="false" ht="11.25" hidden="false" customHeight="false" outlineLevel="0" collapsed="false">
      <c r="U542" s="1" t="n">
        <f aca="false">1+U541</f>
        <v>536</v>
      </c>
      <c r="V542" s="92" t="e">
        <v>#VALUE!</v>
      </c>
      <c r="W542" s="93" t="e">
        <f aca="false">V542</f>
        <v>#VALUE!</v>
      </c>
      <c r="X542" s="93"/>
      <c r="Y542" s="93"/>
      <c r="Z542" s="93"/>
      <c r="AA542" s="93"/>
      <c r="AB542" s="93"/>
      <c r="AD542" s="1" t="n">
        <f aca="false">AD541+1</f>
        <v>537</v>
      </c>
      <c r="AE542" s="69" t="e">
        <v>#VALUE!</v>
      </c>
      <c r="AF542" s="81"/>
      <c r="AG542" s="81"/>
      <c r="AH542" s="90"/>
      <c r="AI542" s="33"/>
      <c r="AS542" s="71" t="n">
        <f aca="false">AL541</f>
        <v>0</v>
      </c>
      <c r="AT542" s="69" t="n">
        <f aca="false">AQ542</f>
        <v>0</v>
      </c>
    </row>
    <row r="543" customFormat="false" ht="11.25" hidden="false" customHeight="false" outlineLevel="0" collapsed="false">
      <c r="U543" s="1" t="n">
        <f aca="false">1+U542</f>
        <v>537</v>
      </c>
      <c r="V543" s="92" t="e">
        <v>#VALUE!</v>
      </c>
      <c r="W543" s="93" t="e">
        <f aca="false">V543</f>
        <v>#VALUE!</v>
      </c>
      <c r="X543" s="93"/>
      <c r="Y543" s="93"/>
      <c r="Z543" s="93"/>
      <c r="AA543" s="93"/>
      <c r="AB543" s="93"/>
      <c r="AD543" s="1" t="n">
        <f aca="false">AD542+1</f>
        <v>538</v>
      </c>
      <c r="AE543" s="69" t="e">
        <v>#VALUE!</v>
      </c>
      <c r="AF543" s="81"/>
      <c r="AG543" s="81"/>
      <c r="AH543" s="90"/>
      <c r="AI543" s="33"/>
      <c r="AS543" s="71" t="n">
        <f aca="false">AL542</f>
        <v>0</v>
      </c>
      <c r="AT543" s="69" t="n">
        <f aca="false">AQ543</f>
        <v>0</v>
      </c>
    </row>
    <row r="544" customFormat="false" ht="11.25" hidden="false" customHeight="false" outlineLevel="0" collapsed="false">
      <c r="U544" s="1" t="n">
        <f aca="false">1+U543</f>
        <v>538</v>
      </c>
      <c r="V544" s="92" t="e">
        <v>#VALUE!</v>
      </c>
      <c r="W544" s="93" t="e">
        <f aca="false">V544</f>
        <v>#VALUE!</v>
      </c>
      <c r="X544" s="93"/>
      <c r="Y544" s="93"/>
      <c r="Z544" s="93"/>
      <c r="AA544" s="93"/>
      <c r="AB544" s="93"/>
      <c r="AD544" s="1" t="n">
        <f aca="false">AD543+1</f>
        <v>539</v>
      </c>
      <c r="AE544" s="69" t="e">
        <v>#VALUE!</v>
      </c>
      <c r="AF544" s="81"/>
      <c r="AG544" s="81"/>
      <c r="AH544" s="90"/>
      <c r="AI544" s="33"/>
      <c r="AS544" s="71" t="n">
        <f aca="false">AL543</f>
        <v>0</v>
      </c>
      <c r="AT544" s="69" t="n">
        <f aca="false">AQ544</f>
        <v>0</v>
      </c>
    </row>
    <row r="545" customFormat="false" ht="11.25" hidden="false" customHeight="false" outlineLevel="0" collapsed="false">
      <c r="U545" s="1" t="n">
        <f aca="false">1+U544</f>
        <v>539</v>
      </c>
      <c r="V545" s="92" t="e">
        <v>#VALUE!</v>
      </c>
      <c r="W545" s="93" t="e">
        <f aca="false">V545</f>
        <v>#VALUE!</v>
      </c>
      <c r="X545" s="93"/>
      <c r="Y545" s="93"/>
      <c r="Z545" s="93"/>
      <c r="AA545" s="93"/>
      <c r="AB545" s="93"/>
      <c r="AD545" s="1" t="n">
        <f aca="false">AD544+1</f>
        <v>540</v>
      </c>
      <c r="AE545" s="69" t="e">
        <v>#VALUE!</v>
      </c>
      <c r="AF545" s="81"/>
      <c r="AG545" s="81"/>
      <c r="AH545" s="90"/>
      <c r="AI545" s="33"/>
      <c r="AS545" s="71" t="n">
        <f aca="false">AL544</f>
        <v>0</v>
      </c>
      <c r="AT545" s="69" t="n">
        <f aca="false">AQ545</f>
        <v>0</v>
      </c>
    </row>
    <row r="546" customFormat="false" ht="11.25" hidden="false" customHeight="false" outlineLevel="0" collapsed="false">
      <c r="U546" s="1" t="n">
        <f aca="false">1+U545</f>
        <v>540</v>
      </c>
      <c r="V546" s="92" t="e">
        <v>#VALUE!</v>
      </c>
      <c r="W546" s="93" t="e">
        <f aca="false">V546</f>
        <v>#VALUE!</v>
      </c>
      <c r="X546" s="93"/>
      <c r="Y546" s="93"/>
      <c r="Z546" s="93"/>
      <c r="AA546" s="93"/>
      <c r="AB546" s="93"/>
      <c r="AD546" s="1" t="n">
        <f aca="false">AD545+1</f>
        <v>541</v>
      </c>
      <c r="AE546" s="69" t="e">
        <v>#VALUE!</v>
      </c>
      <c r="AF546" s="81"/>
      <c r="AG546" s="81"/>
      <c r="AH546" s="90"/>
      <c r="AI546" s="33"/>
      <c r="AS546" s="71" t="n">
        <f aca="false">AL545</f>
        <v>0</v>
      </c>
      <c r="AT546" s="69" t="n">
        <f aca="false">AQ546</f>
        <v>0</v>
      </c>
    </row>
    <row r="547" customFormat="false" ht="11.25" hidden="false" customHeight="false" outlineLevel="0" collapsed="false">
      <c r="U547" s="1" t="n">
        <f aca="false">1+U546</f>
        <v>541</v>
      </c>
      <c r="V547" s="92" t="e">
        <v>#VALUE!</v>
      </c>
      <c r="W547" s="93" t="e">
        <f aca="false">V547</f>
        <v>#VALUE!</v>
      </c>
      <c r="X547" s="93"/>
      <c r="Y547" s="93"/>
      <c r="Z547" s="93"/>
      <c r="AA547" s="93"/>
      <c r="AB547" s="93"/>
      <c r="AD547" s="1" t="n">
        <f aca="false">AD546+1</f>
        <v>542</v>
      </c>
      <c r="AE547" s="69" t="e">
        <v>#VALUE!</v>
      </c>
      <c r="AF547" s="81"/>
      <c r="AG547" s="81"/>
      <c r="AH547" s="90"/>
      <c r="AI547" s="33"/>
      <c r="AS547" s="71" t="n">
        <f aca="false">AL546</f>
        <v>0</v>
      </c>
      <c r="AT547" s="69" t="n">
        <f aca="false">AQ547</f>
        <v>0</v>
      </c>
    </row>
    <row r="548" customFormat="false" ht="11.25" hidden="false" customHeight="false" outlineLevel="0" collapsed="false">
      <c r="U548" s="1" t="n">
        <f aca="false">1+U547</f>
        <v>542</v>
      </c>
      <c r="V548" s="92" t="e">
        <v>#VALUE!</v>
      </c>
      <c r="W548" s="93" t="e">
        <f aca="false">V548</f>
        <v>#VALUE!</v>
      </c>
      <c r="X548" s="93"/>
      <c r="Y548" s="93"/>
      <c r="Z548" s="93"/>
      <c r="AA548" s="93"/>
      <c r="AB548" s="93"/>
      <c r="AD548" s="1" t="n">
        <f aca="false">AD547+1</f>
        <v>543</v>
      </c>
      <c r="AE548" s="69" t="e">
        <v>#VALUE!</v>
      </c>
      <c r="AF548" s="81"/>
      <c r="AG548" s="81"/>
      <c r="AH548" s="90"/>
      <c r="AI548" s="33"/>
      <c r="AS548" s="71" t="n">
        <f aca="false">AL547</f>
        <v>0</v>
      </c>
      <c r="AT548" s="69" t="n">
        <f aca="false">AQ548</f>
        <v>0</v>
      </c>
    </row>
    <row r="549" customFormat="false" ht="11.25" hidden="false" customHeight="false" outlineLevel="0" collapsed="false">
      <c r="U549" s="1" t="n">
        <f aca="false">1+U548</f>
        <v>543</v>
      </c>
      <c r="V549" s="92" t="e">
        <v>#VALUE!</v>
      </c>
      <c r="W549" s="93" t="e">
        <f aca="false">V549</f>
        <v>#VALUE!</v>
      </c>
      <c r="X549" s="93"/>
      <c r="Y549" s="93"/>
      <c r="Z549" s="93"/>
      <c r="AA549" s="93"/>
      <c r="AB549" s="93"/>
      <c r="AD549" s="1" t="n">
        <f aca="false">AD548+1</f>
        <v>544</v>
      </c>
      <c r="AE549" s="69" t="e">
        <v>#VALUE!</v>
      </c>
      <c r="AF549" s="81"/>
      <c r="AG549" s="81"/>
      <c r="AH549" s="90"/>
      <c r="AI549" s="33"/>
      <c r="AS549" s="71" t="n">
        <f aca="false">AL548</f>
        <v>0</v>
      </c>
      <c r="AT549" s="69" t="n">
        <f aca="false">AQ549</f>
        <v>0</v>
      </c>
    </row>
    <row r="550" customFormat="false" ht="11.25" hidden="false" customHeight="false" outlineLevel="0" collapsed="false">
      <c r="U550" s="1" t="n">
        <f aca="false">1+U549</f>
        <v>544</v>
      </c>
      <c r="V550" s="92" t="e">
        <v>#VALUE!</v>
      </c>
      <c r="W550" s="93" t="e">
        <f aca="false">V550</f>
        <v>#VALUE!</v>
      </c>
      <c r="X550" s="93"/>
      <c r="Y550" s="93"/>
      <c r="Z550" s="93"/>
      <c r="AA550" s="93"/>
      <c r="AB550" s="93"/>
      <c r="AD550" s="1" t="n">
        <f aca="false">AD549+1</f>
        <v>545</v>
      </c>
      <c r="AE550" s="69" t="e">
        <v>#VALUE!</v>
      </c>
      <c r="AF550" s="81"/>
      <c r="AG550" s="81"/>
      <c r="AH550" s="90"/>
      <c r="AI550" s="33"/>
      <c r="AS550" s="71" t="n">
        <f aca="false">AL549</f>
        <v>0</v>
      </c>
      <c r="AT550" s="69" t="n">
        <f aca="false">AQ550</f>
        <v>0</v>
      </c>
    </row>
    <row r="551" customFormat="false" ht="11.25" hidden="false" customHeight="false" outlineLevel="0" collapsed="false">
      <c r="U551" s="1" t="n">
        <f aca="false">1+U550</f>
        <v>545</v>
      </c>
      <c r="V551" s="92" t="e">
        <v>#VALUE!</v>
      </c>
      <c r="W551" s="93" t="e">
        <f aca="false">V551</f>
        <v>#VALUE!</v>
      </c>
      <c r="X551" s="93"/>
      <c r="Y551" s="93"/>
      <c r="Z551" s="93"/>
      <c r="AA551" s="93"/>
      <c r="AB551" s="93"/>
      <c r="AD551" s="1" t="n">
        <f aca="false">AD550+1</f>
        <v>546</v>
      </c>
      <c r="AE551" s="69" t="e">
        <v>#VALUE!</v>
      </c>
      <c r="AF551" s="81"/>
      <c r="AG551" s="81"/>
      <c r="AH551" s="90"/>
      <c r="AI551" s="33"/>
      <c r="AS551" s="71" t="n">
        <f aca="false">AL550</f>
        <v>0</v>
      </c>
      <c r="AT551" s="69" t="n">
        <f aca="false">AQ551</f>
        <v>0</v>
      </c>
    </row>
    <row r="552" customFormat="false" ht="11.25" hidden="false" customHeight="false" outlineLevel="0" collapsed="false">
      <c r="U552" s="1" t="n">
        <f aca="false">1+U551</f>
        <v>546</v>
      </c>
      <c r="V552" s="92" t="e">
        <v>#VALUE!</v>
      </c>
      <c r="W552" s="93" t="e">
        <f aca="false">V552</f>
        <v>#VALUE!</v>
      </c>
      <c r="X552" s="93"/>
      <c r="Y552" s="93"/>
      <c r="Z552" s="93"/>
      <c r="AA552" s="93"/>
      <c r="AB552" s="93"/>
      <c r="AD552" s="1" t="n">
        <f aca="false">AD551+1</f>
        <v>547</v>
      </c>
      <c r="AE552" s="69" t="e">
        <v>#VALUE!</v>
      </c>
      <c r="AF552" s="81"/>
      <c r="AG552" s="81"/>
      <c r="AH552" s="90"/>
      <c r="AI552" s="33"/>
      <c r="AS552" s="71" t="n">
        <f aca="false">AL551</f>
        <v>0</v>
      </c>
      <c r="AT552" s="69" t="n">
        <f aca="false">AQ552</f>
        <v>0</v>
      </c>
    </row>
    <row r="553" customFormat="false" ht="11.25" hidden="false" customHeight="false" outlineLevel="0" collapsed="false">
      <c r="U553" s="1" t="n">
        <f aca="false">1+U552</f>
        <v>547</v>
      </c>
      <c r="V553" s="92" t="e">
        <v>#VALUE!</v>
      </c>
      <c r="W553" s="93" t="e">
        <f aca="false">V553</f>
        <v>#VALUE!</v>
      </c>
      <c r="X553" s="93"/>
      <c r="Y553" s="93"/>
      <c r="Z553" s="93"/>
      <c r="AA553" s="93"/>
      <c r="AB553" s="93"/>
      <c r="AD553" s="1" t="n">
        <f aca="false">AD552+1</f>
        <v>548</v>
      </c>
      <c r="AE553" s="69" t="e">
        <v>#VALUE!</v>
      </c>
      <c r="AF553" s="81"/>
      <c r="AG553" s="81"/>
      <c r="AH553" s="90"/>
      <c r="AI553" s="33"/>
      <c r="AS553" s="71" t="n">
        <f aca="false">AL552</f>
        <v>0</v>
      </c>
      <c r="AT553" s="69" t="n">
        <f aca="false">AQ553</f>
        <v>0</v>
      </c>
    </row>
    <row r="554" customFormat="false" ht="11.25" hidden="false" customHeight="false" outlineLevel="0" collapsed="false">
      <c r="U554" s="1" t="n">
        <f aca="false">1+U553</f>
        <v>548</v>
      </c>
      <c r="V554" s="92" t="e">
        <v>#VALUE!</v>
      </c>
      <c r="W554" s="93" t="e">
        <f aca="false">V554</f>
        <v>#VALUE!</v>
      </c>
      <c r="X554" s="93"/>
      <c r="Y554" s="93"/>
      <c r="Z554" s="93"/>
      <c r="AA554" s="93"/>
      <c r="AB554" s="93"/>
      <c r="AD554" s="1" t="n">
        <f aca="false">AD553+1</f>
        <v>549</v>
      </c>
      <c r="AE554" s="69" t="e">
        <v>#VALUE!</v>
      </c>
      <c r="AF554" s="81"/>
      <c r="AG554" s="81"/>
      <c r="AH554" s="90"/>
      <c r="AI554" s="33"/>
      <c r="AS554" s="71" t="n">
        <f aca="false">AL553</f>
        <v>0</v>
      </c>
      <c r="AT554" s="69" t="n">
        <f aca="false">AQ554</f>
        <v>0</v>
      </c>
    </row>
    <row r="555" customFormat="false" ht="11.25" hidden="false" customHeight="false" outlineLevel="0" collapsed="false">
      <c r="U555" s="1" t="n">
        <f aca="false">1+U554</f>
        <v>549</v>
      </c>
      <c r="V555" s="92" t="e">
        <v>#VALUE!</v>
      </c>
      <c r="W555" s="93" t="e">
        <f aca="false">V555</f>
        <v>#VALUE!</v>
      </c>
      <c r="X555" s="93"/>
      <c r="Y555" s="93"/>
      <c r="Z555" s="93"/>
      <c r="AA555" s="93"/>
      <c r="AB555" s="93"/>
      <c r="AD555" s="1" t="n">
        <f aca="false">AD554+1</f>
        <v>550</v>
      </c>
      <c r="AE555" s="69" t="e">
        <v>#VALUE!</v>
      </c>
      <c r="AF555" s="81"/>
      <c r="AG555" s="81"/>
      <c r="AH555" s="90"/>
      <c r="AI555" s="33"/>
      <c r="AS555" s="71" t="n">
        <f aca="false">AL554</f>
        <v>0</v>
      </c>
      <c r="AT555" s="69" t="n">
        <f aca="false">AQ555</f>
        <v>0</v>
      </c>
    </row>
    <row r="556" customFormat="false" ht="11.25" hidden="false" customHeight="false" outlineLevel="0" collapsed="false">
      <c r="U556" s="1" t="n">
        <f aca="false">1+U555</f>
        <v>550</v>
      </c>
      <c r="V556" s="92" t="e">
        <v>#VALUE!</v>
      </c>
      <c r="W556" s="93" t="e">
        <f aca="false">V556</f>
        <v>#VALUE!</v>
      </c>
      <c r="X556" s="93"/>
      <c r="Y556" s="93"/>
      <c r="Z556" s="93"/>
      <c r="AA556" s="93"/>
      <c r="AB556" s="93"/>
      <c r="AD556" s="1" t="n">
        <f aca="false">AD555+1</f>
        <v>551</v>
      </c>
      <c r="AE556" s="69" t="e">
        <v>#VALUE!</v>
      </c>
      <c r="AF556" s="81"/>
      <c r="AG556" s="81"/>
      <c r="AH556" s="90"/>
      <c r="AI556" s="33"/>
      <c r="AS556" s="71" t="n">
        <f aca="false">AL555</f>
        <v>0</v>
      </c>
      <c r="AT556" s="69" t="n">
        <f aca="false">AQ556</f>
        <v>0</v>
      </c>
    </row>
    <row r="557" customFormat="false" ht="11.25" hidden="false" customHeight="false" outlineLevel="0" collapsed="false">
      <c r="U557" s="1" t="n">
        <f aca="false">1+U556</f>
        <v>551</v>
      </c>
      <c r="V557" s="92" t="e">
        <v>#VALUE!</v>
      </c>
      <c r="W557" s="93" t="e">
        <f aca="false">V557</f>
        <v>#VALUE!</v>
      </c>
      <c r="X557" s="93"/>
      <c r="Y557" s="93"/>
      <c r="Z557" s="93"/>
      <c r="AA557" s="93"/>
      <c r="AB557" s="93"/>
      <c r="AD557" s="1" t="n">
        <f aca="false">AD556+1</f>
        <v>552</v>
      </c>
      <c r="AE557" s="69" t="e">
        <v>#VALUE!</v>
      </c>
      <c r="AF557" s="81"/>
      <c r="AG557" s="81"/>
      <c r="AH557" s="90"/>
      <c r="AI557" s="33"/>
      <c r="AS557" s="71" t="n">
        <f aca="false">AL556</f>
        <v>0</v>
      </c>
      <c r="AT557" s="69" t="n">
        <f aca="false">AQ557</f>
        <v>0</v>
      </c>
    </row>
    <row r="558" customFormat="false" ht="11.25" hidden="false" customHeight="false" outlineLevel="0" collapsed="false">
      <c r="U558" s="1" t="n">
        <f aca="false">1+U557</f>
        <v>552</v>
      </c>
      <c r="V558" s="92" t="e">
        <v>#VALUE!</v>
      </c>
      <c r="W558" s="93" t="e">
        <f aca="false">V558</f>
        <v>#VALUE!</v>
      </c>
      <c r="X558" s="93"/>
      <c r="Y558" s="93"/>
      <c r="Z558" s="93"/>
      <c r="AA558" s="93"/>
      <c r="AB558" s="93"/>
      <c r="AD558" s="1" t="n">
        <f aca="false">AD557+1</f>
        <v>553</v>
      </c>
      <c r="AE558" s="69" t="e">
        <v>#VALUE!</v>
      </c>
      <c r="AF558" s="81"/>
      <c r="AG558" s="81"/>
      <c r="AH558" s="90"/>
      <c r="AI558" s="33"/>
      <c r="AS558" s="71" t="n">
        <f aca="false">AL557</f>
        <v>0</v>
      </c>
      <c r="AT558" s="69" t="n">
        <f aca="false">AQ558</f>
        <v>0</v>
      </c>
    </row>
    <row r="559" customFormat="false" ht="11.25" hidden="false" customHeight="false" outlineLevel="0" collapsed="false">
      <c r="U559" s="1" t="n">
        <f aca="false">1+U558</f>
        <v>553</v>
      </c>
      <c r="V559" s="92" t="e">
        <v>#VALUE!</v>
      </c>
      <c r="W559" s="93" t="e">
        <f aca="false">V559</f>
        <v>#VALUE!</v>
      </c>
      <c r="X559" s="93"/>
      <c r="Y559" s="93"/>
      <c r="Z559" s="93"/>
      <c r="AA559" s="93"/>
      <c r="AB559" s="93"/>
      <c r="AD559" s="1" t="n">
        <f aca="false">AD558+1</f>
        <v>554</v>
      </c>
      <c r="AE559" s="69" t="e">
        <v>#VALUE!</v>
      </c>
      <c r="AF559" s="81"/>
      <c r="AG559" s="81"/>
      <c r="AH559" s="90"/>
      <c r="AI559" s="33"/>
      <c r="AS559" s="71" t="n">
        <f aca="false">AL558</f>
        <v>0</v>
      </c>
      <c r="AT559" s="69" t="n">
        <f aca="false">AQ559</f>
        <v>0</v>
      </c>
    </row>
    <row r="560" customFormat="false" ht="11.25" hidden="false" customHeight="false" outlineLevel="0" collapsed="false">
      <c r="U560" s="1" t="n">
        <f aca="false">1+U559</f>
        <v>554</v>
      </c>
      <c r="V560" s="92" t="e">
        <v>#VALUE!</v>
      </c>
      <c r="W560" s="93" t="e">
        <f aca="false">V560</f>
        <v>#VALUE!</v>
      </c>
      <c r="X560" s="93"/>
      <c r="Y560" s="93"/>
      <c r="Z560" s="93"/>
      <c r="AA560" s="93"/>
      <c r="AB560" s="93"/>
      <c r="AD560" s="1" t="n">
        <f aca="false">AD559+1</f>
        <v>555</v>
      </c>
      <c r="AE560" s="69" t="e">
        <v>#VALUE!</v>
      </c>
      <c r="AF560" s="81"/>
      <c r="AG560" s="81"/>
      <c r="AH560" s="90"/>
      <c r="AI560" s="33"/>
      <c r="AS560" s="71" t="n">
        <f aca="false">AL559</f>
        <v>0</v>
      </c>
      <c r="AT560" s="69" t="n">
        <f aca="false">AQ560</f>
        <v>0</v>
      </c>
    </row>
    <row r="561" customFormat="false" ht="11.25" hidden="false" customHeight="false" outlineLevel="0" collapsed="false">
      <c r="U561" s="1" t="n">
        <f aca="false">1+U560</f>
        <v>555</v>
      </c>
      <c r="V561" s="92" t="e">
        <v>#VALUE!</v>
      </c>
      <c r="W561" s="93" t="e">
        <f aca="false">V561</f>
        <v>#VALUE!</v>
      </c>
      <c r="X561" s="93"/>
      <c r="Y561" s="93"/>
      <c r="Z561" s="93"/>
      <c r="AA561" s="93"/>
      <c r="AB561" s="93"/>
      <c r="AD561" s="1" t="n">
        <f aca="false">AD560+1</f>
        <v>556</v>
      </c>
      <c r="AE561" s="69" t="e">
        <v>#VALUE!</v>
      </c>
      <c r="AF561" s="81"/>
      <c r="AG561" s="81"/>
      <c r="AH561" s="90"/>
      <c r="AI561" s="33"/>
      <c r="AS561" s="71" t="n">
        <f aca="false">AL560</f>
        <v>0</v>
      </c>
      <c r="AT561" s="69" t="n">
        <f aca="false">AQ561</f>
        <v>0</v>
      </c>
    </row>
    <row r="562" customFormat="false" ht="11.25" hidden="false" customHeight="false" outlineLevel="0" collapsed="false">
      <c r="U562" s="1" t="n">
        <f aca="false">1+U561</f>
        <v>556</v>
      </c>
      <c r="V562" s="92" t="e">
        <v>#VALUE!</v>
      </c>
      <c r="W562" s="93" t="e">
        <f aca="false">V562</f>
        <v>#VALUE!</v>
      </c>
      <c r="X562" s="93"/>
      <c r="Y562" s="93"/>
      <c r="Z562" s="93"/>
      <c r="AA562" s="93"/>
      <c r="AB562" s="93"/>
      <c r="AD562" s="1" t="n">
        <f aca="false">AD561+1</f>
        <v>557</v>
      </c>
      <c r="AE562" s="69" t="e">
        <v>#VALUE!</v>
      </c>
      <c r="AF562" s="81"/>
      <c r="AG562" s="81"/>
      <c r="AH562" s="90"/>
      <c r="AI562" s="33"/>
      <c r="AS562" s="71" t="n">
        <f aca="false">AL561</f>
        <v>0</v>
      </c>
      <c r="AT562" s="69" t="n">
        <f aca="false">AQ562</f>
        <v>0</v>
      </c>
    </row>
    <row r="563" customFormat="false" ht="11.25" hidden="false" customHeight="false" outlineLevel="0" collapsed="false">
      <c r="U563" s="1" t="n">
        <f aca="false">1+U562</f>
        <v>557</v>
      </c>
      <c r="V563" s="92" t="e">
        <v>#VALUE!</v>
      </c>
      <c r="W563" s="93" t="e">
        <f aca="false">V563</f>
        <v>#VALUE!</v>
      </c>
      <c r="X563" s="93"/>
      <c r="Y563" s="93"/>
      <c r="Z563" s="93"/>
      <c r="AA563" s="93"/>
      <c r="AB563" s="93"/>
      <c r="AD563" s="1" t="n">
        <f aca="false">AD562+1</f>
        <v>558</v>
      </c>
      <c r="AE563" s="69" t="e">
        <v>#VALUE!</v>
      </c>
      <c r="AF563" s="81"/>
      <c r="AG563" s="81"/>
      <c r="AH563" s="90"/>
      <c r="AI563" s="33"/>
      <c r="AS563" s="71" t="n">
        <f aca="false">AL562</f>
        <v>0</v>
      </c>
      <c r="AT563" s="69" t="n">
        <f aca="false">AQ563</f>
        <v>0</v>
      </c>
    </row>
    <row r="564" customFormat="false" ht="11.25" hidden="false" customHeight="false" outlineLevel="0" collapsed="false">
      <c r="U564" s="1" t="n">
        <f aca="false">1+U563</f>
        <v>558</v>
      </c>
      <c r="V564" s="92" t="e">
        <v>#VALUE!</v>
      </c>
      <c r="W564" s="93" t="e">
        <f aca="false">V564</f>
        <v>#VALUE!</v>
      </c>
      <c r="X564" s="93"/>
      <c r="Y564" s="93"/>
      <c r="Z564" s="93"/>
      <c r="AA564" s="93"/>
      <c r="AB564" s="93"/>
      <c r="AD564" s="1" t="n">
        <f aca="false">AD563+1</f>
        <v>559</v>
      </c>
      <c r="AE564" s="69" t="e">
        <v>#VALUE!</v>
      </c>
      <c r="AF564" s="81"/>
      <c r="AG564" s="81"/>
      <c r="AH564" s="90"/>
      <c r="AI564" s="33"/>
      <c r="AS564" s="71" t="n">
        <f aca="false">AL563</f>
        <v>0</v>
      </c>
      <c r="AT564" s="69" t="n">
        <f aca="false">AQ564</f>
        <v>0</v>
      </c>
    </row>
    <row r="565" customFormat="false" ht="11.25" hidden="false" customHeight="false" outlineLevel="0" collapsed="false">
      <c r="U565" s="1" t="n">
        <f aca="false">1+U564</f>
        <v>559</v>
      </c>
      <c r="V565" s="92" t="e">
        <v>#VALUE!</v>
      </c>
      <c r="W565" s="93" t="e">
        <f aca="false">V565</f>
        <v>#VALUE!</v>
      </c>
      <c r="X565" s="93"/>
      <c r="Y565" s="93"/>
      <c r="Z565" s="93"/>
      <c r="AA565" s="93"/>
      <c r="AB565" s="93"/>
      <c r="AD565" s="1" t="n">
        <f aca="false">AD564+1</f>
        <v>560</v>
      </c>
      <c r="AE565" s="69" t="e">
        <v>#VALUE!</v>
      </c>
      <c r="AF565" s="81"/>
      <c r="AG565" s="81"/>
      <c r="AH565" s="90"/>
      <c r="AI565" s="33"/>
      <c r="AS565" s="71" t="n">
        <f aca="false">AL564</f>
        <v>0</v>
      </c>
      <c r="AT565" s="69" t="n">
        <f aca="false">AQ565</f>
        <v>0</v>
      </c>
    </row>
    <row r="566" customFormat="false" ht="11.25" hidden="false" customHeight="false" outlineLevel="0" collapsed="false">
      <c r="U566" s="1" t="n">
        <f aca="false">1+U565</f>
        <v>560</v>
      </c>
      <c r="V566" s="92" t="e">
        <v>#VALUE!</v>
      </c>
      <c r="W566" s="93" t="e">
        <f aca="false">V566</f>
        <v>#VALUE!</v>
      </c>
      <c r="X566" s="93"/>
      <c r="Y566" s="93"/>
      <c r="Z566" s="93"/>
      <c r="AA566" s="93"/>
      <c r="AB566" s="93"/>
      <c r="AD566" s="1" t="n">
        <f aca="false">AD565+1</f>
        <v>561</v>
      </c>
      <c r="AE566" s="69" t="e">
        <v>#VALUE!</v>
      </c>
      <c r="AF566" s="81"/>
      <c r="AG566" s="81"/>
      <c r="AH566" s="90"/>
      <c r="AI566" s="33"/>
      <c r="AS566" s="71" t="n">
        <f aca="false">AL565</f>
        <v>0</v>
      </c>
      <c r="AT566" s="69" t="n">
        <f aca="false">AQ566</f>
        <v>0</v>
      </c>
    </row>
    <row r="567" customFormat="false" ht="11.25" hidden="false" customHeight="false" outlineLevel="0" collapsed="false">
      <c r="U567" s="1" t="n">
        <f aca="false">1+U566</f>
        <v>561</v>
      </c>
      <c r="V567" s="92" t="e">
        <v>#VALUE!</v>
      </c>
      <c r="W567" s="93" t="e">
        <f aca="false">V567</f>
        <v>#VALUE!</v>
      </c>
      <c r="X567" s="93"/>
      <c r="Y567" s="93"/>
      <c r="Z567" s="93"/>
      <c r="AA567" s="93"/>
      <c r="AB567" s="93"/>
      <c r="AD567" s="1" t="n">
        <f aca="false">AD566+1</f>
        <v>562</v>
      </c>
      <c r="AE567" s="69" t="e">
        <v>#VALUE!</v>
      </c>
      <c r="AF567" s="81"/>
      <c r="AG567" s="81"/>
      <c r="AH567" s="90"/>
      <c r="AI567" s="33"/>
      <c r="AS567" s="71" t="n">
        <f aca="false">AL566</f>
        <v>0</v>
      </c>
      <c r="AT567" s="69" t="n">
        <f aca="false">AQ567</f>
        <v>0</v>
      </c>
    </row>
    <row r="568" customFormat="false" ht="11.25" hidden="false" customHeight="false" outlineLevel="0" collapsed="false">
      <c r="U568" s="1" t="n">
        <f aca="false">1+U567</f>
        <v>562</v>
      </c>
      <c r="V568" s="92" t="e">
        <v>#VALUE!</v>
      </c>
      <c r="W568" s="93" t="e">
        <f aca="false">V568</f>
        <v>#VALUE!</v>
      </c>
      <c r="X568" s="93"/>
      <c r="Y568" s="93"/>
      <c r="Z568" s="93"/>
      <c r="AA568" s="93"/>
      <c r="AB568" s="93"/>
      <c r="AD568" s="1" t="n">
        <f aca="false">AD567+1</f>
        <v>563</v>
      </c>
      <c r="AE568" s="69" t="e">
        <v>#VALUE!</v>
      </c>
      <c r="AF568" s="81"/>
      <c r="AG568" s="81"/>
      <c r="AH568" s="90"/>
      <c r="AI568" s="33"/>
      <c r="AS568" s="71" t="n">
        <f aca="false">AL567</f>
        <v>0</v>
      </c>
      <c r="AT568" s="69" t="n">
        <f aca="false">AQ568</f>
        <v>0</v>
      </c>
    </row>
    <row r="569" customFormat="false" ht="11.25" hidden="false" customHeight="false" outlineLevel="0" collapsed="false">
      <c r="U569" s="1" t="n">
        <f aca="false">1+U568</f>
        <v>563</v>
      </c>
      <c r="V569" s="92" t="e">
        <v>#VALUE!</v>
      </c>
      <c r="W569" s="93" t="e">
        <f aca="false">V569</f>
        <v>#VALUE!</v>
      </c>
      <c r="X569" s="93"/>
      <c r="Y569" s="93"/>
      <c r="Z569" s="93"/>
      <c r="AA569" s="93"/>
      <c r="AB569" s="93"/>
      <c r="AD569" s="1" t="n">
        <f aca="false">AD568+1</f>
        <v>564</v>
      </c>
      <c r="AE569" s="69" t="e">
        <v>#VALUE!</v>
      </c>
      <c r="AF569" s="81"/>
      <c r="AG569" s="81"/>
      <c r="AH569" s="90"/>
      <c r="AI569" s="33"/>
      <c r="AS569" s="71" t="n">
        <f aca="false">AL568</f>
        <v>0</v>
      </c>
      <c r="AT569" s="69" t="n">
        <f aca="false">AQ569</f>
        <v>0</v>
      </c>
    </row>
    <row r="570" customFormat="false" ht="11.25" hidden="false" customHeight="false" outlineLevel="0" collapsed="false">
      <c r="U570" s="1" t="n">
        <f aca="false">1+U569</f>
        <v>564</v>
      </c>
      <c r="V570" s="92" t="e">
        <v>#VALUE!</v>
      </c>
      <c r="W570" s="93" t="e">
        <f aca="false">V570</f>
        <v>#VALUE!</v>
      </c>
      <c r="X570" s="93"/>
      <c r="Y570" s="93"/>
      <c r="Z570" s="93"/>
      <c r="AA570" s="93"/>
      <c r="AB570" s="93"/>
      <c r="AD570" s="1" t="n">
        <f aca="false">AD569+1</f>
        <v>565</v>
      </c>
      <c r="AE570" s="69" t="e">
        <v>#VALUE!</v>
      </c>
      <c r="AF570" s="81"/>
      <c r="AG570" s="81"/>
      <c r="AH570" s="90"/>
      <c r="AI570" s="33"/>
      <c r="AS570" s="71" t="n">
        <f aca="false">AL569</f>
        <v>0</v>
      </c>
      <c r="AT570" s="69" t="n">
        <f aca="false">AQ570</f>
        <v>0</v>
      </c>
    </row>
    <row r="571" customFormat="false" ht="11.25" hidden="false" customHeight="false" outlineLevel="0" collapsed="false">
      <c r="U571" s="1" t="n">
        <f aca="false">1+U570</f>
        <v>565</v>
      </c>
      <c r="V571" s="92" t="e">
        <v>#VALUE!</v>
      </c>
      <c r="W571" s="93" t="e">
        <f aca="false">V571</f>
        <v>#VALUE!</v>
      </c>
      <c r="X571" s="93"/>
      <c r="Y571" s="93"/>
      <c r="Z571" s="93"/>
      <c r="AA571" s="93"/>
      <c r="AB571" s="93"/>
      <c r="AD571" s="1" t="n">
        <f aca="false">AD570+1</f>
        <v>566</v>
      </c>
      <c r="AE571" s="69" t="e">
        <v>#VALUE!</v>
      </c>
      <c r="AF571" s="81"/>
      <c r="AG571" s="81"/>
      <c r="AH571" s="90"/>
      <c r="AI571" s="33"/>
      <c r="AS571" s="71" t="n">
        <f aca="false">AL570</f>
        <v>0</v>
      </c>
      <c r="AT571" s="69" t="n">
        <f aca="false">AQ571</f>
        <v>0</v>
      </c>
    </row>
    <row r="572" customFormat="false" ht="11.25" hidden="false" customHeight="false" outlineLevel="0" collapsed="false">
      <c r="U572" s="1" t="n">
        <f aca="false">1+U571</f>
        <v>566</v>
      </c>
      <c r="V572" s="92" t="e">
        <v>#VALUE!</v>
      </c>
      <c r="W572" s="93" t="e">
        <f aca="false">V572</f>
        <v>#VALUE!</v>
      </c>
      <c r="X572" s="93"/>
      <c r="Y572" s="93"/>
      <c r="Z572" s="93"/>
      <c r="AA572" s="93"/>
      <c r="AB572" s="93"/>
      <c r="AD572" s="1" t="n">
        <f aca="false">AD571+1</f>
        <v>567</v>
      </c>
      <c r="AE572" s="69" t="e">
        <v>#VALUE!</v>
      </c>
      <c r="AF572" s="81"/>
      <c r="AG572" s="81"/>
      <c r="AH572" s="90"/>
      <c r="AI572" s="33"/>
      <c r="AS572" s="71" t="n">
        <f aca="false">AL571</f>
        <v>0</v>
      </c>
      <c r="AT572" s="69" t="n">
        <f aca="false">AQ572</f>
        <v>0</v>
      </c>
    </row>
    <row r="573" customFormat="false" ht="11.25" hidden="false" customHeight="false" outlineLevel="0" collapsed="false">
      <c r="U573" s="1" t="n">
        <f aca="false">1+U572</f>
        <v>567</v>
      </c>
      <c r="V573" s="92" t="e">
        <v>#VALUE!</v>
      </c>
      <c r="W573" s="93" t="e">
        <f aca="false">V573</f>
        <v>#VALUE!</v>
      </c>
      <c r="X573" s="93"/>
      <c r="Y573" s="93"/>
      <c r="Z573" s="93"/>
      <c r="AA573" s="93"/>
      <c r="AB573" s="93"/>
      <c r="AD573" s="1" t="n">
        <f aca="false">AD572+1</f>
        <v>568</v>
      </c>
      <c r="AE573" s="69" t="e">
        <v>#VALUE!</v>
      </c>
      <c r="AF573" s="81"/>
      <c r="AG573" s="81"/>
      <c r="AH573" s="90"/>
      <c r="AI573" s="33"/>
      <c r="AS573" s="71" t="n">
        <f aca="false">AL572</f>
        <v>0</v>
      </c>
      <c r="AT573" s="69" t="n">
        <f aca="false">AQ573</f>
        <v>0</v>
      </c>
    </row>
    <row r="574" customFormat="false" ht="11.25" hidden="false" customHeight="false" outlineLevel="0" collapsed="false">
      <c r="U574" s="1" t="n">
        <f aca="false">1+U573</f>
        <v>568</v>
      </c>
      <c r="V574" s="92" t="e">
        <v>#VALUE!</v>
      </c>
      <c r="W574" s="93" t="e">
        <f aca="false">V574</f>
        <v>#VALUE!</v>
      </c>
      <c r="X574" s="93"/>
      <c r="Y574" s="93"/>
      <c r="Z574" s="93"/>
      <c r="AA574" s="93"/>
      <c r="AB574" s="93"/>
      <c r="AD574" s="1" t="n">
        <f aca="false">AD573+1</f>
        <v>569</v>
      </c>
      <c r="AE574" s="69" t="e">
        <v>#VALUE!</v>
      </c>
      <c r="AF574" s="81"/>
      <c r="AG574" s="81"/>
      <c r="AH574" s="90"/>
      <c r="AI574" s="33"/>
      <c r="AS574" s="71" t="n">
        <f aca="false">AL573</f>
        <v>0</v>
      </c>
      <c r="AT574" s="69" t="n">
        <f aca="false">AQ574</f>
        <v>0</v>
      </c>
    </row>
    <row r="575" customFormat="false" ht="11.25" hidden="false" customHeight="false" outlineLevel="0" collapsed="false">
      <c r="U575" s="1" t="n">
        <f aca="false">1+U574</f>
        <v>569</v>
      </c>
      <c r="V575" s="92" t="e">
        <v>#VALUE!</v>
      </c>
      <c r="W575" s="93" t="e">
        <f aca="false">V575</f>
        <v>#VALUE!</v>
      </c>
      <c r="X575" s="93"/>
      <c r="Y575" s="93"/>
      <c r="Z575" s="93"/>
      <c r="AA575" s="93"/>
      <c r="AB575" s="93"/>
      <c r="AD575" s="1" t="n">
        <f aca="false">AD574+1</f>
        <v>570</v>
      </c>
      <c r="AE575" s="69" t="e">
        <v>#VALUE!</v>
      </c>
      <c r="AF575" s="81"/>
      <c r="AG575" s="81"/>
      <c r="AH575" s="90"/>
      <c r="AI575" s="33"/>
      <c r="AS575" s="71" t="n">
        <f aca="false">AL574</f>
        <v>0</v>
      </c>
      <c r="AT575" s="69" t="n">
        <f aca="false">AQ575</f>
        <v>0</v>
      </c>
    </row>
    <row r="576" customFormat="false" ht="11.25" hidden="false" customHeight="false" outlineLevel="0" collapsed="false">
      <c r="U576" s="1" t="n">
        <f aca="false">1+U575</f>
        <v>570</v>
      </c>
      <c r="V576" s="92" t="e">
        <v>#VALUE!</v>
      </c>
      <c r="W576" s="93" t="e">
        <f aca="false">V576</f>
        <v>#VALUE!</v>
      </c>
      <c r="X576" s="93"/>
      <c r="Y576" s="93"/>
      <c r="Z576" s="93"/>
      <c r="AA576" s="93"/>
      <c r="AB576" s="93"/>
      <c r="AD576" s="1" t="n">
        <f aca="false">AD575+1</f>
        <v>571</v>
      </c>
      <c r="AE576" s="69" t="e">
        <v>#VALUE!</v>
      </c>
      <c r="AF576" s="81"/>
      <c r="AG576" s="81"/>
      <c r="AH576" s="90"/>
      <c r="AI576" s="33"/>
      <c r="AS576" s="71" t="n">
        <f aca="false">AL575</f>
        <v>0</v>
      </c>
      <c r="AT576" s="69" t="n">
        <f aca="false">AQ576</f>
        <v>0</v>
      </c>
    </row>
    <row r="577" customFormat="false" ht="11.25" hidden="false" customHeight="false" outlineLevel="0" collapsed="false">
      <c r="U577" s="1" t="n">
        <f aca="false">1+U576</f>
        <v>571</v>
      </c>
      <c r="V577" s="92" t="e">
        <v>#VALUE!</v>
      </c>
      <c r="W577" s="93" t="e">
        <f aca="false">V577</f>
        <v>#VALUE!</v>
      </c>
      <c r="X577" s="93"/>
      <c r="Y577" s="93"/>
      <c r="Z577" s="93"/>
      <c r="AA577" s="93"/>
      <c r="AB577" s="93"/>
      <c r="AD577" s="1" t="n">
        <f aca="false">AD576+1</f>
        <v>572</v>
      </c>
      <c r="AE577" s="69" t="e">
        <v>#VALUE!</v>
      </c>
      <c r="AF577" s="81"/>
      <c r="AG577" s="81"/>
      <c r="AH577" s="90"/>
      <c r="AI577" s="33"/>
      <c r="AS577" s="71" t="n">
        <f aca="false">AL576</f>
        <v>0</v>
      </c>
      <c r="AT577" s="69" t="n">
        <f aca="false">AQ577</f>
        <v>0</v>
      </c>
    </row>
    <row r="578" customFormat="false" ht="11.25" hidden="false" customHeight="false" outlineLevel="0" collapsed="false">
      <c r="U578" s="1" t="n">
        <f aca="false">1+U577</f>
        <v>572</v>
      </c>
      <c r="V578" s="92" t="e">
        <v>#VALUE!</v>
      </c>
      <c r="W578" s="93" t="e">
        <f aca="false">V578</f>
        <v>#VALUE!</v>
      </c>
      <c r="X578" s="93"/>
      <c r="Y578" s="93"/>
      <c r="Z578" s="93"/>
      <c r="AA578" s="93"/>
      <c r="AB578" s="93"/>
      <c r="AD578" s="1" t="n">
        <f aca="false">AD577+1</f>
        <v>573</v>
      </c>
      <c r="AE578" s="69" t="e">
        <v>#VALUE!</v>
      </c>
      <c r="AF578" s="81"/>
      <c r="AG578" s="81"/>
      <c r="AH578" s="90"/>
      <c r="AI578" s="33"/>
      <c r="AS578" s="71" t="n">
        <f aca="false">AL577</f>
        <v>0</v>
      </c>
      <c r="AT578" s="69" t="n">
        <f aca="false">AQ578</f>
        <v>0</v>
      </c>
    </row>
    <row r="579" customFormat="false" ht="11.25" hidden="false" customHeight="false" outlineLevel="0" collapsed="false">
      <c r="U579" s="1" t="n">
        <f aca="false">1+U578</f>
        <v>573</v>
      </c>
      <c r="V579" s="92" t="e">
        <v>#VALUE!</v>
      </c>
      <c r="W579" s="93" t="e">
        <f aca="false">V579</f>
        <v>#VALUE!</v>
      </c>
      <c r="X579" s="93"/>
      <c r="Y579" s="93"/>
      <c r="Z579" s="93"/>
      <c r="AA579" s="93"/>
      <c r="AB579" s="93"/>
      <c r="AD579" s="1" t="n">
        <f aca="false">AD578+1</f>
        <v>574</v>
      </c>
      <c r="AE579" s="69" t="e">
        <v>#VALUE!</v>
      </c>
      <c r="AF579" s="81"/>
      <c r="AG579" s="81"/>
      <c r="AH579" s="90"/>
      <c r="AI579" s="33"/>
      <c r="AS579" s="71" t="n">
        <f aca="false">AL578</f>
        <v>0</v>
      </c>
      <c r="AT579" s="69" t="n">
        <f aca="false">AQ579</f>
        <v>0</v>
      </c>
    </row>
    <row r="580" customFormat="false" ht="11.25" hidden="false" customHeight="false" outlineLevel="0" collapsed="false">
      <c r="U580" s="1" t="n">
        <f aca="false">1+U579</f>
        <v>574</v>
      </c>
      <c r="V580" s="92" t="e">
        <v>#VALUE!</v>
      </c>
      <c r="W580" s="93" t="e">
        <f aca="false">V580</f>
        <v>#VALUE!</v>
      </c>
      <c r="X580" s="93"/>
      <c r="Y580" s="93"/>
      <c r="Z580" s="93"/>
      <c r="AA580" s="93"/>
      <c r="AB580" s="93"/>
      <c r="AD580" s="1" t="n">
        <f aca="false">AD579+1</f>
        <v>575</v>
      </c>
      <c r="AE580" s="69" t="e">
        <v>#VALUE!</v>
      </c>
      <c r="AF580" s="81"/>
      <c r="AG580" s="81"/>
      <c r="AH580" s="90"/>
      <c r="AI580" s="33"/>
      <c r="AS580" s="71" t="n">
        <f aca="false">AL579</f>
        <v>0</v>
      </c>
      <c r="AT580" s="69" t="n">
        <f aca="false">AQ580</f>
        <v>0</v>
      </c>
    </row>
    <row r="581" customFormat="false" ht="11.25" hidden="false" customHeight="false" outlineLevel="0" collapsed="false">
      <c r="U581" s="1" t="n">
        <f aca="false">1+U580</f>
        <v>575</v>
      </c>
      <c r="V581" s="92" t="e">
        <v>#VALUE!</v>
      </c>
      <c r="W581" s="93" t="e">
        <f aca="false">V581</f>
        <v>#VALUE!</v>
      </c>
      <c r="X581" s="93"/>
      <c r="Y581" s="93"/>
      <c r="Z581" s="93"/>
      <c r="AA581" s="93"/>
      <c r="AB581" s="93"/>
      <c r="AD581" s="1" t="n">
        <f aca="false">AD580+1</f>
        <v>576</v>
      </c>
      <c r="AE581" s="69" t="e">
        <v>#VALUE!</v>
      </c>
      <c r="AF581" s="81"/>
      <c r="AG581" s="81"/>
      <c r="AH581" s="90"/>
      <c r="AI581" s="33"/>
      <c r="AS581" s="71" t="n">
        <f aca="false">AL580</f>
        <v>0</v>
      </c>
      <c r="AT581" s="69" t="n">
        <f aca="false">AQ581</f>
        <v>0</v>
      </c>
    </row>
    <row r="582" customFormat="false" ht="11.25" hidden="false" customHeight="false" outlineLevel="0" collapsed="false">
      <c r="U582" s="1" t="n">
        <f aca="false">1+U581</f>
        <v>576</v>
      </c>
      <c r="V582" s="92" t="e">
        <v>#VALUE!</v>
      </c>
      <c r="W582" s="93" t="e">
        <f aca="false">V582</f>
        <v>#VALUE!</v>
      </c>
      <c r="X582" s="93"/>
      <c r="Y582" s="93"/>
      <c r="Z582" s="93"/>
      <c r="AA582" s="93"/>
      <c r="AB582" s="93"/>
      <c r="AD582" s="1" t="n">
        <f aca="false">AD581+1</f>
        <v>577</v>
      </c>
      <c r="AE582" s="69" t="e">
        <v>#VALUE!</v>
      </c>
      <c r="AF582" s="81"/>
      <c r="AG582" s="81"/>
      <c r="AH582" s="90"/>
      <c r="AI582" s="33"/>
      <c r="AS582" s="71" t="n">
        <f aca="false">AL581</f>
        <v>0</v>
      </c>
      <c r="AT582" s="69" t="n">
        <f aca="false">AQ582</f>
        <v>0</v>
      </c>
    </row>
    <row r="583" customFormat="false" ht="11.25" hidden="false" customHeight="false" outlineLevel="0" collapsed="false">
      <c r="U583" s="1" t="n">
        <f aca="false">1+U582</f>
        <v>577</v>
      </c>
      <c r="V583" s="92" t="e">
        <v>#VALUE!</v>
      </c>
      <c r="W583" s="93" t="e">
        <f aca="false">V583</f>
        <v>#VALUE!</v>
      </c>
      <c r="X583" s="93"/>
      <c r="Y583" s="93"/>
      <c r="Z583" s="93"/>
      <c r="AA583" s="93"/>
      <c r="AB583" s="93"/>
      <c r="AD583" s="1" t="n">
        <f aca="false">AD582+1</f>
        <v>578</v>
      </c>
      <c r="AE583" s="69" t="e">
        <v>#VALUE!</v>
      </c>
      <c r="AF583" s="81"/>
      <c r="AG583" s="81"/>
      <c r="AH583" s="90"/>
      <c r="AI583" s="33"/>
      <c r="AS583" s="71" t="n">
        <f aca="false">AL582</f>
        <v>0</v>
      </c>
      <c r="AT583" s="69" t="n">
        <f aca="false">AQ583</f>
        <v>0</v>
      </c>
    </row>
    <row r="584" customFormat="false" ht="11.25" hidden="false" customHeight="false" outlineLevel="0" collapsed="false">
      <c r="U584" s="1" t="n">
        <f aca="false">1+U583</f>
        <v>578</v>
      </c>
      <c r="V584" s="92" t="e">
        <v>#VALUE!</v>
      </c>
      <c r="W584" s="93" t="e">
        <f aca="false">V584</f>
        <v>#VALUE!</v>
      </c>
      <c r="X584" s="93"/>
      <c r="Y584" s="93"/>
      <c r="Z584" s="93"/>
      <c r="AA584" s="93"/>
      <c r="AB584" s="93"/>
      <c r="AD584" s="1" t="n">
        <f aca="false">AD583+1</f>
        <v>579</v>
      </c>
      <c r="AE584" s="69" t="e">
        <v>#VALUE!</v>
      </c>
      <c r="AF584" s="81"/>
      <c r="AG584" s="81"/>
      <c r="AH584" s="90"/>
      <c r="AI584" s="33"/>
      <c r="AS584" s="71" t="n">
        <f aca="false">AL583</f>
        <v>0</v>
      </c>
      <c r="AT584" s="69" t="n">
        <f aca="false">AQ584</f>
        <v>0</v>
      </c>
    </row>
    <row r="585" customFormat="false" ht="11.25" hidden="false" customHeight="false" outlineLevel="0" collapsed="false">
      <c r="U585" s="1" t="n">
        <f aca="false">1+U584</f>
        <v>579</v>
      </c>
      <c r="V585" s="92" t="e">
        <v>#VALUE!</v>
      </c>
      <c r="W585" s="93" t="e">
        <f aca="false">V585</f>
        <v>#VALUE!</v>
      </c>
      <c r="X585" s="93"/>
      <c r="Y585" s="93"/>
      <c r="Z585" s="93"/>
      <c r="AA585" s="93"/>
      <c r="AB585" s="93"/>
      <c r="AD585" s="1" t="n">
        <f aca="false">AD584+1</f>
        <v>580</v>
      </c>
      <c r="AE585" s="69" t="e">
        <v>#VALUE!</v>
      </c>
      <c r="AF585" s="81"/>
      <c r="AG585" s="81"/>
      <c r="AH585" s="90"/>
      <c r="AI585" s="33"/>
      <c r="AS585" s="71" t="n">
        <f aca="false">AL584</f>
        <v>0</v>
      </c>
      <c r="AT585" s="69" t="n">
        <f aca="false">AQ585</f>
        <v>0</v>
      </c>
    </row>
    <row r="586" customFormat="false" ht="11.25" hidden="false" customHeight="false" outlineLevel="0" collapsed="false">
      <c r="U586" s="1" t="n">
        <f aca="false">1+U585</f>
        <v>580</v>
      </c>
      <c r="V586" s="92" t="e">
        <v>#VALUE!</v>
      </c>
      <c r="W586" s="93" t="e">
        <f aca="false">V586</f>
        <v>#VALUE!</v>
      </c>
      <c r="X586" s="93"/>
      <c r="Y586" s="93"/>
      <c r="Z586" s="93"/>
      <c r="AA586" s="93"/>
      <c r="AB586" s="93"/>
      <c r="AD586" s="1" t="n">
        <f aca="false">AD585+1</f>
        <v>581</v>
      </c>
      <c r="AE586" s="69" t="e">
        <v>#VALUE!</v>
      </c>
      <c r="AF586" s="81"/>
      <c r="AG586" s="81"/>
      <c r="AH586" s="90"/>
      <c r="AI586" s="33"/>
      <c r="AS586" s="71" t="n">
        <f aca="false">AL585</f>
        <v>0</v>
      </c>
      <c r="AT586" s="69" t="n">
        <f aca="false">AQ586</f>
        <v>0</v>
      </c>
    </row>
    <row r="587" customFormat="false" ht="11.25" hidden="false" customHeight="false" outlineLevel="0" collapsed="false">
      <c r="U587" s="1" t="n">
        <f aca="false">1+U586</f>
        <v>581</v>
      </c>
      <c r="V587" s="92" t="e">
        <v>#VALUE!</v>
      </c>
      <c r="W587" s="93" t="e">
        <f aca="false">V587</f>
        <v>#VALUE!</v>
      </c>
      <c r="X587" s="93"/>
      <c r="Y587" s="93"/>
      <c r="Z587" s="93"/>
      <c r="AA587" s="93"/>
      <c r="AB587" s="93"/>
      <c r="AD587" s="1" t="n">
        <f aca="false">AD586+1</f>
        <v>582</v>
      </c>
      <c r="AE587" s="69" t="e">
        <v>#VALUE!</v>
      </c>
      <c r="AF587" s="81"/>
      <c r="AG587" s="81"/>
      <c r="AH587" s="90"/>
      <c r="AI587" s="33"/>
      <c r="AS587" s="71" t="n">
        <f aca="false">AL586</f>
        <v>0</v>
      </c>
      <c r="AT587" s="69" t="n">
        <f aca="false">AQ587</f>
        <v>0</v>
      </c>
    </row>
    <row r="588" customFormat="false" ht="11.25" hidden="false" customHeight="false" outlineLevel="0" collapsed="false">
      <c r="U588" s="1" t="n">
        <f aca="false">1+U587</f>
        <v>582</v>
      </c>
      <c r="V588" s="92" t="e">
        <v>#VALUE!</v>
      </c>
      <c r="W588" s="93" t="e">
        <f aca="false">V588</f>
        <v>#VALUE!</v>
      </c>
      <c r="X588" s="93"/>
      <c r="Y588" s="93"/>
      <c r="Z588" s="93"/>
      <c r="AA588" s="93"/>
      <c r="AB588" s="93"/>
      <c r="AD588" s="1" t="n">
        <f aca="false">AD587+1</f>
        <v>583</v>
      </c>
      <c r="AE588" s="69" t="e">
        <v>#VALUE!</v>
      </c>
      <c r="AF588" s="81"/>
      <c r="AG588" s="81"/>
      <c r="AH588" s="90"/>
      <c r="AI588" s="33"/>
      <c r="AS588" s="71" t="n">
        <f aca="false">AL587</f>
        <v>0</v>
      </c>
      <c r="AT588" s="69" t="n">
        <f aca="false">AQ588</f>
        <v>0</v>
      </c>
    </row>
    <row r="589" customFormat="false" ht="11.25" hidden="false" customHeight="false" outlineLevel="0" collapsed="false">
      <c r="U589" s="1" t="n">
        <f aca="false">1+U588</f>
        <v>583</v>
      </c>
      <c r="V589" s="92" t="e">
        <v>#VALUE!</v>
      </c>
      <c r="W589" s="93" t="e">
        <f aca="false">V589</f>
        <v>#VALUE!</v>
      </c>
      <c r="X589" s="93"/>
      <c r="Y589" s="93"/>
      <c r="Z589" s="93"/>
      <c r="AA589" s="93"/>
      <c r="AB589" s="93"/>
      <c r="AD589" s="1" t="n">
        <f aca="false">AD588+1</f>
        <v>584</v>
      </c>
      <c r="AE589" s="69" t="e">
        <v>#VALUE!</v>
      </c>
      <c r="AF589" s="81"/>
      <c r="AG589" s="81"/>
      <c r="AH589" s="90"/>
      <c r="AI589" s="33"/>
      <c r="AS589" s="71" t="n">
        <f aca="false">AL588</f>
        <v>0</v>
      </c>
      <c r="AT589" s="69" t="n">
        <f aca="false">AQ589</f>
        <v>0</v>
      </c>
    </row>
    <row r="590" customFormat="false" ht="11.25" hidden="false" customHeight="false" outlineLevel="0" collapsed="false">
      <c r="U590" s="1" t="n">
        <f aca="false">1+U589</f>
        <v>584</v>
      </c>
      <c r="V590" s="92" t="e">
        <v>#VALUE!</v>
      </c>
      <c r="W590" s="93" t="e">
        <f aca="false">V590</f>
        <v>#VALUE!</v>
      </c>
      <c r="X590" s="93"/>
      <c r="Y590" s="93"/>
      <c r="Z590" s="93"/>
      <c r="AA590" s="93"/>
      <c r="AB590" s="93"/>
      <c r="AD590" s="1" t="n">
        <f aca="false">AD589+1</f>
        <v>585</v>
      </c>
      <c r="AE590" s="69" t="e">
        <v>#VALUE!</v>
      </c>
      <c r="AF590" s="81"/>
      <c r="AG590" s="81"/>
      <c r="AH590" s="90"/>
      <c r="AI590" s="33"/>
      <c r="AS590" s="71" t="n">
        <f aca="false">AL589</f>
        <v>0</v>
      </c>
      <c r="AT590" s="69" t="n">
        <f aca="false">AQ590</f>
        <v>0</v>
      </c>
    </row>
    <row r="591" customFormat="false" ht="11.25" hidden="false" customHeight="false" outlineLevel="0" collapsed="false">
      <c r="U591" s="1" t="n">
        <f aca="false">1+U590</f>
        <v>585</v>
      </c>
      <c r="V591" s="92" t="e">
        <v>#VALUE!</v>
      </c>
      <c r="W591" s="93" t="e">
        <f aca="false">V591</f>
        <v>#VALUE!</v>
      </c>
      <c r="X591" s="93"/>
      <c r="Y591" s="93"/>
      <c r="Z591" s="93"/>
      <c r="AA591" s="93"/>
      <c r="AB591" s="93"/>
      <c r="AD591" s="1" t="n">
        <f aca="false">AD590+1</f>
        <v>586</v>
      </c>
      <c r="AE591" s="69" t="e">
        <v>#VALUE!</v>
      </c>
      <c r="AF591" s="81"/>
      <c r="AG591" s="81"/>
      <c r="AH591" s="90"/>
      <c r="AI591" s="33"/>
      <c r="AS591" s="71" t="n">
        <f aca="false">AL590</f>
        <v>0</v>
      </c>
      <c r="AT591" s="69" t="n">
        <f aca="false">AQ591</f>
        <v>0</v>
      </c>
    </row>
    <row r="592" customFormat="false" ht="11.25" hidden="false" customHeight="false" outlineLevel="0" collapsed="false">
      <c r="U592" s="1" t="n">
        <f aca="false">1+U591</f>
        <v>586</v>
      </c>
      <c r="V592" s="92" t="e">
        <v>#VALUE!</v>
      </c>
      <c r="W592" s="93" t="e">
        <f aca="false">V592</f>
        <v>#VALUE!</v>
      </c>
      <c r="X592" s="93"/>
      <c r="Y592" s="93"/>
      <c r="Z592" s="93"/>
      <c r="AA592" s="93"/>
      <c r="AB592" s="93"/>
      <c r="AD592" s="1" t="n">
        <f aca="false">AD591+1</f>
        <v>587</v>
      </c>
      <c r="AE592" s="69" t="e">
        <v>#VALUE!</v>
      </c>
      <c r="AF592" s="81"/>
      <c r="AG592" s="81"/>
      <c r="AH592" s="90"/>
      <c r="AI592" s="33"/>
      <c r="AS592" s="71" t="n">
        <f aca="false">AL591</f>
        <v>0</v>
      </c>
      <c r="AT592" s="69" t="n">
        <f aca="false">AQ592</f>
        <v>0</v>
      </c>
    </row>
    <row r="593" customFormat="false" ht="11.25" hidden="false" customHeight="false" outlineLevel="0" collapsed="false">
      <c r="U593" s="1" t="n">
        <f aca="false">1+U592</f>
        <v>587</v>
      </c>
      <c r="V593" s="92" t="e">
        <v>#VALUE!</v>
      </c>
      <c r="W593" s="93" t="e">
        <f aca="false">V593</f>
        <v>#VALUE!</v>
      </c>
      <c r="X593" s="93"/>
      <c r="Y593" s="93"/>
      <c r="Z593" s="93"/>
      <c r="AA593" s="93"/>
      <c r="AB593" s="93"/>
      <c r="AD593" s="1" t="n">
        <f aca="false">AD592+1</f>
        <v>588</v>
      </c>
      <c r="AE593" s="69" t="e">
        <v>#VALUE!</v>
      </c>
      <c r="AF593" s="81"/>
      <c r="AG593" s="81"/>
      <c r="AH593" s="90"/>
      <c r="AI593" s="33"/>
      <c r="AS593" s="71" t="n">
        <f aca="false">AL592</f>
        <v>0</v>
      </c>
      <c r="AT593" s="69" t="n">
        <f aca="false">AQ593</f>
        <v>0</v>
      </c>
    </row>
    <row r="594" customFormat="false" ht="11.25" hidden="false" customHeight="false" outlineLevel="0" collapsed="false">
      <c r="U594" s="1" t="n">
        <f aca="false">1+U593</f>
        <v>588</v>
      </c>
      <c r="V594" s="92" t="e">
        <v>#VALUE!</v>
      </c>
      <c r="W594" s="93" t="e">
        <f aca="false">V594</f>
        <v>#VALUE!</v>
      </c>
      <c r="X594" s="93"/>
      <c r="Y594" s="93"/>
      <c r="Z594" s="93"/>
      <c r="AA594" s="93"/>
      <c r="AB594" s="93"/>
      <c r="AD594" s="1" t="n">
        <f aca="false">AD593+1</f>
        <v>589</v>
      </c>
      <c r="AE594" s="69" t="e">
        <v>#VALUE!</v>
      </c>
      <c r="AF594" s="81"/>
      <c r="AG594" s="81"/>
      <c r="AH594" s="90"/>
      <c r="AI594" s="33"/>
      <c r="AS594" s="71" t="n">
        <f aca="false">AL593</f>
        <v>0</v>
      </c>
      <c r="AT594" s="69" t="n">
        <f aca="false">AQ594</f>
        <v>0</v>
      </c>
    </row>
    <row r="595" customFormat="false" ht="11.25" hidden="false" customHeight="false" outlineLevel="0" collapsed="false">
      <c r="U595" s="1" t="n">
        <f aca="false">1+U594</f>
        <v>589</v>
      </c>
      <c r="V595" s="92" t="e">
        <v>#VALUE!</v>
      </c>
      <c r="W595" s="93" t="e">
        <f aca="false">V595</f>
        <v>#VALUE!</v>
      </c>
      <c r="X595" s="93"/>
      <c r="Y595" s="93"/>
      <c r="Z595" s="93"/>
      <c r="AA595" s="93"/>
      <c r="AB595" s="93"/>
      <c r="AD595" s="1" t="n">
        <f aca="false">AD594+1</f>
        <v>590</v>
      </c>
      <c r="AE595" s="69" t="e">
        <v>#VALUE!</v>
      </c>
      <c r="AF595" s="81"/>
      <c r="AG595" s="81"/>
      <c r="AH595" s="90"/>
      <c r="AI595" s="33"/>
      <c r="AS595" s="71" t="n">
        <f aca="false">AL594</f>
        <v>0</v>
      </c>
      <c r="AT595" s="69" t="n">
        <f aca="false">AQ595</f>
        <v>0</v>
      </c>
    </row>
    <row r="596" customFormat="false" ht="11.25" hidden="false" customHeight="false" outlineLevel="0" collapsed="false">
      <c r="U596" s="1" t="n">
        <f aca="false">1+U595</f>
        <v>590</v>
      </c>
      <c r="V596" s="92" t="e">
        <v>#VALUE!</v>
      </c>
      <c r="W596" s="93" t="e">
        <f aca="false">V596</f>
        <v>#VALUE!</v>
      </c>
      <c r="X596" s="93"/>
      <c r="Y596" s="93"/>
      <c r="Z596" s="93"/>
      <c r="AA596" s="93"/>
      <c r="AB596" s="93"/>
      <c r="AD596" s="1" t="n">
        <f aca="false">AD595+1</f>
        <v>591</v>
      </c>
      <c r="AE596" s="69" t="e">
        <v>#VALUE!</v>
      </c>
      <c r="AF596" s="81"/>
      <c r="AG596" s="81"/>
      <c r="AH596" s="90"/>
      <c r="AI596" s="33"/>
      <c r="AS596" s="71" t="n">
        <f aca="false">AL595</f>
        <v>0</v>
      </c>
      <c r="AT596" s="69" t="n">
        <f aca="false">AQ596</f>
        <v>0</v>
      </c>
    </row>
    <row r="597" customFormat="false" ht="11.25" hidden="false" customHeight="false" outlineLevel="0" collapsed="false">
      <c r="U597" s="1" t="n">
        <f aca="false">1+U596</f>
        <v>591</v>
      </c>
      <c r="V597" s="92" t="e">
        <v>#VALUE!</v>
      </c>
      <c r="W597" s="93" t="e">
        <f aca="false">V597</f>
        <v>#VALUE!</v>
      </c>
      <c r="X597" s="93"/>
      <c r="Y597" s="93"/>
      <c r="Z597" s="93"/>
      <c r="AA597" s="93"/>
      <c r="AB597" s="93"/>
      <c r="AD597" s="1" t="n">
        <f aca="false">AD596+1</f>
        <v>592</v>
      </c>
      <c r="AE597" s="69" t="e">
        <v>#VALUE!</v>
      </c>
      <c r="AF597" s="81"/>
      <c r="AG597" s="81"/>
      <c r="AH597" s="90"/>
      <c r="AI597" s="33"/>
      <c r="AS597" s="71" t="n">
        <f aca="false">AL596</f>
        <v>0</v>
      </c>
      <c r="AT597" s="69" t="n">
        <f aca="false">AQ597</f>
        <v>0</v>
      </c>
    </row>
    <row r="598" customFormat="false" ht="11.25" hidden="false" customHeight="false" outlineLevel="0" collapsed="false">
      <c r="U598" s="1" t="n">
        <f aca="false">1+U597</f>
        <v>592</v>
      </c>
      <c r="V598" s="92" t="e">
        <v>#VALUE!</v>
      </c>
      <c r="W598" s="93" t="e">
        <f aca="false">V598</f>
        <v>#VALUE!</v>
      </c>
      <c r="X598" s="93"/>
      <c r="Y598" s="93"/>
      <c r="Z598" s="93"/>
      <c r="AA598" s="93"/>
      <c r="AB598" s="93"/>
      <c r="AD598" s="1" t="n">
        <f aca="false">AD597+1</f>
        <v>593</v>
      </c>
      <c r="AE598" s="69" t="e">
        <v>#VALUE!</v>
      </c>
      <c r="AF598" s="81"/>
      <c r="AG598" s="81"/>
      <c r="AH598" s="90"/>
      <c r="AI598" s="33"/>
      <c r="AS598" s="71" t="n">
        <f aca="false">AL597</f>
        <v>0</v>
      </c>
      <c r="AT598" s="69" t="n">
        <f aca="false">AQ598</f>
        <v>0</v>
      </c>
    </row>
    <row r="599" customFormat="false" ht="11.25" hidden="false" customHeight="false" outlineLevel="0" collapsed="false">
      <c r="U599" s="1" t="n">
        <f aca="false">1+U598</f>
        <v>593</v>
      </c>
      <c r="V599" s="92" t="e">
        <v>#VALUE!</v>
      </c>
      <c r="W599" s="93" t="e">
        <f aca="false">V599</f>
        <v>#VALUE!</v>
      </c>
      <c r="X599" s="93"/>
      <c r="Y599" s="93"/>
      <c r="Z599" s="93"/>
      <c r="AA599" s="93"/>
      <c r="AB599" s="93"/>
      <c r="AD599" s="1" t="n">
        <f aca="false">AD598+1</f>
        <v>594</v>
      </c>
      <c r="AE599" s="69" t="e">
        <v>#VALUE!</v>
      </c>
      <c r="AF599" s="81"/>
      <c r="AG599" s="81"/>
      <c r="AH599" s="90"/>
      <c r="AI599" s="33"/>
      <c r="AS599" s="71" t="n">
        <f aca="false">AL598</f>
        <v>0</v>
      </c>
      <c r="AT599" s="69" t="n">
        <f aca="false">AQ599</f>
        <v>0</v>
      </c>
    </row>
    <row r="600" customFormat="false" ht="11.25" hidden="false" customHeight="false" outlineLevel="0" collapsed="false">
      <c r="U600" s="1" t="n">
        <f aca="false">1+U599</f>
        <v>594</v>
      </c>
      <c r="V600" s="92" t="e">
        <v>#VALUE!</v>
      </c>
      <c r="W600" s="93" t="e">
        <f aca="false">V600</f>
        <v>#VALUE!</v>
      </c>
      <c r="X600" s="93"/>
      <c r="Y600" s="93"/>
      <c r="Z600" s="93"/>
      <c r="AA600" s="93"/>
      <c r="AB600" s="93"/>
      <c r="AD600" s="1" t="n">
        <f aca="false">AD599+1</f>
        <v>595</v>
      </c>
      <c r="AE600" s="69" t="e">
        <v>#VALUE!</v>
      </c>
      <c r="AF600" s="81"/>
      <c r="AG600" s="81"/>
      <c r="AH600" s="90"/>
      <c r="AI600" s="33"/>
      <c r="AS600" s="71" t="n">
        <f aca="false">AL599</f>
        <v>0</v>
      </c>
      <c r="AT600" s="69" t="n">
        <f aca="false">AQ600</f>
        <v>0</v>
      </c>
    </row>
    <row r="601" customFormat="false" ht="11.25" hidden="false" customHeight="false" outlineLevel="0" collapsed="false">
      <c r="U601" s="1" t="n">
        <f aca="false">1+U600</f>
        <v>595</v>
      </c>
      <c r="V601" s="92" t="e">
        <v>#VALUE!</v>
      </c>
      <c r="W601" s="93" t="e">
        <f aca="false">V601</f>
        <v>#VALUE!</v>
      </c>
      <c r="X601" s="93"/>
      <c r="Y601" s="93"/>
      <c r="Z601" s="93"/>
      <c r="AA601" s="93"/>
      <c r="AB601" s="93"/>
      <c r="AD601" s="1" t="n">
        <f aca="false">AD600+1</f>
        <v>596</v>
      </c>
      <c r="AE601" s="69" t="e">
        <v>#VALUE!</v>
      </c>
      <c r="AF601" s="81"/>
      <c r="AG601" s="81"/>
      <c r="AH601" s="90"/>
      <c r="AI601" s="33"/>
      <c r="AS601" s="71" t="n">
        <f aca="false">AL600</f>
        <v>0</v>
      </c>
      <c r="AT601" s="69" t="n">
        <f aca="false">AQ601</f>
        <v>0</v>
      </c>
    </row>
    <row r="602" customFormat="false" ht="11.25" hidden="false" customHeight="false" outlineLevel="0" collapsed="false">
      <c r="U602" s="1" t="n">
        <f aca="false">1+U601</f>
        <v>596</v>
      </c>
      <c r="V602" s="92" t="e">
        <v>#VALUE!</v>
      </c>
      <c r="W602" s="93" t="e">
        <f aca="false">V602</f>
        <v>#VALUE!</v>
      </c>
      <c r="X602" s="93"/>
      <c r="Y602" s="93"/>
      <c r="Z602" s="93"/>
      <c r="AA602" s="93"/>
      <c r="AB602" s="93"/>
      <c r="AD602" s="1" t="n">
        <f aca="false">AD601+1</f>
        <v>597</v>
      </c>
      <c r="AE602" s="69" t="e">
        <v>#VALUE!</v>
      </c>
      <c r="AF602" s="81"/>
      <c r="AG602" s="81"/>
      <c r="AH602" s="90"/>
      <c r="AI602" s="33"/>
      <c r="AS602" s="71" t="n">
        <f aca="false">AL601</f>
        <v>0</v>
      </c>
      <c r="AT602" s="69" t="n">
        <f aca="false">AQ602</f>
        <v>0</v>
      </c>
    </row>
    <row r="603" customFormat="false" ht="11.25" hidden="false" customHeight="false" outlineLevel="0" collapsed="false">
      <c r="U603" s="1" t="n">
        <f aca="false">1+U602</f>
        <v>597</v>
      </c>
      <c r="V603" s="92" t="e">
        <v>#VALUE!</v>
      </c>
      <c r="W603" s="93" t="e">
        <f aca="false">V603</f>
        <v>#VALUE!</v>
      </c>
      <c r="X603" s="93"/>
      <c r="Y603" s="93"/>
      <c r="Z603" s="93"/>
      <c r="AA603" s="93"/>
      <c r="AB603" s="93"/>
      <c r="AD603" s="1" t="n">
        <f aca="false">AD602+1</f>
        <v>598</v>
      </c>
      <c r="AE603" s="69" t="e">
        <v>#VALUE!</v>
      </c>
      <c r="AF603" s="81"/>
      <c r="AG603" s="81"/>
      <c r="AH603" s="90"/>
      <c r="AI603" s="33"/>
      <c r="AS603" s="71" t="n">
        <f aca="false">AL602</f>
        <v>0</v>
      </c>
      <c r="AT603" s="69" t="n">
        <f aca="false">AQ603</f>
        <v>0</v>
      </c>
    </row>
    <row r="604" customFormat="false" ht="11.25" hidden="false" customHeight="false" outlineLevel="0" collapsed="false">
      <c r="U604" s="1" t="n">
        <f aca="false">1+U603</f>
        <v>598</v>
      </c>
      <c r="V604" s="92" t="e">
        <v>#VALUE!</v>
      </c>
      <c r="W604" s="93" t="e">
        <f aca="false">V604</f>
        <v>#VALUE!</v>
      </c>
      <c r="X604" s="93"/>
      <c r="Y604" s="93"/>
      <c r="Z604" s="93"/>
      <c r="AA604" s="93"/>
      <c r="AB604" s="93"/>
      <c r="AD604" s="1" t="n">
        <f aca="false">AD603+1</f>
        <v>599</v>
      </c>
      <c r="AE604" s="69" t="e">
        <v>#VALUE!</v>
      </c>
      <c r="AF604" s="81"/>
      <c r="AG604" s="81"/>
      <c r="AH604" s="90"/>
      <c r="AI604" s="33"/>
      <c r="AS604" s="71" t="n">
        <f aca="false">AL603</f>
        <v>0</v>
      </c>
      <c r="AT604" s="69" t="n">
        <f aca="false">AQ604</f>
        <v>0</v>
      </c>
    </row>
    <row r="605" customFormat="false" ht="11.25" hidden="false" customHeight="false" outlineLevel="0" collapsed="false">
      <c r="U605" s="1" t="n">
        <f aca="false">1+U604</f>
        <v>599</v>
      </c>
      <c r="V605" s="92" t="e">
        <v>#VALUE!</v>
      </c>
      <c r="W605" s="93" t="e">
        <f aca="false">V605</f>
        <v>#VALUE!</v>
      </c>
      <c r="X605" s="93"/>
      <c r="Y605" s="93"/>
      <c r="Z605" s="93"/>
      <c r="AA605" s="93"/>
      <c r="AB605" s="93"/>
      <c r="AD605" s="1" t="n">
        <f aca="false">AD604+1</f>
        <v>600</v>
      </c>
      <c r="AE605" s="69" t="e">
        <v>#VALUE!</v>
      </c>
      <c r="AF605" s="81"/>
      <c r="AG605" s="81"/>
      <c r="AH605" s="90"/>
      <c r="AI605" s="33"/>
      <c r="AS605" s="71" t="n">
        <f aca="false">AL604</f>
        <v>0</v>
      </c>
      <c r="AT605" s="69" t="n">
        <f aca="false">AQ605</f>
        <v>0</v>
      </c>
    </row>
    <row r="606" customFormat="false" ht="11.25" hidden="false" customHeight="false" outlineLevel="0" collapsed="false">
      <c r="U606" s="1" t="n">
        <f aca="false">1+U605</f>
        <v>600</v>
      </c>
      <c r="V606" s="92" t="e">
        <v>#VALUE!</v>
      </c>
      <c r="W606" s="93" t="e">
        <f aca="false">V606</f>
        <v>#VALUE!</v>
      </c>
      <c r="X606" s="93"/>
      <c r="Y606" s="93"/>
      <c r="Z606" s="93"/>
      <c r="AA606" s="93"/>
      <c r="AB606" s="93"/>
      <c r="AD606" s="1" t="n">
        <f aca="false">AD605+1</f>
        <v>601</v>
      </c>
      <c r="AE606" s="69" t="e">
        <v>#VALUE!</v>
      </c>
      <c r="AF606" s="81"/>
      <c r="AG606" s="81"/>
      <c r="AH606" s="90"/>
      <c r="AI606" s="33"/>
      <c r="AS606" s="71" t="n">
        <f aca="false">AL605</f>
        <v>0</v>
      </c>
      <c r="AT606" s="69" t="n">
        <f aca="false">AQ606</f>
        <v>0</v>
      </c>
    </row>
    <row r="607" customFormat="false" ht="11.25" hidden="false" customHeight="false" outlineLevel="0" collapsed="false">
      <c r="U607" s="1" t="n">
        <f aca="false">1+U606</f>
        <v>601</v>
      </c>
      <c r="V607" s="92" t="e">
        <v>#VALUE!</v>
      </c>
      <c r="W607" s="93" t="e">
        <f aca="false">V607</f>
        <v>#VALUE!</v>
      </c>
      <c r="X607" s="93"/>
      <c r="Y607" s="93"/>
      <c r="Z607" s="93"/>
      <c r="AA607" s="93"/>
      <c r="AB607" s="93"/>
      <c r="AD607" s="1" t="n">
        <f aca="false">AD606+1</f>
        <v>602</v>
      </c>
      <c r="AE607" s="69" t="e">
        <v>#VALUE!</v>
      </c>
      <c r="AF607" s="81"/>
      <c r="AG607" s="81"/>
      <c r="AH607" s="90"/>
      <c r="AI607" s="33"/>
      <c r="AS607" s="71" t="n">
        <f aca="false">AL606</f>
        <v>0</v>
      </c>
      <c r="AT607" s="69" t="n">
        <f aca="false">AQ607</f>
        <v>0</v>
      </c>
    </row>
    <row r="608" customFormat="false" ht="11.25" hidden="false" customHeight="false" outlineLevel="0" collapsed="false">
      <c r="U608" s="1" t="n">
        <f aca="false">1+U607</f>
        <v>602</v>
      </c>
      <c r="V608" s="92" t="e">
        <v>#VALUE!</v>
      </c>
      <c r="W608" s="93" t="e">
        <f aca="false">V608</f>
        <v>#VALUE!</v>
      </c>
      <c r="X608" s="93"/>
      <c r="Y608" s="93"/>
      <c r="Z608" s="93"/>
      <c r="AA608" s="93"/>
      <c r="AB608" s="93"/>
      <c r="AD608" s="1" t="n">
        <f aca="false">AD607+1</f>
        <v>603</v>
      </c>
      <c r="AE608" s="69" t="e">
        <v>#VALUE!</v>
      </c>
      <c r="AF608" s="81"/>
      <c r="AG608" s="81"/>
      <c r="AH608" s="90"/>
      <c r="AI608" s="33"/>
      <c r="AS608" s="71" t="n">
        <f aca="false">AL607</f>
        <v>0</v>
      </c>
      <c r="AT608" s="69" t="n">
        <f aca="false">AQ608</f>
        <v>0</v>
      </c>
    </row>
    <row r="609" customFormat="false" ht="11.25" hidden="false" customHeight="false" outlineLevel="0" collapsed="false">
      <c r="U609" s="1" t="n">
        <f aca="false">1+U608</f>
        <v>603</v>
      </c>
      <c r="V609" s="92" t="e">
        <v>#VALUE!</v>
      </c>
      <c r="W609" s="93" t="e">
        <f aca="false">V609</f>
        <v>#VALUE!</v>
      </c>
      <c r="X609" s="93"/>
      <c r="Y609" s="93"/>
      <c r="Z609" s="93"/>
      <c r="AA609" s="93"/>
      <c r="AB609" s="93"/>
      <c r="AD609" s="1" t="n">
        <f aca="false">AD608+1</f>
        <v>604</v>
      </c>
      <c r="AE609" s="69" t="e">
        <v>#VALUE!</v>
      </c>
      <c r="AF609" s="81"/>
      <c r="AG609" s="81"/>
      <c r="AH609" s="90"/>
      <c r="AI609" s="33"/>
      <c r="AS609" s="71" t="n">
        <f aca="false">AL608</f>
        <v>0</v>
      </c>
      <c r="AT609" s="69" t="n">
        <f aca="false">AQ609</f>
        <v>0</v>
      </c>
    </row>
    <row r="610" customFormat="false" ht="11.25" hidden="false" customHeight="false" outlineLevel="0" collapsed="false">
      <c r="U610" s="1" t="n">
        <f aca="false">1+U609</f>
        <v>604</v>
      </c>
      <c r="V610" s="92" t="e">
        <v>#VALUE!</v>
      </c>
      <c r="W610" s="93" t="e">
        <f aca="false">V610</f>
        <v>#VALUE!</v>
      </c>
      <c r="X610" s="93"/>
      <c r="Y610" s="93"/>
      <c r="Z610" s="93"/>
      <c r="AA610" s="93"/>
      <c r="AB610" s="93"/>
      <c r="AD610" s="1" t="n">
        <f aca="false">AD609+1</f>
        <v>605</v>
      </c>
      <c r="AE610" s="69" t="e">
        <v>#VALUE!</v>
      </c>
      <c r="AF610" s="81"/>
      <c r="AG610" s="81"/>
      <c r="AH610" s="90"/>
      <c r="AI610" s="33"/>
      <c r="AS610" s="71" t="n">
        <f aca="false">AL609</f>
        <v>0</v>
      </c>
      <c r="AT610" s="69" t="n">
        <f aca="false">AQ610</f>
        <v>0</v>
      </c>
    </row>
    <row r="611" customFormat="false" ht="11.25" hidden="false" customHeight="false" outlineLevel="0" collapsed="false">
      <c r="U611" s="1" t="n">
        <f aca="false">1+U610</f>
        <v>605</v>
      </c>
      <c r="V611" s="92" t="e">
        <v>#VALUE!</v>
      </c>
      <c r="W611" s="93" t="e">
        <f aca="false">V611</f>
        <v>#VALUE!</v>
      </c>
      <c r="X611" s="93"/>
      <c r="Y611" s="93"/>
      <c r="Z611" s="93"/>
      <c r="AA611" s="93"/>
      <c r="AB611" s="93"/>
      <c r="AD611" s="1" t="n">
        <f aca="false">AD610+1</f>
        <v>606</v>
      </c>
      <c r="AE611" s="69" t="e">
        <v>#VALUE!</v>
      </c>
      <c r="AF611" s="81"/>
      <c r="AG611" s="81"/>
      <c r="AH611" s="90"/>
      <c r="AI611" s="33"/>
      <c r="AS611" s="71" t="n">
        <f aca="false">AL610</f>
        <v>0</v>
      </c>
      <c r="AT611" s="69" t="n">
        <f aca="false">AQ611</f>
        <v>0</v>
      </c>
    </row>
    <row r="612" customFormat="false" ht="11.25" hidden="false" customHeight="false" outlineLevel="0" collapsed="false">
      <c r="U612" s="1" t="n">
        <f aca="false">1+U611</f>
        <v>606</v>
      </c>
      <c r="V612" s="92" t="e">
        <v>#VALUE!</v>
      </c>
      <c r="W612" s="93" t="e">
        <f aca="false">V612</f>
        <v>#VALUE!</v>
      </c>
      <c r="X612" s="93"/>
      <c r="Y612" s="93"/>
      <c r="Z612" s="93"/>
      <c r="AA612" s="93"/>
      <c r="AB612" s="93"/>
      <c r="AD612" s="1" t="n">
        <f aca="false">AD611+1</f>
        <v>607</v>
      </c>
      <c r="AE612" s="69" t="e">
        <v>#VALUE!</v>
      </c>
      <c r="AF612" s="81"/>
      <c r="AG612" s="81"/>
      <c r="AH612" s="90"/>
      <c r="AI612" s="33"/>
      <c r="AS612" s="71" t="n">
        <f aca="false">AL611</f>
        <v>0</v>
      </c>
      <c r="AT612" s="69" t="n">
        <f aca="false">AQ612</f>
        <v>0</v>
      </c>
    </row>
    <row r="613" customFormat="false" ht="11.25" hidden="false" customHeight="false" outlineLevel="0" collapsed="false">
      <c r="U613" s="1" t="n">
        <f aca="false">1+U612</f>
        <v>607</v>
      </c>
      <c r="V613" s="92" t="e">
        <v>#VALUE!</v>
      </c>
      <c r="W613" s="93" t="e">
        <f aca="false">V613</f>
        <v>#VALUE!</v>
      </c>
      <c r="X613" s="93"/>
      <c r="Y613" s="93"/>
      <c r="Z613" s="93"/>
      <c r="AA613" s="93"/>
      <c r="AB613" s="93"/>
      <c r="AD613" s="1" t="n">
        <f aca="false">AD612+1</f>
        <v>608</v>
      </c>
      <c r="AE613" s="69" t="e">
        <v>#VALUE!</v>
      </c>
      <c r="AF613" s="81"/>
      <c r="AG613" s="81"/>
      <c r="AH613" s="90"/>
      <c r="AI613" s="33"/>
      <c r="AS613" s="71" t="n">
        <f aca="false">AL612</f>
        <v>0</v>
      </c>
      <c r="AT613" s="69" t="n">
        <f aca="false">AQ613</f>
        <v>0</v>
      </c>
    </row>
    <row r="614" customFormat="false" ht="11.25" hidden="false" customHeight="false" outlineLevel="0" collapsed="false">
      <c r="U614" s="1" t="n">
        <f aca="false">1+U613</f>
        <v>608</v>
      </c>
      <c r="V614" s="92" t="e">
        <v>#VALUE!</v>
      </c>
      <c r="W614" s="93" t="e">
        <f aca="false">V614</f>
        <v>#VALUE!</v>
      </c>
      <c r="X614" s="93"/>
      <c r="Y614" s="93"/>
      <c r="Z614" s="93"/>
      <c r="AA614" s="93"/>
      <c r="AB614" s="93"/>
      <c r="AD614" s="1" t="n">
        <f aca="false">AD613+1</f>
        <v>609</v>
      </c>
      <c r="AE614" s="69" t="e">
        <v>#VALUE!</v>
      </c>
      <c r="AF614" s="81"/>
      <c r="AG614" s="81"/>
      <c r="AH614" s="90"/>
      <c r="AI614" s="33"/>
      <c r="AS614" s="71" t="n">
        <f aca="false">AL613</f>
        <v>0</v>
      </c>
      <c r="AT614" s="69" t="n">
        <f aca="false">AQ614</f>
        <v>0</v>
      </c>
    </row>
    <row r="615" customFormat="false" ht="11.25" hidden="false" customHeight="false" outlineLevel="0" collapsed="false">
      <c r="U615" s="1" t="n">
        <f aca="false">1+U614</f>
        <v>609</v>
      </c>
      <c r="V615" s="92" t="e">
        <v>#VALUE!</v>
      </c>
      <c r="W615" s="93" t="e">
        <f aca="false">V615</f>
        <v>#VALUE!</v>
      </c>
      <c r="X615" s="93"/>
      <c r="Y615" s="93"/>
      <c r="Z615" s="93"/>
      <c r="AA615" s="93"/>
      <c r="AB615" s="93"/>
      <c r="AD615" s="1" t="n">
        <f aca="false">AD614+1</f>
        <v>610</v>
      </c>
      <c r="AE615" s="69" t="e">
        <v>#VALUE!</v>
      </c>
      <c r="AF615" s="81"/>
      <c r="AG615" s="81"/>
      <c r="AH615" s="90"/>
      <c r="AI615" s="33"/>
      <c r="AS615" s="71" t="n">
        <f aca="false">AL614</f>
        <v>0</v>
      </c>
      <c r="AT615" s="69" t="n">
        <f aca="false">AQ615</f>
        <v>0</v>
      </c>
    </row>
    <row r="616" customFormat="false" ht="11.25" hidden="false" customHeight="false" outlineLevel="0" collapsed="false">
      <c r="U616" s="1" t="n">
        <f aca="false">1+U615</f>
        <v>610</v>
      </c>
      <c r="V616" s="92" t="e">
        <v>#VALUE!</v>
      </c>
      <c r="W616" s="93" t="e">
        <f aca="false">V616</f>
        <v>#VALUE!</v>
      </c>
      <c r="X616" s="93"/>
      <c r="Y616" s="93"/>
      <c r="Z616" s="93"/>
      <c r="AA616" s="93"/>
      <c r="AB616" s="93"/>
      <c r="AD616" s="1" t="n">
        <f aca="false">AD615+1</f>
        <v>611</v>
      </c>
      <c r="AE616" s="69" t="e">
        <v>#VALUE!</v>
      </c>
      <c r="AF616" s="81"/>
      <c r="AG616" s="81"/>
      <c r="AH616" s="90"/>
      <c r="AI616" s="33"/>
      <c r="AS616" s="71" t="n">
        <f aca="false">AL615</f>
        <v>0</v>
      </c>
      <c r="AT616" s="69" t="n">
        <f aca="false">AQ616</f>
        <v>0</v>
      </c>
    </row>
    <row r="617" customFormat="false" ht="11.25" hidden="false" customHeight="false" outlineLevel="0" collapsed="false">
      <c r="U617" s="1" t="n">
        <f aca="false">1+U616</f>
        <v>611</v>
      </c>
      <c r="V617" s="92" t="e">
        <v>#VALUE!</v>
      </c>
      <c r="W617" s="93" t="e">
        <f aca="false">V617</f>
        <v>#VALUE!</v>
      </c>
      <c r="X617" s="93"/>
      <c r="Y617" s="93"/>
      <c r="Z617" s="93"/>
      <c r="AA617" s="93"/>
      <c r="AB617" s="93"/>
      <c r="AD617" s="1" t="n">
        <f aca="false">AD616+1</f>
        <v>612</v>
      </c>
      <c r="AE617" s="69" t="e">
        <v>#VALUE!</v>
      </c>
      <c r="AF617" s="81"/>
      <c r="AG617" s="81"/>
      <c r="AH617" s="90"/>
      <c r="AI617" s="33"/>
      <c r="AS617" s="71" t="n">
        <f aca="false">AL616</f>
        <v>0</v>
      </c>
      <c r="AT617" s="69" t="n">
        <f aca="false">AQ617</f>
        <v>0</v>
      </c>
    </row>
    <row r="618" customFormat="false" ht="11.25" hidden="false" customHeight="false" outlineLevel="0" collapsed="false">
      <c r="U618" s="1" t="n">
        <f aca="false">1+U617</f>
        <v>612</v>
      </c>
      <c r="V618" s="92" t="e">
        <v>#VALUE!</v>
      </c>
      <c r="W618" s="93" t="e">
        <f aca="false">V618</f>
        <v>#VALUE!</v>
      </c>
      <c r="X618" s="93"/>
      <c r="Y618" s="93"/>
      <c r="Z618" s="93"/>
      <c r="AA618" s="93"/>
      <c r="AB618" s="93"/>
      <c r="AD618" s="1" t="n">
        <f aca="false">AD617+1</f>
        <v>613</v>
      </c>
      <c r="AF618" s="81"/>
      <c r="AG618" s="81"/>
      <c r="AH618" s="90"/>
      <c r="AI618" s="33"/>
      <c r="AS618" s="71" t="n">
        <f aca="false">AL617</f>
        <v>0</v>
      </c>
      <c r="AT618" s="69" t="n">
        <f aca="false">AQ618</f>
        <v>0</v>
      </c>
    </row>
    <row r="619" customFormat="false" ht="11.25" hidden="false" customHeight="false" outlineLevel="0" collapsed="false">
      <c r="U619" s="1" t="n">
        <f aca="false">1+U618</f>
        <v>613</v>
      </c>
      <c r="V619" s="92" t="e">
        <v>#VALUE!</v>
      </c>
      <c r="W619" s="93" t="e">
        <f aca="false">V619</f>
        <v>#VALUE!</v>
      </c>
      <c r="X619" s="93"/>
      <c r="Y619" s="93"/>
      <c r="Z619" s="93"/>
      <c r="AA619" s="93"/>
      <c r="AB619" s="93"/>
      <c r="AD619" s="1" t="n">
        <f aca="false">AD618+1</f>
        <v>614</v>
      </c>
      <c r="AF619" s="81"/>
      <c r="AG619" s="81"/>
      <c r="AH619" s="90"/>
      <c r="AI619" s="33"/>
      <c r="AS619" s="71" t="n">
        <f aca="false">AL618</f>
        <v>0</v>
      </c>
      <c r="AT619" s="69" t="n">
        <f aca="false">AQ619</f>
        <v>0</v>
      </c>
    </row>
    <row r="620" customFormat="false" ht="11.25" hidden="false" customHeight="false" outlineLevel="0" collapsed="false">
      <c r="U620" s="1" t="n">
        <f aca="false">1+U619</f>
        <v>614</v>
      </c>
      <c r="V620" s="92" t="e">
        <v>#VALUE!</v>
      </c>
      <c r="W620" s="93" t="e">
        <f aca="false">V620</f>
        <v>#VALUE!</v>
      </c>
      <c r="X620" s="93"/>
      <c r="Y620" s="93"/>
      <c r="Z620" s="93"/>
      <c r="AA620" s="93"/>
      <c r="AB620" s="93"/>
      <c r="AD620" s="1" t="n">
        <f aca="false">AD619+1</f>
        <v>615</v>
      </c>
      <c r="AF620" s="81"/>
      <c r="AG620" s="81"/>
      <c r="AH620" s="90"/>
      <c r="AI620" s="33"/>
      <c r="AS620" s="71" t="n">
        <f aca="false">AL619</f>
        <v>0</v>
      </c>
      <c r="AT620" s="69" t="n">
        <f aca="false">AQ620</f>
        <v>0</v>
      </c>
    </row>
    <row r="621" customFormat="false" ht="11.25" hidden="false" customHeight="false" outlineLevel="0" collapsed="false">
      <c r="U621" s="1" t="n">
        <f aca="false">1+U620</f>
        <v>615</v>
      </c>
      <c r="V621" s="92" t="e">
        <v>#VALUE!</v>
      </c>
      <c r="W621" s="93" t="e">
        <f aca="false">V621</f>
        <v>#VALUE!</v>
      </c>
      <c r="X621" s="93"/>
      <c r="Y621" s="93"/>
      <c r="Z621" s="93"/>
      <c r="AA621" s="93"/>
      <c r="AB621" s="93"/>
      <c r="AD621" s="1" t="n">
        <f aca="false">AD620+1</f>
        <v>616</v>
      </c>
      <c r="AF621" s="81"/>
      <c r="AG621" s="81"/>
      <c r="AH621" s="90"/>
      <c r="AI621" s="33"/>
      <c r="AS621" s="71" t="n">
        <f aca="false">AL620</f>
        <v>0</v>
      </c>
      <c r="AT621" s="69" t="n">
        <f aca="false">AQ621</f>
        <v>0</v>
      </c>
    </row>
    <row r="622" customFormat="false" ht="11.25" hidden="false" customHeight="false" outlineLevel="0" collapsed="false">
      <c r="U622" s="1" t="n">
        <f aca="false">1+U621</f>
        <v>616</v>
      </c>
      <c r="V622" s="92" t="e">
        <v>#VALUE!</v>
      </c>
      <c r="W622" s="93" t="e">
        <f aca="false">V622</f>
        <v>#VALUE!</v>
      </c>
      <c r="X622" s="93"/>
      <c r="Y622" s="93"/>
      <c r="Z622" s="93"/>
      <c r="AA622" s="93"/>
      <c r="AB622" s="93"/>
      <c r="AD622" s="1" t="n">
        <f aca="false">AD621+1</f>
        <v>617</v>
      </c>
      <c r="AF622" s="81"/>
      <c r="AG622" s="81"/>
      <c r="AH622" s="90"/>
      <c r="AI622" s="33"/>
      <c r="AS622" s="71" t="n">
        <f aca="false">AL621</f>
        <v>0</v>
      </c>
      <c r="AT622" s="69" t="n">
        <f aca="false">AQ622</f>
        <v>0</v>
      </c>
    </row>
    <row r="623" customFormat="false" ht="11.25" hidden="false" customHeight="false" outlineLevel="0" collapsed="false">
      <c r="U623" s="1" t="n">
        <f aca="false">1+U622</f>
        <v>617</v>
      </c>
      <c r="V623" s="92" t="e">
        <v>#VALUE!</v>
      </c>
      <c r="W623" s="93" t="e">
        <f aca="false">V623</f>
        <v>#VALUE!</v>
      </c>
      <c r="X623" s="93"/>
      <c r="Y623" s="93"/>
      <c r="Z623" s="93"/>
      <c r="AA623" s="93"/>
      <c r="AB623" s="93"/>
      <c r="AD623" s="1" t="n">
        <f aca="false">AD622+1</f>
        <v>618</v>
      </c>
      <c r="AF623" s="81"/>
      <c r="AG623" s="81"/>
      <c r="AH623" s="90"/>
      <c r="AI623" s="33"/>
      <c r="AS623" s="71" t="n">
        <f aca="false">AL622</f>
        <v>0</v>
      </c>
      <c r="AT623" s="69" t="n">
        <f aca="false">AQ623</f>
        <v>0</v>
      </c>
    </row>
    <row r="624" customFormat="false" ht="11.25" hidden="false" customHeight="false" outlineLevel="0" collapsed="false">
      <c r="U624" s="1" t="n">
        <f aca="false">1+U623</f>
        <v>618</v>
      </c>
      <c r="V624" s="92" t="e">
        <v>#VALUE!</v>
      </c>
      <c r="W624" s="93" t="e">
        <f aca="false">V624</f>
        <v>#VALUE!</v>
      </c>
      <c r="X624" s="93"/>
      <c r="Y624" s="93"/>
      <c r="Z624" s="93"/>
      <c r="AA624" s="93"/>
      <c r="AB624" s="93"/>
      <c r="AD624" s="1" t="n">
        <f aca="false">AD623+1</f>
        <v>619</v>
      </c>
      <c r="AF624" s="81"/>
      <c r="AG624" s="81"/>
      <c r="AH624" s="90"/>
      <c r="AI624" s="33"/>
      <c r="AS624" s="71" t="n">
        <f aca="false">AL623</f>
        <v>0</v>
      </c>
      <c r="AT624" s="69" t="n">
        <f aca="false">AQ624</f>
        <v>0</v>
      </c>
    </row>
    <row r="625" customFormat="false" ht="11.25" hidden="false" customHeight="false" outlineLevel="0" collapsed="false">
      <c r="U625" s="1" t="n">
        <f aca="false">1+U624</f>
        <v>619</v>
      </c>
      <c r="V625" s="92" t="e">
        <v>#VALUE!</v>
      </c>
      <c r="W625" s="93" t="e">
        <f aca="false">V625</f>
        <v>#VALUE!</v>
      </c>
      <c r="X625" s="93"/>
      <c r="Y625" s="93"/>
      <c r="Z625" s="93"/>
      <c r="AA625" s="93"/>
      <c r="AB625" s="93"/>
      <c r="AD625" s="1" t="n">
        <f aca="false">AD624+1</f>
        <v>620</v>
      </c>
      <c r="AF625" s="81"/>
      <c r="AG625" s="81"/>
      <c r="AH625" s="90"/>
      <c r="AI625" s="33"/>
      <c r="AS625" s="71" t="n">
        <f aca="false">AL624</f>
        <v>0</v>
      </c>
      <c r="AT625" s="69" t="n">
        <f aca="false">AQ625</f>
        <v>0</v>
      </c>
    </row>
    <row r="626" customFormat="false" ht="11.25" hidden="false" customHeight="false" outlineLevel="0" collapsed="false">
      <c r="U626" s="1" t="n">
        <f aca="false">1+U625</f>
        <v>620</v>
      </c>
      <c r="V626" s="92" t="e">
        <v>#VALUE!</v>
      </c>
      <c r="W626" s="93" t="e">
        <f aca="false">V626</f>
        <v>#VALUE!</v>
      </c>
      <c r="X626" s="93"/>
      <c r="Y626" s="93"/>
      <c r="Z626" s="93"/>
      <c r="AA626" s="93"/>
      <c r="AB626" s="93"/>
      <c r="AD626" s="1" t="n">
        <f aca="false">AD625+1</f>
        <v>621</v>
      </c>
      <c r="AF626" s="81"/>
      <c r="AG626" s="81"/>
      <c r="AH626" s="90"/>
      <c r="AI626" s="33"/>
      <c r="AS626" s="71" t="n">
        <f aca="false">AL625</f>
        <v>0</v>
      </c>
      <c r="AT626" s="69" t="n">
        <f aca="false">AQ626</f>
        <v>0</v>
      </c>
    </row>
    <row r="627" customFormat="false" ht="11.25" hidden="false" customHeight="false" outlineLevel="0" collapsed="false">
      <c r="U627" s="1" t="n">
        <f aca="false">1+U626</f>
        <v>621</v>
      </c>
      <c r="V627" s="92" t="e">
        <v>#VALUE!</v>
      </c>
      <c r="W627" s="93" t="e">
        <f aca="false">V627</f>
        <v>#VALUE!</v>
      </c>
      <c r="X627" s="93"/>
      <c r="Y627" s="93"/>
      <c r="Z627" s="93"/>
      <c r="AA627" s="93"/>
      <c r="AB627" s="93"/>
      <c r="AD627" s="1" t="n">
        <f aca="false">AD626+1</f>
        <v>622</v>
      </c>
      <c r="AF627" s="81"/>
      <c r="AG627" s="81"/>
      <c r="AH627" s="90"/>
      <c r="AI627" s="33"/>
      <c r="AS627" s="71" t="n">
        <f aca="false">AL626</f>
        <v>0</v>
      </c>
      <c r="AT627" s="69" t="n">
        <f aca="false">AQ627</f>
        <v>0</v>
      </c>
    </row>
    <row r="628" customFormat="false" ht="11.25" hidden="false" customHeight="false" outlineLevel="0" collapsed="false">
      <c r="U628" s="1" t="n">
        <f aca="false">1+U627</f>
        <v>622</v>
      </c>
      <c r="V628" s="92" t="e">
        <v>#VALUE!</v>
      </c>
      <c r="W628" s="93" t="e">
        <f aca="false">V628</f>
        <v>#VALUE!</v>
      </c>
      <c r="X628" s="93"/>
      <c r="Y628" s="93"/>
      <c r="Z628" s="93"/>
      <c r="AA628" s="93"/>
      <c r="AB628" s="93"/>
      <c r="AD628" s="1" t="n">
        <f aca="false">AD627+1</f>
        <v>623</v>
      </c>
      <c r="AF628" s="81"/>
      <c r="AG628" s="81"/>
      <c r="AH628" s="90"/>
      <c r="AI628" s="33"/>
      <c r="AS628" s="71" t="n">
        <f aca="false">AL627</f>
        <v>0</v>
      </c>
      <c r="AT628" s="69" t="n">
        <f aca="false">AQ628</f>
        <v>0</v>
      </c>
    </row>
    <row r="629" customFormat="false" ht="11.25" hidden="false" customHeight="false" outlineLevel="0" collapsed="false">
      <c r="U629" s="1" t="n">
        <f aca="false">1+U628</f>
        <v>623</v>
      </c>
      <c r="V629" s="92" t="e">
        <v>#VALUE!</v>
      </c>
      <c r="W629" s="93" t="e">
        <f aca="false">V629</f>
        <v>#VALUE!</v>
      </c>
      <c r="X629" s="93"/>
      <c r="Y629" s="93"/>
      <c r="Z629" s="93"/>
      <c r="AA629" s="93"/>
      <c r="AB629" s="93"/>
      <c r="AD629" s="1" t="n">
        <f aca="false">AD628+1</f>
        <v>624</v>
      </c>
      <c r="AF629" s="81"/>
      <c r="AG629" s="81"/>
      <c r="AH629" s="90"/>
      <c r="AI629" s="33"/>
      <c r="AS629" s="71" t="n">
        <f aca="false">AL628</f>
        <v>0</v>
      </c>
      <c r="AT629" s="69" t="n">
        <f aca="false">AQ629</f>
        <v>0</v>
      </c>
    </row>
    <row r="630" customFormat="false" ht="11.25" hidden="false" customHeight="false" outlineLevel="0" collapsed="false">
      <c r="U630" s="1" t="n">
        <f aca="false">1+U629</f>
        <v>624</v>
      </c>
      <c r="V630" s="92" t="e">
        <v>#VALUE!</v>
      </c>
      <c r="W630" s="93" t="e">
        <f aca="false">V630</f>
        <v>#VALUE!</v>
      </c>
      <c r="X630" s="93"/>
      <c r="Y630" s="93"/>
      <c r="Z630" s="93"/>
      <c r="AA630" s="93"/>
      <c r="AB630" s="93"/>
      <c r="AD630" s="1" t="n">
        <f aca="false">AD629+1</f>
        <v>625</v>
      </c>
      <c r="AF630" s="81"/>
      <c r="AG630" s="81"/>
      <c r="AH630" s="90"/>
      <c r="AI630" s="33"/>
      <c r="AS630" s="71" t="n">
        <f aca="false">AL629</f>
        <v>0</v>
      </c>
      <c r="AT630" s="69" t="n">
        <f aca="false">AQ630</f>
        <v>0</v>
      </c>
    </row>
    <row r="631" customFormat="false" ht="11.25" hidden="false" customHeight="false" outlineLevel="0" collapsed="false">
      <c r="U631" s="1" t="n">
        <f aca="false">1+U630</f>
        <v>625</v>
      </c>
      <c r="V631" s="92" t="e">
        <v>#VALUE!</v>
      </c>
      <c r="W631" s="93" t="e">
        <f aca="false">V631</f>
        <v>#VALUE!</v>
      </c>
      <c r="X631" s="93"/>
      <c r="Y631" s="93"/>
      <c r="Z631" s="93"/>
      <c r="AA631" s="93"/>
      <c r="AB631" s="93"/>
      <c r="AD631" s="1" t="n">
        <f aca="false">AD630+1</f>
        <v>626</v>
      </c>
      <c r="AF631" s="81"/>
      <c r="AG631" s="81"/>
      <c r="AH631" s="90"/>
      <c r="AI631" s="33"/>
      <c r="AS631" s="71" t="n">
        <f aca="false">AL630</f>
        <v>0</v>
      </c>
      <c r="AT631" s="69" t="n">
        <f aca="false">AQ631</f>
        <v>0</v>
      </c>
    </row>
    <row r="632" customFormat="false" ht="11.25" hidden="false" customHeight="false" outlineLevel="0" collapsed="false">
      <c r="U632" s="1" t="n">
        <f aca="false">1+U631</f>
        <v>626</v>
      </c>
      <c r="V632" s="92" t="e">
        <v>#VALUE!</v>
      </c>
      <c r="W632" s="93" t="e">
        <f aca="false">V632</f>
        <v>#VALUE!</v>
      </c>
      <c r="X632" s="93"/>
      <c r="Y632" s="93"/>
      <c r="Z632" s="93"/>
      <c r="AA632" s="93"/>
      <c r="AB632" s="93"/>
      <c r="AD632" s="1" t="n">
        <f aca="false">AD631+1</f>
        <v>627</v>
      </c>
      <c r="AF632" s="81"/>
      <c r="AG632" s="81"/>
      <c r="AH632" s="90"/>
      <c r="AI632" s="33"/>
      <c r="AS632" s="71" t="n">
        <f aca="false">AL631</f>
        <v>0</v>
      </c>
      <c r="AT632" s="69" t="n">
        <f aca="false">AQ632</f>
        <v>0</v>
      </c>
    </row>
    <row r="633" customFormat="false" ht="11.25" hidden="false" customHeight="false" outlineLevel="0" collapsed="false">
      <c r="U633" s="1" t="n">
        <f aca="false">1+U632</f>
        <v>627</v>
      </c>
      <c r="V633" s="92" t="e">
        <v>#VALUE!</v>
      </c>
      <c r="W633" s="93" t="e">
        <f aca="false">V633</f>
        <v>#VALUE!</v>
      </c>
      <c r="X633" s="93"/>
      <c r="Y633" s="93"/>
      <c r="Z633" s="93"/>
      <c r="AA633" s="93"/>
      <c r="AB633" s="93"/>
      <c r="AD633" s="1" t="n">
        <f aca="false">AD632+1</f>
        <v>628</v>
      </c>
      <c r="AF633" s="81"/>
      <c r="AG633" s="81"/>
      <c r="AH633" s="90"/>
      <c r="AI633" s="33"/>
      <c r="AS633" s="71" t="n">
        <f aca="false">AL632</f>
        <v>0</v>
      </c>
      <c r="AT633" s="69" t="n">
        <f aca="false">AQ633</f>
        <v>0</v>
      </c>
    </row>
    <row r="634" customFormat="false" ht="11.25" hidden="false" customHeight="false" outlineLevel="0" collapsed="false">
      <c r="U634" s="1" t="n">
        <f aca="false">1+U633</f>
        <v>628</v>
      </c>
      <c r="V634" s="92" t="e">
        <v>#VALUE!</v>
      </c>
      <c r="W634" s="93" t="e">
        <f aca="false">V634</f>
        <v>#VALUE!</v>
      </c>
      <c r="X634" s="93"/>
      <c r="Y634" s="93"/>
      <c r="Z634" s="93"/>
      <c r="AA634" s="93"/>
      <c r="AB634" s="93"/>
      <c r="AD634" s="1" t="n">
        <f aca="false">AD633+1</f>
        <v>629</v>
      </c>
      <c r="AF634" s="81"/>
      <c r="AG634" s="81"/>
      <c r="AH634" s="90"/>
      <c r="AI634" s="33"/>
      <c r="AS634" s="71" t="n">
        <f aca="false">AL633</f>
        <v>0</v>
      </c>
      <c r="AT634" s="69" t="n">
        <f aca="false">AQ634</f>
        <v>0</v>
      </c>
    </row>
    <row r="635" customFormat="false" ht="11.25" hidden="false" customHeight="false" outlineLevel="0" collapsed="false">
      <c r="U635" s="1" t="n">
        <f aca="false">1+U634</f>
        <v>629</v>
      </c>
      <c r="V635" s="92" t="e">
        <v>#VALUE!</v>
      </c>
      <c r="W635" s="93" t="e">
        <f aca="false">V635</f>
        <v>#VALUE!</v>
      </c>
      <c r="X635" s="93"/>
      <c r="Y635" s="93"/>
      <c r="Z635" s="93"/>
      <c r="AA635" s="93"/>
      <c r="AB635" s="93"/>
      <c r="AD635" s="1" t="n">
        <f aca="false">AD634+1</f>
        <v>630</v>
      </c>
      <c r="AF635" s="81"/>
      <c r="AG635" s="81"/>
      <c r="AH635" s="90"/>
      <c r="AI635" s="33"/>
      <c r="AS635" s="71" t="n">
        <f aca="false">AL634</f>
        <v>0</v>
      </c>
      <c r="AT635" s="69" t="n">
        <f aca="false">AQ635</f>
        <v>0</v>
      </c>
    </row>
    <row r="636" customFormat="false" ht="11.25" hidden="false" customHeight="false" outlineLevel="0" collapsed="false">
      <c r="U636" s="1" t="n">
        <f aca="false">1+U635</f>
        <v>630</v>
      </c>
      <c r="V636" s="92" t="e">
        <v>#VALUE!</v>
      </c>
      <c r="W636" s="93" t="e">
        <f aca="false">V636</f>
        <v>#VALUE!</v>
      </c>
      <c r="X636" s="93"/>
      <c r="Y636" s="93"/>
      <c r="Z636" s="93"/>
      <c r="AA636" s="93"/>
      <c r="AB636" s="93"/>
      <c r="AD636" s="1" t="n">
        <f aca="false">AD635+1</f>
        <v>631</v>
      </c>
      <c r="AF636" s="81"/>
      <c r="AG636" s="81"/>
      <c r="AH636" s="90"/>
      <c r="AI636" s="33"/>
      <c r="AS636" s="71" t="n">
        <f aca="false">AL635</f>
        <v>0</v>
      </c>
      <c r="AT636" s="69" t="n">
        <f aca="false">AQ636</f>
        <v>0</v>
      </c>
    </row>
    <row r="637" customFormat="false" ht="11.25" hidden="false" customHeight="false" outlineLevel="0" collapsed="false">
      <c r="U637" s="1" t="n">
        <f aca="false">1+U636</f>
        <v>631</v>
      </c>
      <c r="V637" s="92" t="e">
        <v>#VALUE!</v>
      </c>
      <c r="W637" s="93" t="e">
        <f aca="false">V637</f>
        <v>#VALUE!</v>
      </c>
      <c r="X637" s="93"/>
      <c r="Y637" s="93"/>
      <c r="Z637" s="93"/>
      <c r="AA637" s="93"/>
      <c r="AB637" s="93"/>
      <c r="AD637" s="1" t="n">
        <f aca="false">AD636+1</f>
        <v>632</v>
      </c>
      <c r="AF637" s="81"/>
      <c r="AG637" s="81"/>
      <c r="AH637" s="90"/>
      <c r="AI637" s="33"/>
      <c r="AS637" s="71" t="n">
        <f aca="false">AL636</f>
        <v>0</v>
      </c>
      <c r="AT637" s="69" t="n">
        <f aca="false">AQ637</f>
        <v>0</v>
      </c>
    </row>
    <row r="638" customFormat="false" ht="11.25" hidden="false" customHeight="false" outlineLevel="0" collapsed="false">
      <c r="U638" s="1" t="n">
        <f aca="false">1+U637</f>
        <v>632</v>
      </c>
      <c r="V638" s="92" t="e">
        <v>#VALUE!</v>
      </c>
      <c r="W638" s="93" t="e">
        <f aca="false">V638</f>
        <v>#VALUE!</v>
      </c>
      <c r="X638" s="93"/>
      <c r="Y638" s="93"/>
      <c r="Z638" s="93"/>
      <c r="AA638" s="93"/>
      <c r="AB638" s="93"/>
      <c r="AD638" s="1" t="n">
        <f aca="false">AD637+1</f>
        <v>633</v>
      </c>
      <c r="AF638" s="81"/>
      <c r="AG638" s="81"/>
      <c r="AH638" s="90"/>
      <c r="AI638" s="33"/>
      <c r="AS638" s="71" t="n">
        <f aca="false">AL637</f>
        <v>0</v>
      </c>
      <c r="AT638" s="69" t="n">
        <f aca="false">AQ638</f>
        <v>0</v>
      </c>
    </row>
    <row r="639" customFormat="false" ht="11.25" hidden="false" customHeight="false" outlineLevel="0" collapsed="false">
      <c r="U639" s="1" t="n">
        <f aca="false">1+U638</f>
        <v>633</v>
      </c>
      <c r="V639" s="92" t="e">
        <v>#VALUE!</v>
      </c>
      <c r="W639" s="93" t="e">
        <f aca="false">V639</f>
        <v>#VALUE!</v>
      </c>
      <c r="X639" s="93"/>
      <c r="Y639" s="93"/>
      <c r="Z639" s="93"/>
      <c r="AA639" s="93"/>
      <c r="AB639" s="93"/>
      <c r="AD639" s="1" t="n">
        <f aca="false">AD638+1</f>
        <v>634</v>
      </c>
      <c r="AF639" s="81"/>
      <c r="AG639" s="81"/>
      <c r="AH639" s="90"/>
      <c r="AI639" s="33"/>
      <c r="AS639" s="71" t="n">
        <f aca="false">AL638</f>
        <v>0</v>
      </c>
      <c r="AT639" s="69" t="n">
        <f aca="false">AQ639</f>
        <v>0</v>
      </c>
    </row>
    <row r="640" customFormat="false" ht="11.25" hidden="false" customHeight="false" outlineLevel="0" collapsed="false">
      <c r="U640" s="1" t="n">
        <f aca="false">1+U639</f>
        <v>634</v>
      </c>
      <c r="V640" s="92" t="e">
        <v>#VALUE!</v>
      </c>
      <c r="W640" s="93" t="e">
        <f aca="false">V640</f>
        <v>#VALUE!</v>
      </c>
      <c r="X640" s="93"/>
      <c r="Y640" s="93"/>
      <c r="Z640" s="93"/>
      <c r="AA640" s="93"/>
      <c r="AB640" s="93"/>
      <c r="AD640" s="1" t="n">
        <f aca="false">AD639+1</f>
        <v>635</v>
      </c>
      <c r="AF640" s="81"/>
      <c r="AG640" s="81"/>
      <c r="AH640" s="90"/>
      <c r="AI640" s="33"/>
      <c r="AS640" s="71" t="n">
        <f aca="false">AL639</f>
        <v>0</v>
      </c>
      <c r="AT640" s="69" t="n">
        <f aca="false">AQ640</f>
        <v>0</v>
      </c>
    </row>
    <row r="641" customFormat="false" ht="11.25" hidden="false" customHeight="false" outlineLevel="0" collapsed="false">
      <c r="U641" s="1" t="n">
        <f aca="false">1+U640</f>
        <v>635</v>
      </c>
      <c r="V641" s="92" t="e">
        <v>#VALUE!</v>
      </c>
      <c r="W641" s="93" t="e">
        <f aca="false">V641</f>
        <v>#VALUE!</v>
      </c>
      <c r="X641" s="93"/>
      <c r="Y641" s="93"/>
      <c r="Z641" s="93"/>
      <c r="AA641" s="93"/>
      <c r="AB641" s="93"/>
      <c r="AD641" s="1" t="n">
        <f aca="false">AD640+1</f>
        <v>636</v>
      </c>
      <c r="AF641" s="81"/>
      <c r="AG641" s="81"/>
      <c r="AH641" s="90"/>
      <c r="AI641" s="33"/>
      <c r="AS641" s="71" t="n">
        <f aca="false">AL640</f>
        <v>0</v>
      </c>
      <c r="AT641" s="69" t="n">
        <f aca="false">AQ641</f>
        <v>0</v>
      </c>
    </row>
    <row r="642" customFormat="false" ht="11.25" hidden="false" customHeight="false" outlineLevel="0" collapsed="false">
      <c r="U642" s="1" t="n">
        <f aca="false">1+U641</f>
        <v>636</v>
      </c>
      <c r="V642" s="92" t="e">
        <v>#VALUE!</v>
      </c>
      <c r="W642" s="93" t="e">
        <f aca="false">V642</f>
        <v>#VALUE!</v>
      </c>
      <c r="X642" s="93"/>
      <c r="Y642" s="93"/>
      <c r="Z642" s="93"/>
      <c r="AA642" s="93"/>
      <c r="AB642" s="93"/>
      <c r="AD642" s="1" t="n">
        <f aca="false">AD641+1</f>
        <v>637</v>
      </c>
      <c r="AF642" s="81"/>
      <c r="AG642" s="81"/>
      <c r="AH642" s="90"/>
      <c r="AI642" s="33"/>
      <c r="AS642" s="71" t="n">
        <f aca="false">AL641</f>
        <v>0</v>
      </c>
      <c r="AT642" s="69" t="n">
        <f aca="false">AQ642</f>
        <v>0</v>
      </c>
    </row>
    <row r="643" customFormat="false" ht="11.25" hidden="false" customHeight="false" outlineLevel="0" collapsed="false">
      <c r="U643" s="1" t="n">
        <f aca="false">1+U642</f>
        <v>637</v>
      </c>
      <c r="V643" s="92" t="e">
        <v>#VALUE!</v>
      </c>
      <c r="W643" s="93" t="e">
        <f aca="false">V643</f>
        <v>#VALUE!</v>
      </c>
      <c r="X643" s="93"/>
      <c r="Y643" s="93"/>
      <c r="Z643" s="93"/>
      <c r="AA643" s="93"/>
      <c r="AB643" s="93"/>
      <c r="AD643" s="1" t="n">
        <f aca="false">AD642+1</f>
        <v>638</v>
      </c>
      <c r="AF643" s="81"/>
      <c r="AG643" s="81"/>
      <c r="AH643" s="90"/>
      <c r="AI643" s="33"/>
      <c r="AS643" s="71" t="n">
        <f aca="false">AL642</f>
        <v>0</v>
      </c>
      <c r="AT643" s="69" t="n">
        <f aca="false">AQ643</f>
        <v>0</v>
      </c>
    </row>
    <row r="644" customFormat="false" ht="11.25" hidden="false" customHeight="false" outlineLevel="0" collapsed="false">
      <c r="U644" s="1" t="n">
        <f aca="false">1+U643</f>
        <v>638</v>
      </c>
      <c r="V644" s="92" t="e">
        <v>#VALUE!</v>
      </c>
      <c r="W644" s="93" t="e">
        <f aca="false">V644</f>
        <v>#VALUE!</v>
      </c>
      <c r="X644" s="93"/>
      <c r="Y644" s="93"/>
      <c r="Z644" s="93"/>
      <c r="AA644" s="93"/>
      <c r="AB644" s="93"/>
      <c r="AD644" s="1" t="n">
        <f aca="false">AD643+1</f>
        <v>639</v>
      </c>
      <c r="AF644" s="81"/>
      <c r="AG644" s="81"/>
      <c r="AH644" s="90"/>
      <c r="AI644" s="33"/>
      <c r="AS644" s="71" t="n">
        <f aca="false">AL643</f>
        <v>0</v>
      </c>
      <c r="AT644" s="69" t="n">
        <f aca="false">AQ644</f>
        <v>0</v>
      </c>
    </row>
    <row r="645" customFormat="false" ht="11.25" hidden="false" customHeight="false" outlineLevel="0" collapsed="false">
      <c r="U645" s="1" t="n">
        <f aca="false">1+U644</f>
        <v>639</v>
      </c>
      <c r="V645" s="92" t="e">
        <v>#VALUE!</v>
      </c>
      <c r="W645" s="93" t="e">
        <f aca="false">V645</f>
        <v>#VALUE!</v>
      </c>
      <c r="X645" s="93"/>
      <c r="Y645" s="93"/>
      <c r="Z645" s="93"/>
      <c r="AA645" s="93"/>
      <c r="AB645" s="93"/>
      <c r="AD645" s="1" t="n">
        <f aca="false">AD644+1</f>
        <v>640</v>
      </c>
      <c r="AF645" s="81"/>
      <c r="AG645" s="81"/>
      <c r="AH645" s="90"/>
      <c r="AI645" s="33"/>
      <c r="AS645" s="71" t="n">
        <f aca="false">AL644</f>
        <v>0</v>
      </c>
      <c r="AT645" s="69" t="n">
        <f aca="false">AQ645</f>
        <v>0</v>
      </c>
    </row>
    <row r="646" customFormat="false" ht="11.25" hidden="false" customHeight="false" outlineLevel="0" collapsed="false">
      <c r="U646" s="1" t="n">
        <f aca="false">1+U645</f>
        <v>640</v>
      </c>
      <c r="V646" s="92" t="e">
        <v>#VALUE!</v>
      </c>
      <c r="W646" s="93" t="e">
        <f aca="false">V646</f>
        <v>#VALUE!</v>
      </c>
      <c r="X646" s="93"/>
      <c r="Y646" s="93"/>
      <c r="Z646" s="93"/>
      <c r="AA646" s="93"/>
      <c r="AB646" s="93"/>
      <c r="AD646" s="1" t="n">
        <f aca="false">AD645+1</f>
        <v>641</v>
      </c>
      <c r="AF646" s="81"/>
      <c r="AG646" s="81"/>
      <c r="AH646" s="90"/>
      <c r="AI646" s="33"/>
      <c r="AS646" s="71" t="n">
        <f aca="false">AL645</f>
        <v>0</v>
      </c>
      <c r="AT646" s="69" t="n">
        <f aca="false">AQ646</f>
        <v>0</v>
      </c>
    </row>
    <row r="647" customFormat="false" ht="11.25" hidden="false" customHeight="false" outlineLevel="0" collapsed="false">
      <c r="U647" s="1" t="n">
        <f aca="false">1+U646</f>
        <v>641</v>
      </c>
      <c r="V647" s="92" t="e">
        <v>#VALUE!</v>
      </c>
      <c r="W647" s="93" t="e">
        <f aca="false">V647</f>
        <v>#VALUE!</v>
      </c>
      <c r="X647" s="93"/>
      <c r="Y647" s="93"/>
      <c r="Z647" s="93"/>
      <c r="AA647" s="93"/>
      <c r="AB647" s="93"/>
      <c r="AD647" s="1" t="n">
        <f aca="false">AD646+1</f>
        <v>642</v>
      </c>
      <c r="AF647" s="81"/>
      <c r="AG647" s="81"/>
      <c r="AH647" s="90"/>
      <c r="AI647" s="33"/>
      <c r="AS647" s="71" t="n">
        <f aca="false">AL646</f>
        <v>0</v>
      </c>
      <c r="AT647" s="69" t="n">
        <f aca="false">AQ647</f>
        <v>0</v>
      </c>
    </row>
    <row r="648" customFormat="false" ht="11.25" hidden="false" customHeight="false" outlineLevel="0" collapsed="false">
      <c r="U648" s="1" t="n">
        <f aca="false">1+U647</f>
        <v>642</v>
      </c>
      <c r="V648" s="92" t="e">
        <v>#VALUE!</v>
      </c>
      <c r="W648" s="93" t="e">
        <f aca="false">V648</f>
        <v>#VALUE!</v>
      </c>
      <c r="X648" s="93"/>
      <c r="Y648" s="93"/>
      <c r="Z648" s="93"/>
      <c r="AA648" s="93"/>
      <c r="AB648" s="93"/>
      <c r="AD648" s="1" t="n">
        <f aca="false">AD647+1</f>
        <v>643</v>
      </c>
      <c r="AF648" s="81"/>
      <c r="AG648" s="81"/>
      <c r="AH648" s="90"/>
      <c r="AI648" s="33"/>
      <c r="AS648" s="71" t="n">
        <f aca="false">AL647</f>
        <v>0</v>
      </c>
      <c r="AT648" s="69" t="n">
        <f aca="false">AQ648</f>
        <v>0</v>
      </c>
    </row>
    <row r="649" customFormat="false" ht="11.25" hidden="false" customHeight="false" outlineLevel="0" collapsed="false">
      <c r="U649" s="1" t="n">
        <f aca="false">1+U648</f>
        <v>643</v>
      </c>
      <c r="V649" s="92" t="e">
        <v>#VALUE!</v>
      </c>
      <c r="W649" s="93" t="e">
        <f aca="false">V649</f>
        <v>#VALUE!</v>
      </c>
      <c r="X649" s="93"/>
      <c r="Y649" s="93"/>
      <c r="Z649" s="93"/>
      <c r="AA649" s="93"/>
      <c r="AB649" s="93"/>
      <c r="AD649" s="1" t="n">
        <f aca="false">AD648+1</f>
        <v>644</v>
      </c>
      <c r="AF649" s="81"/>
      <c r="AG649" s="81"/>
      <c r="AH649" s="90"/>
      <c r="AI649" s="33"/>
      <c r="AS649" s="71" t="n">
        <f aca="false">AL648</f>
        <v>0</v>
      </c>
      <c r="AT649" s="69" t="n">
        <f aca="false">AQ649</f>
        <v>0</v>
      </c>
    </row>
    <row r="650" customFormat="false" ht="11.25" hidden="false" customHeight="false" outlineLevel="0" collapsed="false">
      <c r="U650" s="1" t="n">
        <f aca="false">1+U649</f>
        <v>644</v>
      </c>
      <c r="V650" s="92" t="e">
        <v>#VALUE!</v>
      </c>
      <c r="W650" s="93" t="e">
        <f aca="false">V650</f>
        <v>#VALUE!</v>
      </c>
      <c r="X650" s="93"/>
      <c r="Y650" s="93"/>
      <c r="Z650" s="93"/>
      <c r="AA650" s="93"/>
      <c r="AB650" s="93"/>
      <c r="AD650" s="1" t="n">
        <f aca="false">AD649+1</f>
        <v>645</v>
      </c>
      <c r="AF650" s="81"/>
      <c r="AG650" s="81"/>
      <c r="AH650" s="90"/>
      <c r="AI650" s="33"/>
      <c r="AS650" s="71" t="n">
        <f aca="false">AL649</f>
        <v>0</v>
      </c>
      <c r="AT650" s="69" t="n">
        <f aca="false">AQ650</f>
        <v>0</v>
      </c>
    </row>
    <row r="651" customFormat="false" ht="11.25" hidden="false" customHeight="false" outlineLevel="0" collapsed="false">
      <c r="U651" s="1" t="n">
        <f aca="false">1+U650</f>
        <v>645</v>
      </c>
      <c r="V651" s="92" t="e">
        <v>#VALUE!</v>
      </c>
      <c r="W651" s="93" t="e">
        <f aca="false">V651</f>
        <v>#VALUE!</v>
      </c>
      <c r="X651" s="93"/>
      <c r="Y651" s="93"/>
      <c r="Z651" s="93"/>
      <c r="AA651" s="93"/>
      <c r="AB651" s="93"/>
      <c r="AD651" s="1" t="n">
        <f aca="false">AD650+1</f>
        <v>646</v>
      </c>
      <c r="AF651" s="81"/>
      <c r="AG651" s="81"/>
      <c r="AH651" s="90"/>
      <c r="AI651" s="33"/>
      <c r="AS651" s="71" t="n">
        <f aca="false">AL650</f>
        <v>0</v>
      </c>
      <c r="AT651" s="69" t="n">
        <f aca="false">AQ651</f>
        <v>0</v>
      </c>
    </row>
    <row r="652" customFormat="false" ht="11.25" hidden="false" customHeight="false" outlineLevel="0" collapsed="false">
      <c r="U652" s="1" t="n">
        <f aca="false">1+U651</f>
        <v>646</v>
      </c>
      <c r="V652" s="92" t="e">
        <v>#VALUE!</v>
      </c>
      <c r="W652" s="93" t="e">
        <f aca="false">V652</f>
        <v>#VALUE!</v>
      </c>
      <c r="X652" s="93"/>
      <c r="Y652" s="93"/>
      <c r="Z652" s="93"/>
      <c r="AA652" s="93"/>
      <c r="AB652" s="93"/>
      <c r="AD652" s="1" t="n">
        <f aca="false">AD651+1</f>
        <v>647</v>
      </c>
      <c r="AF652" s="81"/>
      <c r="AG652" s="81"/>
      <c r="AH652" s="90"/>
      <c r="AI652" s="33"/>
      <c r="AS652" s="71" t="n">
        <f aca="false">AL651</f>
        <v>0</v>
      </c>
      <c r="AT652" s="69" t="n">
        <f aca="false">AQ652</f>
        <v>0</v>
      </c>
    </row>
    <row r="653" customFormat="false" ht="11.25" hidden="false" customHeight="false" outlineLevel="0" collapsed="false">
      <c r="U653" s="1" t="n">
        <f aca="false">1+U652</f>
        <v>647</v>
      </c>
      <c r="V653" s="92" t="e">
        <v>#VALUE!</v>
      </c>
      <c r="W653" s="93" t="e">
        <f aca="false">V653</f>
        <v>#VALUE!</v>
      </c>
      <c r="X653" s="93"/>
      <c r="Y653" s="93"/>
      <c r="Z653" s="93"/>
      <c r="AA653" s="93"/>
      <c r="AB653" s="93"/>
      <c r="AD653" s="1" t="n">
        <f aca="false">AD652+1</f>
        <v>648</v>
      </c>
      <c r="AF653" s="81"/>
      <c r="AG653" s="81"/>
      <c r="AH653" s="90"/>
      <c r="AI653" s="33"/>
      <c r="AS653" s="71" t="n">
        <f aca="false">AL652</f>
        <v>0</v>
      </c>
      <c r="AT653" s="69" t="n">
        <f aca="false">AQ653</f>
        <v>0</v>
      </c>
    </row>
    <row r="654" customFormat="false" ht="11.25" hidden="false" customHeight="false" outlineLevel="0" collapsed="false">
      <c r="U654" s="1" t="n">
        <f aca="false">1+U653</f>
        <v>648</v>
      </c>
      <c r="V654" s="92" t="e">
        <v>#VALUE!</v>
      </c>
      <c r="W654" s="93" t="e">
        <f aca="false">V654</f>
        <v>#VALUE!</v>
      </c>
      <c r="X654" s="93"/>
      <c r="Y654" s="93"/>
      <c r="Z654" s="93"/>
      <c r="AA654" s="93"/>
      <c r="AB654" s="93"/>
      <c r="AD654" s="1" t="n">
        <f aca="false">AD653+1</f>
        <v>649</v>
      </c>
      <c r="AF654" s="81"/>
      <c r="AG654" s="81"/>
      <c r="AH654" s="90"/>
      <c r="AI654" s="33"/>
      <c r="AS654" s="71" t="n">
        <f aca="false">AL653</f>
        <v>0</v>
      </c>
      <c r="AT654" s="69" t="n">
        <f aca="false">AQ654</f>
        <v>0</v>
      </c>
    </row>
    <row r="655" customFormat="false" ht="11.25" hidden="false" customHeight="false" outlineLevel="0" collapsed="false">
      <c r="U655" s="1" t="n">
        <f aca="false">1+U654</f>
        <v>649</v>
      </c>
      <c r="V655" s="92" t="e">
        <v>#VALUE!</v>
      </c>
      <c r="W655" s="93" t="e">
        <f aca="false">V655</f>
        <v>#VALUE!</v>
      </c>
      <c r="X655" s="93"/>
      <c r="Y655" s="93"/>
      <c r="Z655" s="93"/>
      <c r="AA655" s="93"/>
      <c r="AB655" s="93"/>
      <c r="AD655" s="1" t="n">
        <f aca="false">AD654+1</f>
        <v>650</v>
      </c>
      <c r="AF655" s="81"/>
      <c r="AG655" s="81"/>
      <c r="AH655" s="90"/>
      <c r="AI655" s="33"/>
      <c r="AS655" s="71" t="n">
        <f aca="false">AL654</f>
        <v>0</v>
      </c>
      <c r="AT655" s="69" t="n">
        <f aca="false">AQ655</f>
        <v>0</v>
      </c>
    </row>
    <row r="656" customFormat="false" ht="11.25" hidden="false" customHeight="false" outlineLevel="0" collapsed="false">
      <c r="U656" s="1" t="n">
        <f aca="false">1+U655</f>
        <v>650</v>
      </c>
      <c r="V656" s="92" t="e">
        <v>#VALUE!</v>
      </c>
      <c r="W656" s="93" t="e">
        <f aca="false">V656</f>
        <v>#VALUE!</v>
      </c>
      <c r="X656" s="93"/>
      <c r="Y656" s="93"/>
      <c r="Z656" s="93"/>
      <c r="AA656" s="93"/>
      <c r="AB656" s="93"/>
      <c r="AD656" s="1" t="n">
        <f aca="false">AD655+1</f>
        <v>651</v>
      </c>
      <c r="AF656" s="81"/>
      <c r="AG656" s="81"/>
      <c r="AH656" s="90"/>
      <c r="AI656" s="33"/>
      <c r="AS656" s="71" t="n">
        <f aca="false">AL655</f>
        <v>0</v>
      </c>
      <c r="AT656" s="69" t="n">
        <f aca="false">AQ656</f>
        <v>0</v>
      </c>
    </row>
    <row r="657" customFormat="false" ht="11.25" hidden="false" customHeight="false" outlineLevel="0" collapsed="false">
      <c r="U657" s="1" t="n">
        <f aca="false">1+U656</f>
        <v>651</v>
      </c>
      <c r="V657" s="92" t="e">
        <v>#VALUE!</v>
      </c>
      <c r="W657" s="93" t="e">
        <f aca="false">V657</f>
        <v>#VALUE!</v>
      </c>
      <c r="X657" s="93"/>
      <c r="Y657" s="93"/>
      <c r="Z657" s="93"/>
      <c r="AA657" s="93"/>
      <c r="AB657" s="93"/>
      <c r="AD657" s="1" t="n">
        <f aca="false">AD656+1</f>
        <v>652</v>
      </c>
      <c r="AF657" s="81"/>
      <c r="AG657" s="81"/>
      <c r="AH657" s="90"/>
      <c r="AI657" s="33"/>
      <c r="AS657" s="71" t="n">
        <f aca="false">AL656</f>
        <v>0</v>
      </c>
      <c r="AT657" s="69" t="n">
        <f aca="false">AQ657</f>
        <v>0</v>
      </c>
    </row>
    <row r="658" customFormat="false" ht="11.25" hidden="false" customHeight="false" outlineLevel="0" collapsed="false">
      <c r="U658" s="1" t="n">
        <f aca="false">1+U657</f>
        <v>652</v>
      </c>
      <c r="V658" s="92" t="e">
        <v>#VALUE!</v>
      </c>
      <c r="W658" s="93" t="e">
        <f aca="false">V658</f>
        <v>#VALUE!</v>
      </c>
      <c r="X658" s="93"/>
      <c r="Y658" s="93"/>
      <c r="Z658" s="93"/>
      <c r="AA658" s="93"/>
      <c r="AB658" s="93"/>
      <c r="AD658" s="1" t="n">
        <f aca="false">AD657+1</f>
        <v>653</v>
      </c>
      <c r="AF658" s="81"/>
      <c r="AG658" s="81"/>
      <c r="AH658" s="90"/>
      <c r="AI658" s="33"/>
      <c r="AS658" s="71" t="n">
        <f aca="false">AL657</f>
        <v>0</v>
      </c>
      <c r="AT658" s="69" t="n">
        <f aca="false">AQ658</f>
        <v>0</v>
      </c>
    </row>
    <row r="659" customFormat="false" ht="11.25" hidden="false" customHeight="false" outlineLevel="0" collapsed="false">
      <c r="U659" s="1" t="n">
        <f aca="false">1+U658</f>
        <v>653</v>
      </c>
      <c r="V659" s="92" t="e">
        <v>#VALUE!</v>
      </c>
      <c r="W659" s="93" t="e">
        <f aca="false">V659</f>
        <v>#VALUE!</v>
      </c>
      <c r="X659" s="93"/>
      <c r="Y659" s="93"/>
      <c r="Z659" s="93"/>
      <c r="AA659" s="93"/>
      <c r="AB659" s="93"/>
      <c r="AD659" s="1" t="n">
        <f aca="false">AD658+1</f>
        <v>654</v>
      </c>
      <c r="AF659" s="81"/>
      <c r="AG659" s="81"/>
      <c r="AH659" s="90"/>
      <c r="AI659" s="33"/>
      <c r="AS659" s="71" t="n">
        <f aca="false">AL658</f>
        <v>0</v>
      </c>
      <c r="AT659" s="69" t="n">
        <f aca="false">AQ659</f>
        <v>0</v>
      </c>
    </row>
    <row r="660" customFormat="false" ht="11.25" hidden="false" customHeight="false" outlineLevel="0" collapsed="false">
      <c r="U660" s="1" t="n">
        <f aca="false">1+U659</f>
        <v>654</v>
      </c>
      <c r="V660" s="92" t="e">
        <v>#VALUE!</v>
      </c>
      <c r="W660" s="93" t="e">
        <f aca="false">V660</f>
        <v>#VALUE!</v>
      </c>
      <c r="X660" s="93"/>
      <c r="Y660" s="93"/>
      <c r="Z660" s="93"/>
      <c r="AA660" s="93"/>
      <c r="AB660" s="93"/>
      <c r="AD660" s="1" t="n">
        <f aca="false">AD659+1</f>
        <v>655</v>
      </c>
      <c r="AF660" s="81"/>
      <c r="AG660" s="81"/>
      <c r="AH660" s="90"/>
      <c r="AI660" s="33"/>
      <c r="AS660" s="71" t="n">
        <f aca="false">AL659</f>
        <v>0</v>
      </c>
      <c r="AT660" s="69" t="n">
        <f aca="false">AQ660</f>
        <v>0</v>
      </c>
    </row>
    <row r="661" customFormat="false" ht="11.25" hidden="false" customHeight="false" outlineLevel="0" collapsed="false">
      <c r="U661" s="1" t="n">
        <f aca="false">1+U660</f>
        <v>655</v>
      </c>
      <c r="V661" s="92" t="e">
        <v>#VALUE!</v>
      </c>
      <c r="W661" s="93" t="e">
        <f aca="false">V661</f>
        <v>#VALUE!</v>
      </c>
      <c r="X661" s="93"/>
      <c r="Y661" s="93"/>
      <c r="Z661" s="93"/>
      <c r="AA661" s="93"/>
      <c r="AB661" s="93"/>
      <c r="AD661" s="1" t="n">
        <f aca="false">AD660+1</f>
        <v>656</v>
      </c>
      <c r="AF661" s="81"/>
      <c r="AG661" s="81"/>
      <c r="AH661" s="90"/>
      <c r="AI661" s="33"/>
      <c r="AS661" s="71" t="n">
        <f aca="false">AL660</f>
        <v>0</v>
      </c>
      <c r="AT661" s="69" t="n">
        <f aca="false">AQ661</f>
        <v>0</v>
      </c>
    </row>
    <row r="662" customFormat="false" ht="11.25" hidden="false" customHeight="false" outlineLevel="0" collapsed="false">
      <c r="U662" s="1" t="n">
        <f aca="false">1+U661</f>
        <v>656</v>
      </c>
      <c r="V662" s="92" t="e">
        <v>#VALUE!</v>
      </c>
      <c r="W662" s="93" t="e">
        <f aca="false">V662</f>
        <v>#VALUE!</v>
      </c>
      <c r="X662" s="93"/>
      <c r="Y662" s="93"/>
      <c r="Z662" s="93"/>
      <c r="AA662" s="93"/>
      <c r="AB662" s="93"/>
      <c r="AD662" s="1" t="n">
        <f aca="false">AD661+1</f>
        <v>657</v>
      </c>
      <c r="AF662" s="81"/>
      <c r="AG662" s="81"/>
      <c r="AH662" s="90"/>
      <c r="AI662" s="33"/>
      <c r="AS662" s="71" t="n">
        <f aca="false">AL661</f>
        <v>0</v>
      </c>
      <c r="AT662" s="69" t="n">
        <f aca="false">AQ662</f>
        <v>0</v>
      </c>
    </row>
    <row r="663" customFormat="false" ht="11.25" hidden="false" customHeight="false" outlineLevel="0" collapsed="false">
      <c r="U663" s="1" t="n">
        <f aca="false">1+U662</f>
        <v>657</v>
      </c>
      <c r="V663" s="92" t="e">
        <v>#VALUE!</v>
      </c>
      <c r="W663" s="93" t="e">
        <f aca="false">V663</f>
        <v>#VALUE!</v>
      </c>
      <c r="X663" s="93"/>
      <c r="Y663" s="93"/>
      <c r="Z663" s="93"/>
      <c r="AA663" s="93"/>
      <c r="AB663" s="93"/>
      <c r="AD663" s="1" t="n">
        <f aca="false">AD662+1</f>
        <v>658</v>
      </c>
      <c r="AF663" s="81"/>
      <c r="AG663" s="81"/>
      <c r="AH663" s="90"/>
      <c r="AI663" s="33"/>
      <c r="AS663" s="71" t="n">
        <f aca="false">AL662</f>
        <v>0</v>
      </c>
      <c r="AT663" s="69" t="n">
        <f aca="false">AQ663</f>
        <v>0</v>
      </c>
    </row>
    <row r="664" customFormat="false" ht="11.25" hidden="false" customHeight="false" outlineLevel="0" collapsed="false">
      <c r="U664" s="1" t="n">
        <f aca="false">1+U663</f>
        <v>658</v>
      </c>
      <c r="V664" s="92" t="e">
        <v>#VALUE!</v>
      </c>
      <c r="W664" s="93" t="e">
        <f aca="false">V664</f>
        <v>#VALUE!</v>
      </c>
      <c r="X664" s="93"/>
      <c r="Y664" s="93"/>
      <c r="Z664" s="93"/>
      <c r="AA664" s="93"/>
      <c r="AB664" s="93"/>
      <c r="AD664" s="1" t="n">
        <f aca="false">AD663+1</f>
        <v>659</v>
      </c>
      <c r="AF664" s="81"/>
      <c r="AG664" s="81"/>
      <c r="AH664" s="90"/>
      <c r="AI664" s="33"/>
      <c r="AS664" s="71" t="n">
        <f aca="false">AL663</f>
        <v>0</v>
      </c>
      <c r="AT664" s="69" t="n">
        <f aca="false">AQ664</f>
        <v>0</v>
      </c>
    </row>
    <row r="665" customFormat="false" ht="11.25" hidden="false" customHeight="false" outlineLevel="0" collapsed="false">
      <c r="U665" s="1" t="n">
        <f aca="false">1+U664</f>
        <v>659</v>
      </c>
      <c r="V665" s="92" t="e">
        <v>#VALUE!</v>
      </c>
      <c r="W665" s="93" t="e">
        <f aca="false">V665</f>
        <v>#VALUE!</v>
      </c>
      <c r="X665" s="93"/>
      <c r="Y665" s="93"/>
      <c r="Z665" s="93"/>
      <c r="AA665" s="93"/>
      <c r="AB665" s="93"/>
      <c r="AD665" s="1" t="n">
        <f aca="false">AD664+1</f>
        <v>660</v>
      </c>
      <c r="AF665" s="81"/>
      <c r="AG665" s="81"/>
      <c r="AH665" s="90"/>
      <c r="AI665" s="33"/>
      <c r="AS665" s="71" t="n">
        <f aca="false">AL664</f>
        <v>0</v>
      </c>
      <c r="AT665" s="69" t="n">
        <f aca="false">AQ665</f>
        <v>0</v>
      </c>
    </row>
    <row r="666" customFormat="false" ht="11.25" hidden="false" customHeight="false" outlineLevel="0" collapsed="false">
      <c r="U666" s="1" t="n">
        <f aca="false">1+U665</f>
        <v>660</v>
      </c>
      <c r="V666" s="92" t="e">
        <v>#VALUE!</v>
      </c>
      <c r="W666" s="93" t="e">
        <f aca="false">V666</f>
        <v>#VALUE!</v>
      </c>
      <c r="X666" s="93"/>
      <c r="Y666" s="93"/>
      <c r="Z666" s="93"/>
      <c r="AA666" s="93"/>
      <c r="AB666" s="93"/>
      <c r="AD666" s="1" t="n">
        <f aca="false">AD665+1</f>
        <v>661</v>
      </c>
      <c r="AF666" s="81"/>
      <c r="AG666" s="81"/>
      <c r="AH666" s="90"/>
      <c r="AI666" s="33"/>
      <c r="AS666" s="71" t="n">
        <f aca="false">AL665</f>
        <v>0</v>
      </c>
      <c r="AT666" s="69" t="n">
        <f aca="false">AQ666</f>
        <v>0</v>
      </c>
    </row>
    <row r="667" customFormat="false" ht="11.25" hidden="false" customHeight="false" outlineLevel="0" collapsed="false">
      <c r="U667" s="1" t="n">
        <f aca="false">1+U666</f>
        <v>661</v>
      </c>
      <c r="V667" s="92" t="e">
        <v>#VALUE!</v>
      </c>
      <c r="W667" s="93" t="e">
        <f aca="false">V667</f>
        <v>#VALUE!</v>
      </c>
      <c r="X667" s="93"/>
      <c r="Y667" s="93"/>
      <c r="Z667" s="93"/>
      <c r="AA667" s="93"/>
      <c r="AB667" s="93"/>
      <c r="AD667" s="1" t="n">
        <f aca="false">AD666+1</f>
        <v>662</v>
      </c>
      <c r="AF667" s="81"/>
      <c r="AG667" s="81"/>
      <c r="AH667" s="90"/>
      <c r="AI667" s="33"/>
      <c r="AS667" s="71" t="n">
        <f aca="false">AL666</f>
        <v>0</v>
      </c>
      <c r="AT667" s="69" t="n">
        <f aca="false">AQ667</f>
        <v>0</v>
      </c>
    </row>
    <row r="668" customFormat="false" ht="11.25" hidden="false" customHeight="false" outlineLevel="0" collapsed="false">
      <c r="U668" s="1" t="n">
        <f aca="false">1+U667</f>
        <v>662</v>
      </c>
      <c r="V668" s="92" t="e">
        <v>#VALUE!</v>
      </c>
      <c r="W668" s="93" t="e">
        <f aca="false">V668</f>
        <v>#VALUE!</v>
      </c>
      <c r="X668" s="93"/>
      <c r="Y668" s="93"/>
      <c r="Z668" s="93"/>
      <c r="AA668" s="93"/>
      <c r="AB668" s="93"/>
      <c r="AD668" s="1" t="n">
        <f aca="false">AD667+1</f>
        <v>663</v>
      </c>
      <c r="AF668" s="81"/>
      <c r="AG668" s="81"/>
      <c r="AH668" s="90"/>
      <c r="AI668" s="33"/>
      <c r="AS668" s="71" t="n">
        <f aca="false">AL667</f>
        <v>0</v>
      </c>
      <c r="AT668" s="69" t="n">
        <f aca="false">AQ668</f>
        <v>0</v>
      </c>
    </row>
    <row r="669" customFormat="false" ht="11.25" hidden="false" customHeight="false" outlineLevel="0" collapsed="false">
      <c r="U669" s="1" t="n">
        <f aca="false">1+U668</f>
        <v>663</v>
      </c>
      <c r="V669" s="92" t="e">
        <v>#VALUE!</v>
      </c>
      <c r="W669" s="93" t="e">
        <f aca="false">V669</f>
        <v>#VALUE!</v>
      </c>
      <c r="X669" s="93"/>
      <c r="Y669" s="93"/>
      <c r="Z669" s="93"/>
      <c r="AA669" s="93"/>
      <c r="AB669" s="93"/>
      <c r="AD669" s="1" t="n">
        <f aca="false">AD668+1</f>
        <v>664</v>
      </c>
      <c r="AF669" s="81"/>
      <c r="AG669" s="81"/>
      <c r="AH669" s="90"/>
      <c r="AI669" s="33"/>
      <c r="AS669" s="71" t="n">
        <f aca="false">AL668</f>
        <v>0</v>
      </c>
      <c r="AT669" s="69" t="n">
        <f aca="false">AQ669</f>
        <v>0</v>
      </c>
    </row>
    <row r="670" customFormat="false" ht="11.25" hidden="false" customHeight="false" outlineLevel="0" collapsed="false">
      <c r="U670" s="1" t="n">
        <f aca="false">1+U669</f>
        <v>664</v>
      </c>
      <c r="V670" s="92" t="e">
        <v>#VALUE!</v>
      </c>
      <c r="W670" s="93" t="e">
        <f aca="false">V670</f>
        <v>#VALUE!</v>
      </c>
      <c r="X670" s="93"/>
      <c r="Y670" s="93"/>
      <c r="Z670" s="93"/>
      <c r="AA670" s="93"/>
      <c r="AB670" s="93"/>
      <c r="AD670" s="1" t="n">
        <f aca="false">AD669+1</f>
        <v>665</v>
      </c>
      <c r="AF670" s="81"/>
      <c r="AG670" s="81"/>
      <c r="AH670" s="90"/>
      <c r="AI670" s="33"/>
      <c r="AS670" s="71" t="n">
        <f aca="false">AL669</f>
        <v>0</v>
      </c>
      <c r="AT670" s="69" t="n">
        <f aca="false">AQ670</f>
        <v>0</v>
      </c>
    </row>
    <row r="671" customFormat="false" ht="11.25" hidden="false" customHeight="false" outlineLevel="0" collapsed="false">
      <c r="U671" s="1" t="n">
        <f aca="false">1+U670</f>
        <v>665</v>
      </c>
      <c r="V671" s="92" t="e">
        <v>#VALUE!</v>
      </c>
      <c r="W671" s="93" t="e">
        <f aca="false">V671</f>
        <v>#VALUE!</v>
      </c>
      <c r="X671" s="93"/>
      <c r="Y671" s="93"/>
      <c r="Z671" s="93"/>
      <c r="AA671" s="93"/>
      <c r="AB671" s="93"/>
      <c r="AD671" s="1" t="n">
        <f aca="false">AD670+1</f>
        <v>666</v>
      </c>
      <c r="AF671" s="81"/>
      <c r="AG671" s="81"/>
      <c r="AH671" s="90"/>
      <c r="AI671" s="33"/>
      <c r="AS671" s="71" t="n">
        <f aca="false">AL670</f>
        <v>0</v>
      </c>
      <c r="AT671" s="69" t="n">
        <f aca="false">AQ671</f>
        <v>0</v>
      </c>
    </row>
    <row r="672" customFormat="false" ht="11.25" hidden="false" customHeight="false" outlineLevel="0" collapsed="false">
      <c r="U672" s="1" t="n">
        <f aca="false">1+U671</f>
        <v>666</v>
      </c>
      <c r="V672" s="92" t="e">
        <v>#VALUE!</v>
      </c>
      <c r="W672" s="93" t="e">
        <f aca="false">V672</f>
        <v>#VALUE!</v>
      </c>
      <c r="X672" s="93"/>
      <c r="Y672" s="93"/>
      <c r="Z672" s="93"/>
      <c r="AA672" s="93"/>
      <c r="AB672" s="93"/>
      <c r="AD672" s="1" t="n">
        <f aca="false">AD671+1</f>
        <v>667</v>
      </c>
      <c r="AF672" s="81"/>
      <c r="AG672" s="81"/>
      <c r="AH672" s="90"/>
      <c r="AI672" s="33"/>
      <c r="AS672" s="71" t="n">
        <f aca="false">AL671</f>
        <v>0</v>
      </c>
      <c r="AT672" s="69" t="n">
        <f aca="false">AQ672</f>
        <v>0</v>
      </c>
    </row>
    <row r="673" customFormat="false" ht="11.25" hidden="false" customHeight="false" outlineLevel="0" collapsed="false">
      <c r="U673" s="1" t="n">
        <f aca="false">1+U672</f>
        <v>667</v>
      </c>
      <c r="V673" s="92" t="e">
        <v>#VALUE!</v>
      </c>
      <c r="W673" s="93" t="e">
        <f aca="false">V673</f>
        <v>#VALUE!</v>
      </c>
      <c r="X673" s="93"/>
      <c r="Y673" s="93"/>
      <c r="Z673" s="93"/>
      <c r="AA673" s="93"/>
      <c r="AB673" s="93"/>
      <c r="AD673" s="1" t="n">
        <f aca="false">AD672+1</f>
        <v>668</v>
      </c>
      <c r="AF673" s="81"/>
      <c r="AG673" s="81"/>
      <c r="AH673" s="90"/>
      <c r="AI673" s="33"/>
      <c r="AS673" s="71" t="n">
        <f aca="false">AL672</f>
        <v>0</v>
      </c>
      <c r="AT673" s="69" t="n">
        <f aca="false">AQ673</f>
        <v>0</v>
      </c>
    </row>
    <row r="674" customFormat="false" ht="11.25" hidden="false" customHeight="false" outlineLevel="0" collapsed="false">
      <c r="U674" s="1" t="n">
        <f aca="false">1+U673</f>
        <v>668</v>
      </c>
      <c r="V674" s="92" t="e">
        <v>#VALUE!</v>
      </c>
      <c r="W674" s="93" t="e">
        <f aca="false">V674</f>
        <v>#VALUE!</v>
      </c>
      <c r="X674" s="93"/>
      <c r="Y674" s="93"/>
      <c r="Z674" s="93"/>
      <c r="AA674" s="93"/>
      <c r="AB674" s="93"/>
      <c r="AD674" s="1" t="n">
        <f aca="false">AD673+1</f>
        <v>669</v>
      </c>
      <c r="AF674" s="81"/>
      <c r="AG674" s="81"/>
      <c r="AH674" s="90"/>
      <c r="AI674" s="33"/>
      <c r="AS674" s="71" t="n">
        <f aca="false">AL673</f>
        <v>0</v>
      </c>
      <c r="AT674" s="69" t="n">
        <f aca="false">AQ674</f>
        <v>0</v>
      </c>
    </row>
    <row r="675" customFormat="false" ht="11.25" hidden="false" customHeight="false" outlineLevel="0" collapsed="false">
      <c r="U675" s="1" t="n">
        <f aca="false">1+U674</f>
        <v>669</v>
      </c>
      <c r="V675" s="92" t="e">
        <v>#VALUE!</v>
      </c>
      <c r="W675" s="93" t="e">
        <f aca="false">V675</f>
        <v>#VALUE!</v>
      </c>
      <c r="X675" s="93"/>
      <c r="Y675" s="93"/>
      <c r="Z675" s="93"/>
      <c r="AA675" s="93"/>
      <c r="AB675" s="93"/>
      <c r="AD675" s="1" t="n">
        <f aca="false">AD674+1</f>
        <v>670</v>
      </c>
      <c r="AF675" s="81"/>
      <c r="AG675" s="81"/>
      <c r="AH675" s="90"/>
      <c r="AI675" s="33"/>
      <c r="AS675" s="71" t="n">
        <f aca="false">AL674</f>
        <v>0</v>
      </c>
      <c r="AT675" s="69" t="n">
        <f aca="false">AQ675</f>
        <v>0</v>
      </c>
    </row>
    <row r="676" customFormat="false" ht="11.25" hidden="false" customHeight="false" outlineLevel="0" collapsed="false">
      <c r="U676" s="1" t="n">
        <f aca="false">1+U675</f>
        <v>670</v>
      </c>
      <c r="V676" s="92" t="e">
        <v>#VALUE!</v>
      </c>
      <c r="W676" s="93" t="e">
        <f aca="false">V676</f>
        <v>#VALUE!</v>
      </c>
      <c r="X676" s="93"/>
      <c r="Y676" s="93"/>
      <c r="Z676" s="93"/>
      <c r="AA676" s="93"/>
      <c r="AB676" s="93"/>
      <c r="AD676" s="1" t="n">
        <f aca="false">AD675+1</f>
        <v>671</v>
      </c>
      <c r="AF676" s="81"/>
      <c r="AG676" s="81"/>
      <c r="AH676" s="90"/>
      <c r="AI676" s="33"/>
      <c r="AS676" s="71" t="n">
        <f aca="false">AL675</f>
        <v>0</v>
      </c>
      <c r="AT676" s="69" t="n">
        <f aca="false">AQ676</f>
        <v>0</v>
      </c>
    </row>
    <row r="677" customFormat="false" ht="11.25" hidden="false" customHeight="false" outlineLevel="0" collapsed="false">
      <c r="U677" s="1" t="n">
        <f aca="false">1+U676</f>
        <v>671</v>
      </c>
      <c r="V677" s="92" t="e">
        <v>#VALUE!</v>
      </c>
      <c r="W677" s="93" t="e">
        <f aca="false">V677</f>
        <v>#VALUE!</v>
      </c>
      <c r="X677" s="93"/>
      <c r="Y677" s="93"/>
      <c r="Z677" s="93"/>
      <c r="AA677" s="93"/>
      <c r="AB677" s="93"/>
      <c r="AD677" s="1" t="n">
        <f aca="false">AD676+1</f>
        <v>672</v>
      </c>
      <c r="AF677" s="81"/>
      <c r="AG677" s="81"/>
      <c r="AH677" s="90"/>
      <c r="AI677" s="33"/>
      <c r="AS677" s="71" t="n">
        <f aca="false">AL676</f>
        <v>0</v>
      </c>
      <c r="AT677" s="69" t="n">
        <f aca="false">AQ677</f>
        <v>0</v>
      </c>
    </row>
    <row r="678" customFormat="false" ht="11.25" hidden="false" customHeight="false" outlineLevel="0" collapsed="false">
      <c r="U678" s="1" t="n">
        <f aca="false">1+U677</f>
        <v>672</v>
      </c>
      <c r="V678" s="92" t="e">
        <v>#VALUE!</v>
      </c>
      <c r="W678" s="93" t="e">
        <f aca="false">V678</f>
        <v>#VALUE!</v>
      </c>
      <c r="X678" s="93"/>
      <c r="Y678" s="93"/>
      <c r="Z678" s="93"/>
      <c r="AA678" s="93"/>
      <c r="AB678" s="93"/>
      <c r="AD678" s="1" t="n">
        <f aca="false">AD677+1</f>
        <v>673</v>
      </c>
      <c r="AF678" s="81"/>
      <c r="AG678" s="81"/>
      <c r="AH678" s="90"/>
      <c r="AI678" s="33"/>
      <c r="AS678" s="71" t="n">
        <f aca="false">AL677</f>
        <v>0</v>
      </c>
      <c r="AT678" s="69" t="n">
        <f aca="false">AQ678</f>
        <v>0</v>
      </c>
    </row>
    <row r="679" customFormat="false" ht="11.25" hidden="false" customHeight="false" outlineLevel="0" collapsed="false">
      <c r="U679" s="1" t="n">
        <f aca="false">1+U678</f>
        <v>673</v>
      </c>
      <c r="V679" s="92" t="e">
        <v>#VALUE!</v>
      </c>
      <c r="W679" s="93" t="e">
        <f aca="false">V679</f>
        <v>#VALUE!</v>
      </c>
      <c r="X679" s="93"/>
      <c r="Y679" s="93"/>
      <c r="Z679" s="93"/>
      <c r="AA679" s="93"/>
      <c r="AB679" s="93"/>
      <c r="AD679" s="1" t="n">
        <f aca="false">AD678+1</f>
        <v>674</v>
      </c>
      <c r="AF679" s="81"/>
      <c r="AG679" s="81"/>
      <c r="AH679" s="90"/>
      <c r="AI679" s="33"/>
      <c r="AS679" s="71" t="n">
        <f aca="false">AL678</f>
        <v>0</v>
      </c>
      <c r="AT679" s="69" t="n">
        <f aca="false">AQ679</f>
        <v>0</v>
      </c>
    </row>
    <row r="680" customFormat="false" ht="11.25" hidden="false" customHeight="false" outlineLevel="0" collapsed="false">
      <c r="U680" s="1" t="n">
        <f aca="false">1+U679</f>
        <v>674</v>
      </c>
      <c r="V680" s="92" t="e">
        <v>#VALUE!</v>
      </c>
      <c r="W680" s="93" t="e">
        <f aca="false">V680</f>
        <v>#VALUE!</v>
      </c>
      <c r="X680" s="93"/>
      <c r="Y680" s="93"/>
      <c r="Z680" s="93"/>
      <c r="AA680" s="93"/>
      <c r="AB680" s="93"/>
      <c r="AD680" s="1" t="n">
        <f aca="false">AD679+1</f>
        <v>675</v>
      </c>
      <c r="AF680" s="81"/>
      <c r="AG680" s="81"/>
      <c r="AH680" s="90"/>
      <c r="AI680" s="33"/>
      <c r="AS680" s="71" t="n">
        <f aca="false">AL679</f>
        <v>0</v>
      </c>
      <c r="AT680" s="69" t="n">
        <f aca="false">AQ680</f>
        <v>0</v>
      </c>
    </row>
    <row r="681" customFormat="false" ht="11.25" hidden="false" customHeight="false" outlineLevel="0" collapsed="false">
      <c r="U681" s="1" t="n">
        <f aca="false">1+U680</f>
        <v>675</v>
      </c>
      <c r="V681" s="92" t="e">
        <v>#VALUE!</v>
      </c>
      <c r="W681" s="93" t="e">
        <f aca="false">V681</f>
        <v>#VALUE!</v>
      </c>
      <c r="X681" s="93"/>
      <c r="Y681" s="93"/>
      <c r="Z681" s="93"/>
      <c r="AA681" s="93"/>
      <c r="AB681" s="93"/>
      <c r="AD681" s="1" t="n">
        <f aca="false">AD680+1</f>
        <v>676</v>
      </c>
      <c r="AF681" s="81"/>
      <c r="AG681" s="81"/>
      <c r="AH681" s="90"/>
      <c r="AI681" s="33"/>
      <c r="AS681" s="71" t="n">
        <f aca="false">AL680</f>
        <v>0</v>
      </c>
      <c r="AT681" s="69" t="n">
        <f aca="false">AQ681</f>
        <v>0</v>
      </c>
    </row>
    <row r="682" customFormat="false" ht="11.25" hidden="false" customHeight="false" outlineLevel="0" collapsed="false">
      <c r="U682" s="1" t="n">
        <f aca="false">1+U681</f>
        <v>676</v>
      </c>
      <c r="V682" s="92" t="e">
        <v>#VALUE!</v>
      </c>
      <c r="W682" s="93" t="e">
        <f aca="false">V682</f>
        <v>#VALUE!</v>
      </c>
      <c r="X682" s="93"/>
      <c r="Y682" s="93"/>
      <c r="Z682" s="93"/>
      <c r="AA682" s="93"/>
      <c r="AB682" s="93"/>
      <c r="AD682" s="1" t="n">
        <f aca="false">AD681+1</f>
        <v>677</v>
      </c>
      <c r="AF682" s="81"/>
      <c r="AG682" s="81"/>
      <c r="AH682" s="90"/>
      <c r="AI682" s="33"/>
      <c r="AS682" s="71" t="n">
        <f aca="false">AL681</f>
        <v>0</v>
      </c>
      <c r="AT682" s="69" t="n">
        <f aca="false">AQ682</f>
        <v>0</v>
      </c>
    </row>
    <row r="683" customFormat="false" ht="11.25" hidden="false" customHeight="false" outlineLevel="0" collapsed="false">
      <c r="U683" s="1" t="n">
        <f aca="false">1+U682</f>
        <v>677</v>
      </c>
      <c r="V683" s="92" t="e">
        <v>#VALUE!</v>
      </c>
      <c r="W683" s="93" t="e">
        <f aca="false">V683</f>
        <v>#VALUE!</v>
      </c>
      <c r="X683" s="93"/>
      <c r="Y683" s="93"/>
      <c r="Z683" s="93"/>
      <c r="AA683" s="93"/>
      <c r="AB683" s="93"/>
      <c r="AD683" s="1" t="n">
        <f aca="false">AD682+1</f>
        <v>678</v>
      </c>
      <c r="AF683" s="81"/>
      <c r="AG683" s="81"/>
      <c r="AH683" s="90"/>
      <c r="AI683" s="33"/>
      <c r="AS683" s="71" t="n">
        <f aca="false">AL682</f>
        <v>0</v>
      </c>
      <c r="AT683" s="69" t="n">
        <f aca="false">AQ683</f>
        <v>0</v>
      </c>
    </row>
    <row r="684" customFormat="false" ht="11.25" hidden="false" customHeight="false" outlineLevel="0" collapsed="false">
      <c r="U684" s="1" t="n">
        <f aca="false">1+U683</f>
        <v>678</v>
      </c>
      <c r="V684" s="92" t="e">
        <v>#VALUE!</v>
      </c>
      <c r="W684" s="93" t="e">
        <f aca="false">V684</f>
        <v>#VALUE!</v>
      </c>
      <c r="X684" s="93"/>
      <c r="Y684" s="93"/>
      <c r="Z684" s="93"/>
      <c r="AA684" s="93"/>
      <c r="AB684" s="93"/>
      <c r="AD684" s="1" t="n">
        <f aca="false">AD683+1</f>
        <v>679</v>
      </c>
      <c r="AF684" s="81"/>
      <c r="AG684" s="81"/>
      <c r="AH684" s="90"/>
      <c r="AI684" s="33"/>
      <c r="AS684" s="71" t="n">
        <f aca="false">AL683</f>
        <v>0</v>
      </c>
      <c r="AT684" s="69" t="n">
        <f aca="false">AQ684</f>
        <v>0</v>
      </c>
    </row>
    <row r="685" customFormat="false" ht="11.25" hidden="false" customHeight="false" outlineLevel="0" collapsed="false">
      <c r="U685" s="1" t="n">
        <f aca="false">1+U684</f>
        <v>679</v>
      </c>
      <c r="V685" s="92" t="e">
        <v>#VALUE!</v>
      </c>
      <c r="W685" s="93" t="e">
        <f aca="false">V685</f>
        <v>#VALUE!</v>
      </c>
      <c r="X685" s="93"/>
      <c r="Y685" s="93"/>
      <c r="Z685" s="93"/>
      <c r="AA685" s="93"/>
      <c r="AB685" s="93"/>
      <c r="AD685" s="1" t="n">
        <f aca="false">AD684+1</f>
        <v>680</v>
      </c>
      <c r="AF685" s="81"/>
      <c r="AG685" s="81"/>
      <c r="AH685" s="90"/>
      <c r="AI685" s="33"/>
      <c r="AS685" s="71" t="n">
        <f aca="false">AL684</f>
        <v>0</v>
      </c>
      <c r="AT685" s="69" t="n">
        <f aca="false">AQ685</f>
        <v>0</v>
      </c>
    </row>
    <row r="686" customFormat="false" ht="11.25" hidden="false" customHeight="false" outlineLevel="0" collapsed="false">
      <c r="U686" s="1" t="n">
        <f aca="false">1+U685</f>
        <v>680</v>
      </c>
      <c r="V686" s="92" t="e">
        <v>#VALUE!</v>
      </c>
      <c r="W686" s="93" t="e">
        <f aca="false">V686</f>
        <v>#VALUE!</v>
      </c>
      <c r="X686" s="93"/>
      <c r="Y686" s="93"/>
      <c r="Z686" s="93"/>
      <c r="AA686" s="93"/>
      <c r="AB686" s="93"/>
      <c r="AD686" s="1" t="n">
        <f aca="false">AD685+1</f>
        <v>681</v>
      </c>
      <c r="AF686" s="81"/>
      <c r="AG686" s="81"/>
      <c r="AH686" s="90"/>
      <c r="AI686" s="33"/>
      <c r="AS686" s="71" t="n">
        <f aca="false">AL685</f>
        <v>0</v>
      </c>
      <c r="AT686" s="69" t="n">
        <f aca="false">AQ686</f>
        <v>0</v>
      </c>
    </row>
    <row r="687" customFormat="false" ht="11.25" hidden="false" customHeight="false" outlineLevel="0" collapsed="false">
      <c r="U687" s="1" t="n">
        <f aca="false">1+U686</f>
        <v>681</v>
      </c>
      <c r="V687" s="92" t="e">
        <v>#VALUE!</v>
      </c>
      <c r="W687" s="93" t="e">
        <f aca="false">V687</f>
        <v>#VALUE!</v>
      </c>
      <c r="X687" s="93"/>
      <c r="Y687" s="93"/>
      <c r="Z687" s="93"/>
      <c r="AA687" s="93"/>
      <c r="AB687" s="93"/>
      <c r="AD687" s="1" t="n">
        <f aca="false">AD686+1</f>
        <v>682</v>
      </c>
      <c r="AF687" s="81"/>
      <c r="AG687" s="81"/>
      <c r="AH687" s="90"/>
      <c r="AI687" s="33"/>
      <c r="AS687" s="71" t="n">
        <f aca="false">AL686</f>
        <v>0</v>
      </c>
      <c r="AT687" s="69" t="n">
        <f aca="false">AQ687</f>
        <v>0</v>
      </c>
    </row>
    <row r="688" customFormat="false" ht="11.25" hidden="false" customHeight="false" outlineLevel="0" collapsed="false">
      <c r="U688" s="1" t="n">
        <f aca="false">1+U687</f>
        <v>682</v>
      </c>
      <c r="V688" s="92" t="e">
        <v>#VALUE!</v>
      </c>
      <c r="W688" s="93" t="e">
        <f aca="false">V688</f>
        <v>#VALUE!</v>
      </c>
      <c r="X688" s="93"/>
      <c r="Y688" s="93"/>
      <c r="Z688" s="93"/>
      <c r="AA688" s="93"/>
      <c r="AB688" s="93"/>
      <c r="AD688" s="1" t="n">
        <f aca="false">AD687+1</f>
        <v>683</v>
      </c>
      <c r="AF688" s="81"/>
      <c r="AG688" s="81"/>
      <c r="AH688" s="90"/>
      <c r="AI688" s="33"/>
      <c r="AS688" s="71" t="n">
        <f aca="false">AL687</f>
        <v>0</v>
      </c>
      <c r="AT688" s="69" t="n">
        <f aca="false">AQ688</f>
        <v>0</v>
      </c>
    </row>
    <row r="689" customFormat="false" ht="11.25" hidden="false" customHeight="false" outlineLevel="0" collapsed="false">
      <c r="U689" s="1" t="n">
        <f aca="false">1+U688</f>
        <v>683</v>
      </c>
      <c r="V689" s="92" t="e">
        <v>#VALUE!</v>
      </c>
      <c r="W689" s="93" t="e">
        <f aca="false">V689</f>
        <v>#VALUE!</v>
      </c>
      <c r="X689" s="93"/>
      <c r="Y689" s="93"/>
      <c r="Z689" s="93"/>
      <c r="AA689" s="93"/>
      <c r="AB689" s="93"/>
      <c r="AD689" s="1" t="n">
        <f aca="false">AD688+1</f>
        <v>684</v>
      </c>
      <c r="AF689" s="81"/>
      <c r="AG689" s="81"/>
      <c r="AH689" s="90"/>
      <c r="AI689" s="33"/>
      <c r="AS689" s="71" t="n">
        <f aca="false">AL688</f>
        <v>0</v>
      </c>
      <c r="AT689" s="69" t="n">
        <f aca="false">AQ689</f>
        <v>0</v>
      </c>
    </row>
    <row r="690" customFormat="false" ht="11.25" hidden="false" customHeight="false" outlineLevel="0" collapsed="false">
      <c r="U690" s="1" t="n">
        <f aca="false">1+U689</f>
        <v>684</v>
      </c>
      <c r="V690" s="92" t="e">
        <v>#VALUE!</v>
      </c>
      <c r="W690" s="93" t="e">
        <f aca="false">V690</f>
        <v>#VALUE!</v>
      </c>
      <c r="X690" s="93"/>
      <c r="Y690" s="93"/>
      <c r="Z690" s="93"/>
      <c r="AA690" s="93"/>
      <c r="AB690" s="93"/>
      <c r="AD690" s="1" t="n">
        <f aca="false">AD689+1</f>
        <v>685</v>
      </c>
      <c r="AF690" s="81"/>
      <c r="AG690" s="81"/>
      <c r="AH690" s="90"/>
      <c r="AI690" s="33"/>
      <c r="AS690" s="71" t="n">
        <f aca="false">AL689</f>
        <v>0</v>
      </c>
      <c r="AT690" s="69" t="n">
        <f aca="false">AQ690</f>
        <v>0</v>
      </c>
    </row>
    <row r="691" customFormat="false" ht="11.25" hidden="false" customHeight="false" outlineLevel="0" collapsed="false">
      <c r="U691" s="1" t="n">
        <f aca="false">1+U690</f>
        <v>685</v>
      </c>
      <c r="V691" s="92" t="e">
        <v>#VALUE!</v>
      </c>
      <c r="W691" s="93" t="e">
        <f aca="false">V691</f>
        <v>#VALUE!</v>
      </c>
      <c r="X691" s="93"/>
      <c r="Y691" s="93"/>
      <c r="Z691" s="93"/>
      <c r="AA691" s="93"/>
      <c r="AB691" s="93"/>
      <c r="AD691" s="1" t="n">
        <f aca="false">AD690+1</f>
        <v>686</v>
      </c>
      <c r="AF691" s="81"/>
      <c r="AG691" s="81"/>
      <c r="AH691" s="90"/>
      <c r="AI691" s="33"/>
      <c r="AS691" s="71" t="n">
        <f aca="false">AL690</f>
        <v>0</v>
      </c>
      <c r="AT691" s="69" t="n">
        <f aca="false">AQ691</f>
        <v>0</v>
      </c>
    </row>
    <row r="692" customFormat="false" ht="11.25" hidden="false" customHeight="false" outlineLevel="0" collapsed="false">
      <c r="U692" s="1" t="n">
        <f aca="false">1+U691</f>
        <v>686</v>
      </c>
      <c r="V692" s="92" t="e">
        <v>#VALUE!</v>
      </c>
      <c r="W692" s="93" t="e">
        <f aca="false">V692</f>
        <v>#VALUE!</v>
      </c>
      <c r="X692" s="93"/>
      <c r="Y692" s="93"/>
      <c r="Z692" s="93"/>
      <c r="AA692" s="93"/>
      <c r="AB692" s="93"/>
      <c r="AD692" s="1" t="n">
        <f aca="false">AD691+1</f>
        <v>687</v>
      </c>
      <c r="AF692" s="81"/>
      <c r="AG692" s="81"/>
      <c r="AH692" s="90"/>
      <c r="AI692" s="33"/>
      <c r="AS692" s="71" t="n">
        <f aca="false">AL691</f>
        <v>0</v>
      </c>
      <c r="AT692" s="69" t="n">
        <f aca="false">AQ692</f>
        <v>0</v>
      </c>
    </row>
    <row r="693" customFormat="false" ht="11.25" hidden="false" customHeight="false" outlineLevel="0" collapsed="false">
      <c r="U693" s="1" t="n">
        <f aca="false">1+U692</f>
        <v>687</v>
      </c>
      <c r="V693" s="92" t="e">
        <v>#VALUE!</v>
      </c>
      <c r="W693" s="93" t="e">
        <f aca="false">V693</f>
        <v>#VALUE!</v>
      </c>
      <c r="X693" s="93"/>
      <c r="Y693" s="93"/>
      <c r="Z693" s="93"/>
      <c r="AA693" s="93"/>
      <c r="AB693" s="93"/>
      <c r="AD693" s="1" t="n">
        <f aca="false">AD692+1</f>
        <v>688</v>
      </c>
      <c r="AF693" s="81"/>
      <c r="AG693" s="81"/>
      <c r="AH693" s="90"/>
      <c r="AI693" s="33"/>
      <c r="AS693" s="71" t="n">
        <f aca="false">AL692</f>
        <v>0</v>
      </c>
      <c r="AT693" s="69" t="n">
        <f aca="false">AQ693</f>
        <v>0</v>
      </c>
    </row>
    <row r="694" customFormat="false" ht="11.25" hidden="false" customHeight="false" outlineLevel="0" collapsed="false">
      <c r="U694" s="1" t="n">
        <f aca="false">1+U693</f>
        <v>688</v>
      </c>
      <c r="V694" s="92" t="e">
        <v>#VALUE!</v>
      </c>
      <c r="W694" s="93" t="e">
        <f aca="false">V694</f>
        <v>#VALUE!</v>
      </c>
      <c r="X694" s="93"/>
      <c r="Y694" s="93"/>
      <c r="Z694" s="93"/>
      <c r="AA694" s="93"/>
      <c r="AB694" s="93"/>
      <c r="AD694" s="1" t="n">
        <f aca="false">AD693+1</f>
        <v>689</v>
      </c>
      <c r="AF694" s="81"/>
      <c r="AG694" s="81"/>
      <c r="AH694" s="90"/>
      <c r="AI694" s="33"/>
      <c r="AS694" s="71" t="n">
        <f aca="false">AL693</f>
        <v>0</v>
      </c>
      <c r="AT694" s="69" t="n">
        <f aca="false">AQ694</f>
        <v>0</v>
      </c>
    </row>
    <row r="695" customFormat="false" ht="11.25" hidden="false" customHeight="false" outlineLevel="0" collapsed="false">
      <c r="U695" s="1" t="n">
        <f aca="false">1+U694</f>
        <v>689</v>
      </c>
      <c r="V695" s="92" t="e">
        <v>#VALUE!</v>
      </c>
      <c r="W695" s="93" t="e">
        <f aca="false">V695</f>
        <v>#VALUE!</v>
      </c>
      <c r="X695" s="93"/>
      <c r="Y695" s="93"/>
      <c r="Z695" s="93"/>
      <c r="AA695" s="93"/>
      <c r="AB695" s="93"/>
      <c r="AD695" s="1" t="n">
        <f aca="false">AD694+1</f>
        <v>690</v>
      </c>
      <c r="AF695" s="81"/>
      <c r="AG695" s="81"/>
      <c r="AH695" s="90"/>
      <c r="AI695" s="33"/>
      <c r="AS695" s="71" t="n">
        <f aca="false">AL694</f>
        <v>0</v>
      </c>
      <c r="AT695" s="69" t="n">
        <f aca="false">AQ695</f>
        <v>0</v>
      </c>
    </row>
    <row r="696" customFormat="false" ht="11.25" hidden="false" customHeight="false" outlineLevel="0" collapsed="false">
      <c r="U696" s="1" t="n">
        <f aca="false">1+U695</f>
        <v>690</v>
      </c>
      <c r="V696" s="92" t="e">
        <v>#VALUE!</v>
      </c>
      <c r="W696" s="93" t="e">
        <f aca="false">V696</f>
        <v>#VALUE!</v>
      </c>
      <c r="X696" s="93"/>
      <c r="Y696" s="93"/>
      <c r="Z696" s="93"/>
      <c r="AA696" s="93"/>
      <c r="AB696" s="93"/>
      <c r="AD696" s="1" t="n">
        <f aca="false">AD695+1</f>
        <v>691</v>
      </c>
      <c r="AF696" s="81"/>
      <c r="AG696" s="81"/>
      <c r="AH696" s="90"/>
      <c r="AI696" s="33"/>
      <c r="AS696" s="71" t="n">
        <f aca="false">AL695</f>
        <v>0</v>
      </c>
      <c r="AT696" s="69" t="n">
        <f aca="false">AQ696</f>
        <v>0</v>
      </c>
    </row>
    <row r="697" customFormat="false" ht="11.25" hidden="false" customHeight="false" outlineLevel="0" collapsed="false">
      <c r="U697" s="1" t="n">
        <f aca="false">1+U696</f>
        <v>691</v>
      </c>
      <c r="V697" s="92" t="e">
        <v>#VALUE!</v>
      </c>
      <c r="W697" s="93" t="e">
        <f aca="false">V697</f>
        <v>#VALUE!</v>
      </c>
      <c r="X697" s="93"/>
      <c r="Y697" s="93"/>
      <c r="Z697" s="93"/>
      <c r="AA697" s="93"/>
      <c r="AB697" s="93"/>
      <c r="AD697" s="1" t="n">
        <f aca="false">AD696+1</f>
        <v>692</v>
      </c>
      <c r="AF697" s="81"/>
      <c r="AG697" s="81"/>
      <c r="AH697" s="90"/>
      <c r="AI697" s="33"/>
      <c r="AS697" s="71" t="n">
        <f aca="false">AL696</f>
        <v>0</v>
      </c>
      <c r="AT697" s="69" t="n">
        <f aca="false">AQ697</f>
        <v>0</v>
      </c>
    </row>
    <row r="698" customFormat="false" ht="11.25" hidden="false" customHeight="false" outlineLevel="0" collapsed="false">
      <c r="U698" s="1" t="n">
        <f aca="false">1+U697</f>
        <v>692</v>
      </c>
      <c r="V698" s="92" t="e">
        <v>#VALUE!</v>
      </c>
      <c r="W698" s="93" t="e">
        <f aca="false">V698</f>
        <v>#VALUE!</v>
      </c>
      <c r="X698" s="93"/>
      <c r="Y698" s="93"/>
      <c r="Z698" s="93"/>
      <c r="AA698" s="93"/>
      <c r="AB698" s="93"/>
      <c r="AD698" s="1" t="n">
        <f aca="false">AD697+1</f>
        <v>693</v>
      </c>
      <c r="AF698" s="81"/>
      <c r="AG698" s="81"/>
      <c r="AH698" s="90"/>
      <c r="AI698" s="33"/>
      <c r="AS698" s="71" t="n">
        <f aca="false">AL697</f>
        <v>0</v>
      </c>
      <c r="AT698" s="69" t="n">
        <f aca="false">AQ698</f>
        <v>0</v>
      </c>
    </row>
    <row r="699" customFormat="false" ht="11.25" hidden="false" customHeight="false" outlineLevel="0" collapsed="false">
      <c r="U699" s="1" t="n">
        <f aca="false">1+U698</f>
        <v>693</v>
      </c>
      <c r="V699" s="92" t="e">
        <v>#VALUE!</v>
      </c>
      <c r="W699" s="93" t="e">
        <f aca="false">V699</f>
        <v>#VALUE!</v>
      </c>
      <c r="X699" s="93"/>
      <c r="Y699" s="93"/>
      <c r="Z699" s="93"/>
      <c r="AA699" s="93"/>
      <c r="AB699" s="93"/>
      <c r="AD699" s="1" t="n">
        <f aca="false">AD698+1</f>
        <v>694</v>
      </c>
      <c r="AF699" s="81"/>
      <c r="AG699" s="81"/>
      <c r="AH699" s="90"/>
      <c r="AI699" s="33"/>
      <c r="AS699" s="71" t="n">
        <f aca="false">AL698</f>
        <v>0</v>
      </c>
      <c r="AT699" s="69" t="n">
        <f aca="false">AQ699</f>
        <v>0</v>
      </c>
    </row>
    <row r="700" customFormat="false" ht="11.25" hidden="false" customHeight="false" outlineLevel="0" collapsed="false">
      <c r="U700" s="1" t="n">
        <f aca="false">1+U699</f>
        <v>694</v>
      </c>
      <c r="V700" s="92" t="e">
        <v>#VALUE!</v>
      </c>
      <c r="W700" s="93" t="e">
        <f aca="false">V700</f>
        <v>#VALUE!</v>
      </c>
      <c r="X700" s="93"/>
      <c r="Y700" s="93"/>
      <c r="Z700" s="93"/>
      <c r="AA700" s="93"/>
      <c r="AB700" s="93"/>
      <c r="AD700" s="1" t="n">
        <f aca="false">AD699+1</f>
        <v>695</v>
      </c>
      <c r="AF700" s="81"/>
      <c r="AG700" s="81"/>
      <c r="AH700" s="90"/>
      <c r="AI700" s="33"/>
      <c r="AS700" s="71" t="n">
        <f aca="false">AL699</f>
        <v>0</v>
      </c>
      <c r="AT700" s="69" t="n">
        <f aca="false">AQ700</f>
        <v>0</v>
      </c>
    </row>
    <row r="701" customFormat="false" ht="11.25" hidden="false" customHeight="false" outlineLevel="0" collapsed="false">
      <c r="U701" s="1" t="n">
        <f aca="false">1+U700</f>
        <v>695</v>
      </c>
      <c r="V701" s="92" t="e">
        <v>#VALUE!</v>
      </c>
      <c r="W701" s="93" t="e">
        <f aca="false">V701</f>
        <v>#VALUE!</v>
      </c>
      <c r="X701" s="93"/>
      <c r="Y701" s="93"/>
      <c r="Z701" s="93"/>
      <c r="AA701" s="93"/>
      <c r="AB701" s="93"/>
      <c r="AD701" s="1" t="n">
        <f aca="false">AD700+1</f>
        <v>696</v>
      </c>
      <c r="AF701" s="81"/>
      <c r="AG701" s="81"/>
      <c r="AH701" s="90"/>
      <c r="AI701" s="33"/>
      <c r="AS701" s="71" t="n">
        <f aca="false">AL700</f>
        <v>0</v>
      </c>
      <c r="AT701" s="69" t="n">
        <f aca="false">AQ701</f>
        <v>0</v>
      </c>
    </row>
    <row r="702" customFormat="false" ht="11.25" hidden="false" customHeight="false" outlineLevel="0" collapsed="false">
      <c r="U702" s="1" t="n">
        <f aca="false">1+U701</f>
        <v>696</v>
      </c>
      <c r="V702" s="92" t="e">
        <v>#VALUE!</v>
      </c>
      <c r="W702" s="93" t="e">
        <f aca="false">V702</f>
        <v>#VALUE!</v>
      </c>
      <c r="X702" s="93"/>
      <c r="Y702" s="93"/>
      <c r="Z702" s="93"/>
      <c r="AA702" s="93"/>
      <c r="AB702" s="93"/>
      <c r="AD702" s="1" t="n">
        <f aca="false">AD701+1</f>
        <v>697</v>
      </c>
      <c r="AF702" s="81"/>
      <c r="AG702" s="81"/>
      <c r="AH702" s="90"/>
      <c r="AI702" s="33"/>
      <c r="AS702" s="71" t="n">
        <f aca="false">AL701</f>
        <v>0</v>
      </c>
      <c r="AT702" s="69" t="n">
        <f aca="false">AQ702</f>
        <v>0</v>
      </c>
    </row>
    <row r="703" customFormat="false" ht="11.25" hidden="false" customHeight="false" outlineLevel="0" collapsed="false">
      <c r="U703" s="1" t="n">
        <f aca="false">1+U702</f>
        <v>697</v>
      </c>
      <c r="V703" s="92" t="e">
        <v>#VALUE!</v>
      </c>
      <c r="W703" s="93" t="e">
        <f aca="false">V703</f>
        <v>#VALUE!</v>
      </c>
      <c r="X703" s="93"/>
      <c r="Y703" s="93"/>
      <c r="Z703" s="93"/>
      <c r="AA703" s="93"/>
      <c r="AB703" s="93"/>
      <c r="AD703" s="1" t="n">
        <f aca="false">AD702+1</f>
        <v>698</v>
      </c>
      <c r="AF703" s="81"/>
      <c r="AG703" s="81"/>
      <c r="AH703" s="90"/>
      <c r="AI703" s="33"/>
      <c r="AS703" s="71" t="n">
        <f aca="false">AL702</f>
        <v>0</v>
      </c>
      <c r="AT703" s="69" t="n">
        <f aca="false">AQ703</f>
        <v>0</v>
      </c>
    </row>
    <row r="704" customFormat="false" ht="11.25" hidden="false" customHeight="false" outlineLevel="0" collapsed="false">
      <c r="U704" s="1" t="n">
        <f aca="false">1+U703</f>
        <v>698</v>
      </c>
      <c r="V704" s="92" t="e">
        <v>#VALUE!</v>
      </c>
      <c r="W704" s="93" t="e">
        <f aca="false">V704</f>
        <v>#VALUE!</v>
      </c>
      <c r="X704" s="93"/>
      <c r="Y704" s="93"/>
      <c r="Z704" s="93"/>
      <c r="AA704" s="93"/>
      <c r="AB704" s="93"/>
      <c r="AD704" s="1" t="n">
        <f aca="false">AD703+1</f>
        <v>699</v>
      </c>
      <c r="AF704" s="81"/>
      <c r="AG704" s="81"/>
      <c r="AH704" s="90"/>
      <c r="AI704" s="33"/>
      <c r="AS704" s="71" t="n">
        <f aca="false">AL703</f>
        <v>0</v>
      </c>
      <c r="AT704" s="69" t="n">
        <f aca="false">AQ704</f>
        <v>0</v>
      </c>
    </row>
    <row r="705" customFormat="false" ht="11.25" hidden="false" customHeight="false" outlineLevel="0" collapsed="false">
      <c r="U705" s="1" t="n">
        <f aca="false">1+U704</f>
        <v>699</v>
      </c>
      <c r="V705" s="92" t="e">
        <v>#VALUE!</v>
      </c>
      <c r="W705" s="93" t="e">
        <f aca="false">V705</f>
        <v>#VALUE!</v>
      </c>
      <c r="X705" s="93"/>
      <c r="Y705" s="93"/>
      <c r="Z705" s="93"/>
      <c r="AA705" s="93"/>
      <c r="AB705" s="93"/>
      <c r="AD705" s="1" t="n">
        <f aca="false">AD704+1</f>
        <v>700</v>
      </c>
      <c r="AF705" s="81"/>
      <c r="AG705" s="81"/>
      <c r="AH705" s="90"/>
      <c r="AI705" s="33"/>
      <c r="AS705" s="71" t="n">
        <f aca="false">AL704</f>
        <v>0</v>
      </c>
      <c r="AT705" s="69" t="n">
        <f aca="false">AQ705</f>
        <v>0</v>
      </c>
    </row>
    <row r="706" customFormat="false" ht="11.25" hidden="false" customHeight="false" outlineLevel="0" collapsed="false">
      <c r="U706" s="1" t="n">
        <f aca="false">1+U705</f>
        <v>700</v>
      </c>
      <c r="V706" s="92" t="e">
        <v>#VALUE!</v>
      </c>
      <c r="W706" s="93" t="e">
        <f aca="false">V706</f>
        <v>#VALUE!</v>
      </c>
      <c r="X706" s="93"/>
      <c r="Y706" s="93"/>
      <c r="Z706" s="93"/>
      <c r="AA706" s="93"/>
      <c r="AB706" s="93"/>
      <c r="AD706" s="1" t="n">
        <f aca="false">AD705+1</f>
        <v>701</v>
      </c>
      <c r="AF706" s="81"/>
      <c r="AG706" s="81"/>
      <c r="AH706" s="90"/>
      <c r="AI706" s="33"/>
      <c r="AS706" s="71" t="n">
        <f aca="false">AL705</f>
        <v>0</v>
      </c>
      <c r="AT706" s="69" t="n">
        <f aca="false">AQ706</f>
        <v>0</v>
      </c>
    </row>
    <row r="707" customFormat="false" ht="11.25" hidden="false" customHeight="false" outlineLevel="0" collapsed="false">
      <c r="U707" s="1" t="n">
        <f aca="false">1+U706</f>
        <v>701</v>
      </c>
      <c r="V707" s="92" t="e">
        <v>#VALUE!</v>
      </c>
      <c r="W707" s="93" t="e">
        <f aca="false">V707</f>
        <v>#VALUE!</v>
      </c>
      <c r="X707" s="93"/>
      <c r="Y707" s="93"/>
      <c r="Z707" s="93"/>
      <c r="AA707" s="93"/>
      <c r="AB707" s="93"/>
      <c r="AD707" s="1" t="n">
        <f aca="false">AD706+1</f>
        <v>702</v>
      </c>
      <c r="AF707" s="81"/>
      <c r="AG707" s="81"/>
      <c r="AH707" s="90"/>
      <c r="AI707" s="33"/>
      <c r="AS707" s="71" t="n">
        <f aca="false">AL706</f>
        <v>0</v>
      </c>
      <c r="AT707" s="69" t="n">
        <f aca="false">AQ707</f>
        <v>0</v>
      </c>
    </row>
    <row r="708" customFormat="false" ht="11.25" hidden="false" customHeight="false" outlineLevel="0" collapsed="false">
      <c r="U708" s="1" t="n">
        <f aca="false">1+U707</f>
        <v>702</v>
      </c>
      <c r="V708" s="92" t="e">
        <v>#VALUE!</v>
      </c>
      <c r="W708" s="93" t="e">
        <f aca="false">V708</f>
        <v>#VALUE!</v>
      </c>
      <c r="X708" s="93"/>
      <c r="Y708" s="93"/>
      <c r="Z708" s="93"/>
      <c r="AA708" s="93"/>
      <c r="AB708" s="93"/>
      <c r="AD708" s="1" t="n">
        <f aca="false">AD707+1</f>
        <v>703</v>
      </c>
      <c r="AF708" s="81"/>
      <c r="AG708" s="81"/>
      <c r="AH708" s="90"/>
      <c r="AI708" s="33"/>
      <c r="AS708" s="71" t="n">
        <f aca="false">AL707</f>
        <v>0</v>
      </c>
      <c r="AT708" s="69" t="n">
        <f aca="false">AQ708</f>
        <v>0</v>
      </c>
    </row>
    <row r="709" customFormat="false" ht="11.25" hidden="false" customHeight="false" outlineLevel="0" collapsed="false">
      <c r="U709" s="1" t="n">
        <f aca="false">1+U708</f>
        <v>703</v>
      </c>
      <c r="V709" s="92" t="e">
        <v>#VALUE!</v>
      </c>
      <c r="W709" s="93" t="e">
        <f aca="false">V709</f>
        <v>#VALUE!</v>
      </c>
      <c r="X709" s="93"/>
      <c r="Y709" s="93"/>
      <c r="Z709" s="93"/>
      <c r="AA709" s="93"/>
      <c r="AB709" s="93"/>
      <c r="AD709" s="1" t="n">
        <f aca="false">AD708+1</f>
        <v>704</v>
      </c>
      <c r="AF709" s="81"/>
      <c r="AG709" s="81"/>
      <c r="AH709" s="90"/>
      <c r="AI709" s="33"/>
      <c r="AS709" s="71" t="n">
        <f aca="false">AL708</f>
        <v>0</v>
      </c>
      <c r="AT709" s="69" t="n">
        <f aca="false">AQ709</f>
        <v>0</v>
      </c>
    </row>
    <row r="710" customFormat="false" ht="11.25" hidden="false" customHeight="false" outlineLevel="0" collapsed="false">
      <c r="U710" s="1" t="n">
        <f aca="false">1+U709</f>
        <v>704</v>
      </c>
      <c r="V710" s="92" t="e">
        <v>#VALUE!</v>
      </c>
      <c r="W710" s="93" t="e">
        <f aca="false">V710</f>
        <v>#VALUE!</v>
      </c>
      <c r="X710" s="93"/>
      <c r="Y710" s="93"/>
      <c r="Z710" s="93"/>
      <c r="AA710" s="93"/>
      <c r="AB710" s="93"/>
      <c r="AD710" s="1" t="n">
        <f aca="false">AD709+1</f>
        <v>705</v>
      </c>
      <c r="AF710" s="81"/>
      <c r="AG710" s="81"/>
      <c r="AH710" s="90"/>
      <c r="AI710" s="33"/>
      <c r="AS710" s="71" t="n">
        <f aca="false">AL709</f>
        <v>0</v>
      </c>
      <c r="AT710" s="69" t="n">
        <f aca="false">AQ710</f>
        <v>0</v>
      </c>
    </row>
    <row r="711" customFormat="false" ht="11.25" hidden="false" customHeight="false" outlineLevel="0" collapsed="false">
      <c r="U711" s="1" t="n">
        <f aca="false">1+U710</f>
        <v>705</v>
      </c>
      <c r="V711" s="92" t="e">
        <v>#VALUE!</v>
      </c>
      <c r="W711" s="93" t="e">
        <f aca="false">V711</f>
        <v>#VALUE!</v>
      </c>
      <c r="X711" s="93"/>
      <c r="Y711" s="93"/>
      <c r="Z711" s="93"/>
      <c r="AA711" s="93"/>
      <c r="AB711" s="93"/>
      <c r="AD711" s="1" t="n">
        <f aca="false">AD710+1</f>
        <v>706</v>
      </c>
      <c r="AF711" s="81"/>
      <c r="AG711" s="81"/>
      <c r="AH711" s="90"/>
      <c r="AI711" s="33"/>
      <c r="AS711" s="71" t="n">
        <f aca="false">AL710</f>
        <v>0</v>
      </c>
      <c r="AT711" s="69" t="n">
        <f aca="false">AQ711</f>
        <v>0</v>
      </c>
    </row>
    <row r="712" customFormat="false" ht="11.25" hidden="false" customHeight="false" outlineLevel="0" collapsed="false">
      <c r="U712" s="1" t="n">
        <f aca="false">1+U711</f>
        <v>706</v>
      </c>
      <c r="V712" s="92" t="e">
        <v>#VALUE!</v>
      </c>
      <c r="W712" s="93" t="e">
        <f aca="false">V712</f>
        <v>#VALUE!</v>
      </c>
      <c r="X712" s="93"/>
      <c r="Y712" s="93"/>
      <c r="Z712" s="93"/>
      <c r="AA712" s="93"/>
      <c r="AB712" s="93"/>
      <c r="AD712" s="1" t="n">
        <f aca="false">AD711+1</f>
        <v>707</v>
      </c>
      <c r="AF712" s="81"/>
      <c r="AG712" s="81"/>
      <c r="AH712" s="90"/>
      <c r="AI712" s="33"/>
      <c r="AS712" s="71" t="n">
        <f aca="false">AL711</f>
        <v>0</v>
      </c>
      <c r="AT712" s="69" t="n">
        <f aca="false">AQ712</f>
        <v>0</v>
      </c>
    </row>
    <row r="713" customFormat="false" ht="11.25" hidden="false" customHeight="false" outlineLevel="0" collapsed="false">
      <c r="U713" s="1" t="n">
        <f aca="false">1+U712</f>
        <v>707</v>
      </c>
      <c r="V713" s="92" t="e">
        <v>#VALUE!</v>
      </c>
      <c r="W713" s="93" t="e">
        <f aca="false">V713</f>
        <v>#VALUE!</v>
      </c>
      <c r="X713" s="93"/>
      <c r="Y713" s="93"/>
      <c r="Z713" s="93"/>
      <c r="AA713" s="93"/>
      <c r="AB713" s="93"/>
      <c r="AD713" s="1" t="n">
        <f aca="false">AD712+1</f>
        <v>708</v>
      </c>
      <c r="AF713" s="81"/>
      <c r="AG713" s="81"/>
      <c r="AH713" s="90"/>
      <c r="AI713" s="33"/>
      <c r="AS713" s="71" t="n">
        <f aca="false">AL712</f>
        <v>0</v>
      </c>
      <c r="AT713" s="69" t="n">
        <f aca="false">AQ713</f>
        <v>0</v>
      </c>
    </row>
    <row r="714" customFormat="false" ht="11.25" hidden="false" customHeight="false" outlineLevel="0" collapsed="false">
      <c r="U714" s="1" t="n">
        <f aca="false">1+U713</f>
        <v>708</v>
      </c>
      <c r="V714" s="92" t="e">
        <v>#VALUE!</v>
      </c>
      <c r="W714" s="93" t="e">
        <f aca="false">V714</f>
        <v>#VALUE!</v>
      </c>
      <c r="X714" s="93"/>
      <c r="Y714" s="93"/>
      <c r="Z714" s="93"/>
      <c r="AA714" s="93"/>
      <c r="AB714" s="93"/>
      <c r="AD714" s="1" t="n">
        <f aca="false">AD713+1</f>
        <v>709</v>
      </c>
      <c r="AF714" s="81"/>
      <c r="AG714" s="81"/>
      <c r="AH714" s="90"/>
      <c r="AI714" s="33"/>
      <c r="AS714" s="71" t="n">
        <f aca="false">AL713</f>
        <v>0</v>
      </c>
      <c r="AT714" s="69" t="n">
        <f aca="false">AQ714</f>
        <v>0</v>
      </c>
    </row>
    <row r="715" customFormat="false" ht="11.25" hidden="false" customHeight="false" outlineLevel="0" collapsed="false">
      <c r="U715" s="1" t="n">
        <f aca="false">1+U714</f>
        <v>709</v>
      </c>
      <c r="V715" s="92" t="e">
        <v>#VALUE!</v>
      </c>
      <c r="W715" s="93" t="e">
        <f aca="false">V715</f>
        <v>#VALUE!</v>
      </c>
      <c r="X715" s="93"/>
      <c r="Y715" s="93"/>
      <c r="Z715" s="93"/>
      <c r="AA715" s="93"/>
      <c r="AB715" s="93"/>
      <c r="AD715" s="1" t="n">
        <f aca="false">AD714+1</f>
        <v>710</v>
      </c>
      <c r="AF715" s="81"/>
      <c r="AG715" s="81"/>
      <c r="AH715" s="90"/>
      <c r="AI715" s="33"/>
      <c r="AS715" s="71" t="n">
        <f aca="false">AL714</f>
        <v>0</v>
      </c>
      <c r="AT715" s="69" t="n">
        <f aca="false">AQ715</f>
        <v>0</v>
      </c>
    </row>
    <row r="716" customFormat="false" ht="11.25" hidden="false" customHeight="false" outlineLevel="0" collapsed="false">
      <c r="U716" s="1" t="n">
        <f aca="false">1+U715</f>
        <v>710</v>
      </c>
      <c r="V716" s="92" t="e">
        <v>#VALUE!</v>
      </c>
      <c r="W716" s="93" t="e">
        <f aca="false">V716</f>
        <v>#VALUE!</v>
      </c>
      <c r="X716" s="93"/>
      <c r="Y716" s="93"/>
      <c r="Z716" s="93"/>
      <c r="AA716" s="93"/>
      <c r="AB716" s="93"/>
      <c r="AD716" s="1" t="n">
        <f aca="false">AD715+1</f>
        <v>711</v>
      </c>
      <c r="AF716" s="81"/>
      <c r="AG716" s="81"/>
      <c r="AH716" s="90"/>
      <c r="AI716" s="33"/>
      <c r="AS716" s="71" t="n">
        <f aca="false">AL715</f>
        <v>0</v>
      </c>
      <c r="AT716" s="69" t="n">
        <f aca="false">AQ716</f>
        <v>0</v>
      </c>
    </row>
    <row r="717" customFormat="false" ht="11.25" hidden="false" customHeight="false" outlineLevel="0" collapsed="false">
      <c r="U717" s="1" t="n">
        <f aca="false">1+U716</f>
        <v>711</v>
      </c>
      <c r="V717" s="92" t="e">
        <v>#VALUE!</v>
      </c>
      <c r="W717" s="93" t="e">
        <f aca="false">V717</f>
        <v>#VALUE!</v>
      </c>
      <c r="X717" s="93"/>
      <c r="Y717" s="93"/>
      <c r="Z717" s="93"/>
      <c r="AA717" s="93"/>
      <c r="AB717" s="93"/>
      <c r="AD717" s="1" t="n">
        <f aca="false">AD716+1</f>
        <v>712</v>
      </c>
      <c r="AF717" s="81"/>
      <c r="AG717" s="81"/>
      <c r="AH717" s="90"/>
      <c r="AI717" s="33"/>
      <c r="AS717" s="71" t="n">
        <f aca="false">AL716</f>
        <v>0</v>
      </c>
      <c r="AT717" s="69" t="n">
        <f aca="false">AQ717</f>
        <v>0</v>
      </c>
    </row>
    <row r="718" customFormat="false" ht="11.25" hidden="false" customHeight="false" outlineLevel="0" collapsed="false">
      <c r="U718" s="1" t="n">
        <f aca="false">1+U717</f>
        <v>712</v>
      </c>
      <c r="V718" s="92" t="e">
        <v>#VALUE!</v>
      </c>
      <c r="W718" s="93" t="e">
        <f aca="false">V718</f>
        <v>#VALUE!</v>
      </c>
      <c r="X718" s="93"/>
      <c r="Y718" s="93"/>
      <c r="Z718" s="93"/>
      <c r="AA718" s="93"/>
      <c r="AB718" s="93"/>
      <c r="AD718" s="1" t="n">
        <f aca="false">AD717+1</f>
        <v>713</v>
      </c>
      <c r="AF718" s="81"/>
      <c r="AG718" s="81"/>
      <c r="AH718" s="90"/>
      <c r="AI718" s="33"/>
      <c r="AS718" s="71" t="n">
        <f aca="false">AL717</f>
        <v>0</v>
      </c>
      <c r="AT718" s="69" t="n">
        <f aca="false">AQ718</f>
        <v>0</v>
      </c>
    </row>
    <row r="719" customFormat="false" ht="11.25" hidden="false" customHeight="false" outlineLevel="0" collapsed="false">
      <c r="U719" s="1" t="n">
        <f aca="false">1+U718</f>
        <v>713</v>
      </c>
      <c r="V719" s="92" t="e">
        <v>#VALUE!</v>
      </c>
      <c r="W719" s="93" t="e">
        <f aca="false">V719</f>
        <v>#VALUE!</v>
      </c>
      <c r="X719" s="93"/>
      <c r="Y719" s="93"/>
      <c r="Z719" s="93"/>
      <c r="AA719" s="93"/>
      <c r="AB719" s="93"/>
      <c r="AD719" s="1" t="n">
        <f aca="false">AD718+1</f>
        <v>714</v>
      </c>
      <c r="AF719" s="81"/>
      <c r="AG719" s="81"/>
      <c r="AH719" s="90"/>
      <c r="AI719" s="33"/>
      <c r="AS719" s="71" t="n">
        <f aca="false">AL718</f>
        <v>0</v>
      </c>
      <c r="AT719" s="69" t="n">
        <f aca="false">AQ719</f>
        <v>0</v>
      </c>
    </row>
    <row r="720" customFormat="false" ht="11.25" hidden="false" customHeight="false" outlineLevel="0" collapsed="false">
      <c r="U720" s="1" t="n">
        <f aca="false">1+U719</f>
        <v>714</v>
      </c>
      <c r="V720" s="92" t="e">
        <v>#VALUE!</v>
      </c>
      <c r="W720" s="93" t="e">
        <f aca="false">V720</f>
        <v>#VALUE!</v>
      </c>
      <c r="X720" s="93"/>
      <c r="Y720" s="93"/>
      <c r="Z720" s="93"/>
      <c r="AA720" s="93"/>
      <c r="AB720" s="93"/>
      <c r="AD720" s="1" t="n">
        <f aca="false">AD719+1</f>
        <v>715</v>
      </c>
      <c r="AF720" s="81"/>
      <c r="AG720" s="81"/>
      <c r="AH720" s="90"/>
      <c r="AI720" s="33"/>
      <c r="AS720" s="71" t="n">
        <f aca="false">AL719</f>
        <v>0</v>
      </c>
      <c r="AT720" s="69" t="n">
        <f aca="false">AQ720</f>
        <v>0</v>
      </c>
    </row>
    <row r="721" customFormat="false" ht="11.25" hidden="false" customHeight="false" outlineLevel="0" collapsed="false">
      <c r="U721" s="1" t="n">
        <f aca="false">1+U720</f>
        <v>715</v>
      </c>
      <c r="V721" s="92" t="e">
        <v>#VALUE!</v>
      </c>
      <c r="W721" s="93" t="e">
        <f aca="false">V721</f>
        <v>#VALUE!</v>
      </c>
      <c r="X721" s="93"/>
      <c r="Y721" s="93"/>
      <c r="Z721" s="93"/>
      <c r="AA721" s="93"/>
      <c r="AB721" s="93"/>
      <c r="AD721" s="1" t="n">
        <f aca="false">AD720+1</f>
        <v>716</v>
      </c>
      <c r="AF721" s="81"/>
      <c r="AG721" s="81"/>
      <c r="AH721" s="90"/>
      <c r="AI721" s="33"/>
      <c r="AS721" s="71" t="n">
        <f aca="false">AL720</f>
        <v>0</v>
      </c>
      <c r="AT721" s="69" t="n">
        <f aca="false">AQ721</f>
        <v>0</v>
      </c>
    </row>
    <row r="722" customFormat="false" ht="11.25" hidden="false" customHeight="false" outlineLevel="0" collapsed="false">
      <c r="U722" s="1" t="n">
        <f aca="false">1+U721</f>
        <v>716</v>
      </c>
      <c r="V722" s="92" t="e">
        <v>#VALUE!</v>
      </c>
      <c r="W722" s="93" t="e">
        <f aca="false">V722</f>
        <v>#VALUE!</v>
      </c>
      <c r="X722" s="93"/>
      <c r="Y722" s="93"/>
      <c r="Z722" s="93"/>
      <c r="AA722" s="93"/>
      <c r="AB722" s="93"/>
      <c r="AD722" s="1" t="n">
        <f aca="false">AD721+1</f>
        <v>717</v>
      </c>
      <c r="AF722" s="81"/>
      <c r="AG722" s="81"/>
      <c r="AH722" s="90"/>
      <c r="AI722" s="33"/>
      <c r="AS722" s="71" t="n">
        <f aca="false">AL721</f>
        <v>0</v>
      </c>
      <c r="AT722" s="69" t="n">
        <f aca="false">AQ722</f>
        <v>0</v>
      </c>
    </row>
    <row r="723" customFormat="false" ht="11.25" hidden="false" customHeight="false" outlineLevel="0" collapsed="false">
      <c r="U723" s="1" t="n">
        <f aca="false">1+U722</f>
        <v>717</v>
      </c>
      <c r="V723" s="92" t="e">
        <v>#VALUE!</v>
      </c>
      <c r="W723" s="93" t="e">
        <f aca="false">V723</f>
        <v>#VALUE!</v>
      </c>
      <c r="X723" s="93"/>
      <c r="Y723" s="93"/>
      <c r="Z723" s="93"/>
      <c r="AA723" s="93"/>
      <c r="AB723" s="93"/>
      <c r="AD723" s="1" t="n">
        <f aca="false">AD722+1</f>
        <v>718</v>
      </c>
      <c r="AF723" s="81"/>
      <c r="AG723" s="81"/>
      <c r="AH723" s="90"/>
      <c r="AI723" s="33"/>
      <c r="AS723" s="71" t="n">
        <f aca="false">AL722</f>
        <v>0</v>
      </c>
      <c r="AT723" s="69" t="n">
        <f aca="false">AQ723</f>
        <v>0</v>
      </c>
    </row>
    <row r="724" customFormat="false" ht="11.25" hidden="false" customHeight="false" outlineLevel="0" collapsed="false">
      <c r="U724" s="1" t="n">
        <f aca="false">1+U723</f>
        <v>718</v>
      </c>
      <c r="V724" s="92" t="e">
        <v>#VALUE!</v>
      </c>
      <c r="W724" s="93" t="e">
        <f aca="false">V724</f>
        <v>#VALUE!</v>
      </c>
      <c r="X724" s="93"/>
      <c r="Y724" s="93"/>
      <c r="Z724" s="93"/>
      <c r="AA724" s="93"/>
      <c r="AB724" s="93"/>
      <c r="AD724" s="1" t="n">
        <f aca="false">AD723+1</f>
        <v>719</v>
      </c>
      <c r="AF724" s="81"/>
      <c r="AG724" s="81"/>
      <c r="AH724" s="90"/>
      <c r="AI724" s="33"/>
      <c r="AS724" s="71" t="n">
        <f aca="false">AL723</f>
        <v>0</v>
      </c>
      <c r="AT724" s="69" t="n">
        <f aca="false">AQ724</f>
        <v>0</v>
      </c>
    </row>
    <row r="725" customFormat="false" ht="11.25" hidden="false" customHeight="false" outlineLevel="0" collapsed="false">
      <c r="U725" s="1" t="n">
        <f aca="false">1+U724</f>
        <v>719</v>
      </c>
      <c r="V725" s="92" t="e">
        <v>#VALUE!</v>
      </c>
      <c r="W725" s="93" t="e">
        <f aca="false">V725</f>
        <v>#VALUE!</v>
      </c>
      <c r="X725" s="93"/>
      <c r="Y725" s="93"/>
      <c r="Z725" s="93"/>
      <c r="AA725" s="93"/>
      <c r="AB725" s="93"/>
      <c r="AD725" s="1" t="n">
        <f aca="false">AD724+1</f>
        <v>720</v>
      </c>
      <c r="AF725" s="81"/>
      <c r="AG725" s="81"/>
      <c r="AH725" s="90"/>
      <c r="AI725" s="33"/>
      <c r="AS725" s="71" t="n">
        <f aca="false">AL724</f>
        <v>0</v>
      </c>
      <c r="AT725" s="69" t="n">
        <f aca="false">AQ725</f>
        <v>0</v>
      </c>
    </row>
    <row r="726" customFormat="false" ht="11.25" hidden="false" customHeight="false" outlineLevel="0" collapsed="false">
      <c r="U726" s="1" t="n">
        <f aca="false">1+U725</f>
        <v>720</v>
      </c>
      <c r="V726" s="92" t="e">
        <v>#VALUE!</v>
      </c>
      <c r="W726" s="93" t="e">
        <f aca="false">V726</f>
        <v>#VALUE!</v>
      </c>
      <c r="X726" s="93"/>
      <c r="Y726" s="93"/>
      <c r="Z726" s="93"/>
      <c r="AA726" s="93"/>
      <c r="AB726" s="93"/>
      <c r="AD726" s="1" t="n">
        <f aca="false">AD725+1</f>
        <v>721</v>
      </c>
      <c r="AF726" s="81"/>
      <c r="AG726" s="81"/>
      <c r="AH726" s="90"/>
      <c r="AI726" s="33"/>
      <c r="AS726" s="71" t="n">
        <f aca="false">AL725</f>
        <v>0</v>
      </c>
      <c r="AT726" s="69" t="n">
        <f aca="false">AQ726</f>
        <v>0</v>
      </c>
    </row>
    <row r="727" customFormat="false" ht="11.25" hidden="false" customHeight="false" outlineLevel="0" collapsed="false">
      <c r="V727" s="1" t="s">
        <v>140</v>
      </c>
      <c r="W727" s="93" t="str">
        <f aca="false">V727</f>
        <v>xxxxxxxx</v>
      </c>
      <c r="X727" s="93"/>
      <c r="Y727" s="93"/>
      <c r="Z727" s="93"/>
      <c r="AA727" s="93"/>
      <c r="AB727" s="93"/>
      <c r="AD727" s="1" t="n">
        <f aca="false">AD726+1</f>
        <v>722</v>
      </c>
      <c r="AF727" s="81"/>
      <c r="AG727" s="81"/>
      <c r="AH727" s="90"/>
      <c r="AI727" s="33"/>
      <c r="AS727" s="71" t="n">
        <f aca="false">AL726</f>
        <v>0</v>
      </c>
      <c r="AT727" s="69" t="n">
        <f aca="false">AQ727</f>
        <v>0</v>
      </c>
    </row>
    <row r="728" customFormat="false" ht="11.25" hidden="false" customHeight="false" outlineLevel="0" collapsed="false">
      <c r="AD728" s="1" t="n">
        <f aca="false">AD727+1</f>
        <v>723</v>
      </c>
      <c r="AF728" s="81"/>
      <c r="AG728" s="81"/>
      <c r="AH728" s="90"/>
      <c r="AI728" s="33"/>
      <c r="AS728" s="71" t="n">
        <f aca="false">AL727</f>
        <v>0</v>
      </c>
      <c r="AT728" s="69" t="n">
        <f aca="false">AQ728</f>
        <v>0</v>
      </c>
    </row>
    <row r="729" customFormat="false" ht="11.25" hidden="false" customHeight="false" outlineLevel="0" collapsed="false">
      <c r="AD729" s="1" t="n">
        <f aca="false">AD728+1</f>
        <v>724</v>
      </c>
      <c r="AF729" s="81"/>
      <c r="AG729" s="81"/>
      <c r="AH729" s="90"/>
      <c r="AI729" s="33"/>
      <c r="AS729" s="71" t="n">
        <f aca="false">AL728</f>
        <v>0</v>
      </c>
      <c r="AT729" s="69" t="n">
        <f aca="false">AQ729</f>
        <v>0</v>
      </c>
    </row>
    <row r="730" customFormat="false" ht="11.25" hidden="false" customHeight="false" outlineLevel="0" collapsed="false">
      <c r="AD730" s="1" t="n">
        <f aca="false">AD729+1</f>
        <v>725</v>
      </c>
      <c r="AF730" s="81"/>
      <c r="AG730" s="81"/>
      <c r="AH730" s="90"/>
      <c r="AI730" s="33"/>
      <c r="AS730" s="71" t="n">
        <f aca="false">AL729</f>
        <v>0</v>
      </c>
      <c r="AT730" s="69" t="n">
        <f aca="false">AQ730</f>
        <v>0</v>
      </c>
    </row>
    <row r="731" customFormat="false" ht="11.25" hidden="false" customHeight="false" outlineLevel="0" collapsed="false">
      <c r="AD731" s="1" t="n">
        <f aca="false">AD730+1</f>
        <v>726</v>
      </c>
      <c r="AF731" s="81"/>
      <c r="AG731" s="81"/>
      <c r="AH731" s="90"/>
      <c r="AI731" s="33"/>
      <c r="AS731" s="71" t="n">
        <f aca="false">AL730</f>
        <v>0</v>
      </c>
      <c r="AT731" s="69" t="n">
        <f aca="false">AQ731</f>
        <v>0</v>
      </c>
    </row>
    <row r="732" customFormat="false" ht="11.25" hidden="false" customHeight="false" outlineLevel="0" collapsed="false">
      <c r="AD732" s="1" t="n">
        <f aca="false">AD731+1</f>
        <v>727</v>
      </c>
      <c r="AF732" s="81"/>
      <c r="AG732" s="81"/>
      <c r="AH732" s="90"/>
      <c r="AI732" s="33"/>
      <c r="AS732" s="71" t="n">
        <f aca="false">AL731</f>
        <v>0</v>
      </c>
      <c r="AT732" s="69" t="n">
        <f aca="false">AQ732</f>
        <v>0</v>
      </c>
    </row>
    <row r="733" customFormat="false" ht="11.25" hidden="false" customHeight="false" outlineLevel="0" collapsed="false">
      <c r="AD733" s="1" t="n">
        <f aca="false">AD732+1</f>
        <v>728</v>
      </c>
      <c r="AF733" s="81"/>
      <c r="AG733" s="81"/>
      <c r="AH733" s="90"/>
      <c r="AI733" s="33"/>
      <c r="AS733" s="71" t="n">
        <f aca="false">AL732</f>
        <v>0</v>
      </c>
      <c r="AT733" s="69" t="n">
        <f aca="false">AQ733</f>
        <v>0</v>
      </c>
    </row>
    <row r="734" customFormat="false" ht="11.25" hidden="false" customHeight="false" outlineLevel="0" collapsed="false">
      <c r="AD734" s="1" t="n">
        <f aca="false">AD733+1</f>
        <v>729</v>
      </c>
      <c r="AF734" s="81"/>
      <c r="AG734" s="81"/>
      <c r="AH734" s="90"/>
      <c r="AI734" s="33"/>
      <c r="AS734" s="71" t="n">
        <f aca="false">AL733</f>
        <v>0</v>
      </c>
      <c r="AT734" s="69" t="n">
        <f aca="false">AQ734</f>
        <v>0</v>
      </c>
    </row>
    <row r="735" customFormat="false" ht="11.25" hidden="false" customHeight="false" outlineLevel="0" collapsed="false">
      <c r="AD735" s="1" t="n">
        <f aca="false">AD734+1</f>
        <v>730</v>
      </c>
      <c r="AF735" s="81"/>
      <c r="AG735" s="81"/>
      <c r="AH735" s="90"/>
      <c r="AI735" s="33"/>
      <c r="AS735" s="71" t="n">
        <f aca="false">AL734</f>
        <v>0</v>
      </c>
      <c r="AT735" s="69" t="n">
        <f aca="false">AQ735</f>
        <v>0</v>
      </c>
    </row>
    <row r="736" customFormat="false" ht="11.25" hidden="false" customHeight="false" outlineLevel="0" collapsed="false">
      <c r="AD736" s="1" t="n">
        <f aca="false">AD735+1</f>
        <v>731</v>
      </c>
      <c r="AF736" s="81"/>
      <c r="AG736" s="81"/>
      <c r="AH736" s="90"/>
      <c r="AI736" s="33"/>
      <c r="AS736" s="71" t="n">
        <f aca="false">AL735</f>
        <v>0</v>
      </c>
      <c r="AT736" s="69" t="n">
        <f aca="false">AQ736</f>
        <v>0</v>
      </c>
    </row>
    <row r="737" customFormat="false" ht="11.25" hidden="false" customHeight="false" outlineLevel="0" collapsed="false">
      <c r="AD737" s="1" t="n">
        <f aca="false">AD736+1</f>
        <v>732</v>
      </c>
      <c r="AF737" s="81"/>
      <c r="AG737" s="81"/>
      <c r="AH737" s="90"/>
      <c r="AI737" s="33"/>
      <c r="AS737" s="71" t="n">
        <f aca="false">AL736</f>
        <v>0</v>
      </c>
      <c r="AT737" s="69" t="n">
        <f aca="false">AQ737</f>
        <v>0</v>
      </c>
    </row>
    <row r="738" customFormat="false" ht="11.25" hidden="false" customHeight="false" outlineLevel="0" collapsed="false">
      <c r="AD738" s="1" t="n">
        <f aca="false">AD737+1</f>
        <v>733</v>
      </c>
      <c r="AF738" s="81"/>
      <c r="AG738" s="81"/>
      <c r="AH738" s="90"/>
      <c r="AI738" s="33"/>
      <c r="AS738" s="71" t="n">
        <f aca="false">AL737</f>
        <v>0</v>
      </c>
      <c r="AT738" s="69" t="n">
        <f aca="false">AQ738</f>
        <v>0</v>
      </c>
    </row>
    <row r="739" customFormat="false" ht="11.25" hidden="false" customHeight="false" outlineLevel="0" collapsed="false">
      <c r="AD739" s="1" t="n">
        <f aca="false">AD738+1</f>
        <v>734</v>
      </c>
      <c r="AF739" s="81"/>
      <c r="AG739" s="81"/>
      <c r="AH739" s="90"/>
      <c r="AI739" s="33"/>
      <c r="AS739" s="71" t="n">
        <f aca="false">AL738</f>
        <v>0</v>
      </c>
      <c r="AT739" s="69" t="n">
        <f aca="false">AQ739</f>
        <v>0</v>
      </c>
    </row>
    <row r="740" customFormat="false" ht="11.25" hidden="false" customHeight="false" outlineLevel="0" collapsed="false">
      <c r="AD740" s="1" t="n">
        <f aca="false">AD739+1</f>
        <v>735</v>
      </c>
      <c r="AF740" s="81"/>
      <c r="AG740" s="81"/>
      <c r="AH740" s="90"/>
      <c r="AI740" s="33"/>
      <c r="AS740" s="71" t="n">
        <f aca="false">AL739</f>
        <v>0</v>
      </c>
      <c r="AT740" s="69" t="n">
        <f aca="false">AQ740</f>
        <v>0</v>
      </c>
    </row>
    <row r="741" customFormat="false" ht="11.25" hidden="false" customHeight="false" outlineLevel="0" collapsed="false">
      <c r="AD741" s="1" t="n">
        <f aca="false">AD740+1</f>
        <v>736</v>
      </c>
      <c r="AF741" s="81"/>
      <c r="AG741" s="81"/>
      <c r="AH741" s="90"/>
      <c r="AI741" s="33"/>
      <c r="AS741" s="71" t="n">
        <f aca="false">AL740</f>
        <v>0</v>
      </c>
      <c r="AT741" s="69" t="n">
        <f aca="false">AQ741</f>
        <v>0</v>
      </c>
    </row>
    <row r="742" customFormat="false" ht="11.25" hidden="false" customHeight="false" outlineLevel="0" collapsed="false">
      <c r="AD742" s="1" t="n">
        <f aca="false">AD741+1</f>
        <v>737</v>
      </c>
      <c r="AF742" s="81"/>
      <c r="AG742" s="81"/>
      <c r="AH742" s="90"/>
      <c r="AI742" s="33"/>
      <c r="AS742" s="71" t="n">
        <f aca="false">AL741</f>
        <v>0</v>
      </c>
      <c r="AT742" s="69" t="n">
        <f aca="false">AQ742</f>
        <v>0</v>
      </c>
    </row>
    <row r="743" customFormat="false" ht="11.25" hidden="false" customHeight="false" outlineLevel="0" collapsed="false">
      <c r="AD743" s="1" t="n">
        <f aca="false">AD742+1</f>
        <v>738</v>
      </c>
      <c r="AF743" s="81"/>
      <c r="AG743" s="81"/>
      <c r="AH743" s="90"/>
      <c r="AI743" s="33"/>
      <c r="AS743" s="71" t="n">
        <f aca="false">AL742</f>
        <v>0</v>
      </c>
      <c r="AT743" s="69" t="n">
        <f aca="false">AQ743</f>
        <v>0</v>
      </c>
    </row>
    <row r="744" customFormat="false" ht="11.25" hidden="false" customHeight="false" outlineLevel="0" collapsed="false">
      <c r="AD744" s="1" t="n">
        <f aca="false">AD743+1</f>
        <v>739</v>
      </c>
      <c r="AF744" s="81"/>
      <c r="AG744" s="81"/>
      <c r="AH744" s="90"/>
      <c r="AI744" s="33"/>
      <c r="AS744" s="71" t="n">
        <f aca="false">AL743</f>
        <v>0</v>
      </c>
      <c r="AT744" s="69" t="n">
        <f aca="false">AQ744</f>
        <v>0</v>
      </c>
    </row>
    <row r="745" customFormat="false" ht="11.25" hidden="false" customHeight="false" outlineLevel="0" collapsed="false">
      <c r="AD745" s="1" t="n">
        <f aca="false">AD744+1</f>
        <v>740</v>
      </c>
      <c r="AF745" s="81"/>
      <c r="AG745" s="81"/>
      <c r="AH745" s="90"/>
      <c r="AI745" s="33"/>
      <c r="AS745" s="71" t="n">
        <f aca="false">AL744</f>
        <v>0</v>
      </c>
      <c r="AT745" s="69" t="n">
        <f aca="false">AQ745</f>
        <v>0</v>
      </c>
    </row>
    <row r="746" customFormat="false" ht="11.25" hidden="false" customHeight="false" outlineLevel="0" collapsed="false">
      <c r="AD746" s="1" t="n">
        <f aca="false">AD745+1</f>
        <v>741</v>
      </c>
      <c r="AF746" s="81"/>
      <c r="AG746" s="81"/>
      <c r="AH746" s="90"/>
      <c r="AI746" s="33"/>
      <c r="AS746" s="71" t="n">
        <f aca="false">AL745</f>
        <v>0</v>
      </c>
      <c r="AT746" s="69" t="n">
        <f aca="false">AQ746</f>
        <v>0</v>
      </c>
    </row>
    <row r="747" customFormat="false" ht="11.25" hidden="false" customHeight="false" outlineLevel="0" collapsed="false">
      <c r="AD747" s="1" t="n">
        <f aca="false">AD746+1</f>
        <v>742</v>
      </c>
      <c r="AF747" s="81"/>
      <c r="AG747" s="81"/>
      <c r="AH747" s="90"/>
      <c r="AI747" s="33"/>
      <c r="AS747" s="71" t="n">
        <f aca="false">AL746</f>
        <v>0</v>
      </c>
      <c r="AT747" s="69" t="n">
        <f aca="false">AQ747</f>
        <v>0</v>
      </c>
    </row>
    <row r="748" customFormat="false" ht="11.25" hidden="false" customHeight="false" outlineLevel="0" collapsed="false">
      <c r="AD748" s="1" t="n">
        <f aca="false">AD747+1</f>
        <v>743</v>
      </c>
      <c r="AF748" s="81"/>
      <c r="AG748" s="81"/>
      <c r="AH748" s="90"/>
      <c r="AI748" s="33"/>
      <c r="AS748" s="71" t="n">
        <f aca="false">AL747</f>
        <v>0</v>
      </c>
      <c r="AT748" s="69" t="n">
        <f aca="false">AQ748</f>
        <v>0</v>
      </c>
    </row>
    <row r="749" customFormat="false" ht="11.25" hidden="false" customHeight="false" outlineLevel="0" collapsed="false">
      <c r="AD749" s="1" t="n">
        <f aca="false">AD748+1</f>
        <v>744</v>
      </c>
      <c r="AF749" s="81"/>
      <c r="AG749" s="81"/>
      <c r="AH749" s="90"/>
      <c r="AI749" s="33"/>
      <c r="AS749" s="71" t="n">
        <f aca="false">AL748</f>
        <v>0</v>
      </c>
      <c r="AT749" s="69" t="n">
        <f aca="false">AQ749</f>
        <v>0</v>
      </c>
    </row>
    <row r="750" customFormat="false" ht="11.25" hidden="false" customHeight="false" outlineLevel="0" collapsed="false">
      <c r="AD750" s="1" t="n">
        <f aca="false">AD749+1</f>
        <v>745</v>
      </c>
      <c r="AF750" s="81"/>
      <c r="AG750" s="81"/>
      <c r="AH750" s="90"/>
      <c r="AI750" s="33"/>
      <c r="AS750" s="71" t="n">
        <f aca="false">AL749</f>
        <v>0</v>
      </c>
      <c r="AT750" s="69" t="n">
        <f aca="false">AQ750</f>
        <v>0</v>
      </c>
    </row>
    <row r="751" customFormat="false" ht="11.25" hidden="false" customHeight="false" outlineLevel="0" collapsed="false">
      <c r="AD751" s="1" t="n">
        <f aca="false">AD750+1</f>
        <v>746</v>
      </c>
      <c r="AF751" s="81"/>
      <c r="AG751" s="81"/>
      <c r="AH751" s="90"/>
      <c r="AI751" s="33"/>
      <c r="AS751" s="71" t="n">
        <f aca="false">AL750</f>
        <v>0</v>
      </c>
      <c r="AT751" s="69" t="n">
        <f aca="false">AQ751</f>
        <v>0</v>
      </c>
    </row>
    <row r="752" customFormat="false" ht="11.25" hidden="false" customHeight="false" outlineLevel="0" collapsed="false">
      <c r="AD752" s="1" t="n">
        <f aca="false">AD751+1</f>
        <v>747</v>
      </c>
      <c r="AF752" s="81"/>
      <c r="AG752" s="81"/>
      <c r="AH752" s="90"/>
      <c r="AI752" s="33"/>
      <c r="AS752" s="71" t="n">
        <f aca="false">AL751</f>
        <v>0</v>
      </c>
      <c r="AT752" s="69" t="n">
        <f aca="false">AQ752</f>
        <v>0</v>
      </c>
    </row>
    <row r="753" customFormat="false" ht="11.25" hidden="false" customHeight="false" outlineLevel="0" collapsed="false">
      <c r="AD753" s="1" t="n">
        <f aca="false">AD752+1</f>
        <v>748</v>
      </c>
      <c r="AF753" s="81"/>
      <c r="AG753" s="81"/>
      <c r="AH753" s="90"/>
      <c r="AI753" s="33"/>
      <c r="AS753" s="71" t="n">
        <f aca="false">AL752</f>
        <v>0</v>
      </c>
      <c r="AT753" s="69" t="n">
        <f aca="false">AQ753</f>
        <v>0</v>
      </c>
    </row>
    <row r="754" customFormat="false" ht="11.25" hidden="false" customHeight="false" outlineLevel="0" collapsed="false">
      <c r="AD754" s="1" t="n">
        <f aca="false">AD753+1</f>
        <v>749</v>
      </c>
      <c r="AF754" s="81"/>
      <c r="AG754" s="81"/>
      <c r="AH754" s="90"/>
      <c r="AI754" s="33"/>
      <c r="AS754" s="71" t="n">
        <f aca="false">AL753</f>
        <v>0</v>
      </c>
      <c r="AT754" s="69" t="n">
        <f aca="false">AQ754</f>
        <v>0</v>
      </c>
    </row>
    <row r="755" customFormat="false" ht="11.25" hidden="false" customHeight="false" outlineLevel="0" collapsed="false">
      <c r="AD755" s="1" t="n">
        <f aca="false">AD754+1</f>
        <v>750</v>
      </c>
      <c r="AF755" s="81"/>
      <c r="AG755" s="81"/>
      <c r="AH755" s="90"/>
      <c r="AI755" s="33"/>
      <c r="AS755" s="71" t="n">
        <f aca="false">AL754</f>
        <v>0</v>
      </c>
      <c r="AT755" s="69" t="n">
        <f aca="false">AQ755</f>
        <v>0</v>
      </c>
    </row>
    <row r="756" customFormat="false" ht="11.25" hidden="false" customHeight="false" outlineLevel="0" collapsed="false">
      <c r="AD756" s="1" t="n">
        <f aca="false">AD755+1</f>
        <v>751</v>
      </c>
      <c r="AF756" s="81"/>
      <c r="AG756" s="81"/>
      <c r="AH756" s="90"/>
      <c r="AI756" s="33"/>
      <c r="AS756" s="71" t="n">
        <f aca="false">AL755</f>
        <v>0</v>
      </c>
      <c r="AT756" s="69" t="n">
        <f aca="false">AQ756</f>
        <v>0</v>
      </c>
    </row>
    <row r="757" customFormat="false" ht="11.25" hidden="false" customHeight="false" outlineLevel="0" collapsed="false">
      <c r="AD757" s="1" t="n">
        <f aca="false">AD756+1</f>
        <v>752</v>
      </c>
      <c r="AF757" s="81"/>
      <c r="AG757" s="81"/>
      <c r="AH757" s="90"/>
      <c r="AI757" s="33"/>
      <c r="AS757" s="71" t="n">
        <f aca="false">AL756</f>
        <v>0</v>
      </c>
      <c r="AT757" s="69" t="n">
        <f aca="false">AQ757</f>
        <v>0</v>
      </c>
    </row>
    <row r="758" customFormat="false" ht="11.25" hidden="false" customHeight="false" outlineLevel="0" collapsed="false">
      <c r="AD758" s="1" t="n">
        <f aca="false">AD757+1</f>
        <v>753</v>
      </c>
      <c r="AF758" s="81"/>
      <c r="AG758" s="81"/>
      <c r="AH758" s="90"/>
      <c r="AI758" s="33"/>
      <c r="AS758" s="71" t="n">
        <f aca="false">AL757</f>
        <v>0</v>
      </c>
      <c r="AT758" s="69" t="n">
        <f aca="false">AQ758</f>
        <v>0</v>
      </c>
    </row>
    <row r="759" customFormat="false" ht="11.25" hidden="false" customHeight="false" outlineLevel="0" collapsed="false">
      <c r="AD759" s="1" t="n">
        <f aca="false">AD758+1</f>
        <v>754</v>
      </c>
      <c r="AF759" s="81"/>
      <c r="AG759" s="81"/>
      <c r="AH759" s="90"/>
      <c r="AI759" s="33"/>
      <c r="AS759" s="71" t="n">
        <f aca="false">AL758</f>
        <v>0</v>
      </c>
      <c r="AT759" s="69" t="n">
        <f aca="false">AQ759</f>
        <v>0</v>
      </c>
    </row>
    <row r="760" customFormat="false" ht="11.25" hidden="false" customHeight="false" outlineLevel="0" collapsed="false">
      <c r="AD760" s="1" t="n">
        <f aca="false">AD759+1</f>
        <v>755</v>
      </c>
      <c r="AF760" s="81"/>
      <c r="AG760" s="81"/>
      <c r="AH760" s="90"/>
      <c r="AI760" s="33"/>
      <c r="AS760" s="71" t="n">
        <f aca="false">AL759</f>
        <v>0</v>
      </c>
      <c r="AT760" s="69" t="n">
        <f aca="false">AQ760</f>
        <v>0</v>
      </c>
    </row>
    <row r="761" customFormat="false" ht="11.25" hidden="false" customHeight="false" outlineLevel="0" collapsed="false">
      <c r="AD761" s="1" t="n">
        <f aca="false">AD760+1</f>
        <v>756</v>
      </c>
      <c r="AF761" s="81"/>
      <c r="AG761" s="81"/>
      <c r="AH761" s="90"/>
      <c r="AI761" s="33"/>
      <c r="AS761" s="71" t="n">
        <f aca="false">AL760</f>
        <v>0</v>
      </c>
      <c r="AT761" s="69" t="n">
        <f aca="false">AQ761</f>
        <v>0</v>
      </c>
    </row>
    <row r="762" customFormat="false" ht="11.25" hidden="false" customHeight="false" outlineLevel="0" collapsed="false">
      <c r="AD762" s="1" t="n">
        <f aca="false">AD761+1</f>
        <v>757</v>
      </c>
      <c r="AF762" s="81"/>
      <c r="AG762" s="81"/>
      <c r="AH762" s="90"/>
      <c r="AI762" s="33"/>
      <c r="AS762" s="71" t="n">
        <f aca="false">AL761</f>
        <v>0</v>
      </c>
      <c r="AT762" s="69" t="n">
        <f aca="false">AQ762</f>
        <v>0</v>
      </c>
    </row>
    <row r="763" customFormat="false" ht="11.25" hidden="false" customHeight="false" outlineLevel="0" collapsed="false">
      <c r="AD763" s="1" t="n">
        <f aca="false">AD762+1</f>
        <v>758</v>
      </c>
      <c r="AF763" s="81"/>
      <c r="AG763" s="81"/>
      <c r="AH763" s="90"/>
      <c r="AI763" s="33"/>
      <c r="AS763" s="71" t="n">
        <f aca="false">AL762</f>
        <v>0</v>
      </c>
      <c r="AT763" s="69" t="n">
        <f aca="false">AQ763</f>
        <v>0</v>
      </c>
    </row>
    <row r="764" customFormat="false" ht="11.25" hidden="false" customHeight="false" outlineLevel="0" collapsed="false">
      <c r="AD764" s="1" t="n">
        <f aca="false">AD763+1</f>
        <v>759</v>
      </c>
      <c r="AF764" s="81"/>
      <c r="AG764" s="81"/>
      <c r="AH764" s="90"/>
      <c r="AI764" s="33"/>
      <c r="AS764" s="71" t="n">
        <f aca="false">AL763</f>
        <v>0</v>
      </c>
      <c r="AT764" s="69" t="n">
        <f aca="false">AQ764</f>
        <v>0</v>
      </c>
    </row>
    <row r="765" customFormat="false" ht="11.25" hidden="false" customHeight="false" outlineLevel="0" collapsed="false">
      <c r="AD765" s="1" t="n">
        <f aca="false">AD764+1</f>
        <v>760</v>
      </c>
      <c r="AF765" s="81"/>
      <c r="AG765" s="81"/>
      <c r="AH765" s="90"/>
      <c r="AI765" s="33"/>
      <c r="AS765" s="71" t="n">
        <f aca="false">AL764</f>
        <v>0</v>
      </c>
      <c r="AT765" s="69" t="n">
        <f aca="false">AQ765</f>
        <v>0</v>
      </c>
    </row>
    <row r="766" customFormat="false" ht="11.25" hidden="false" customHeight="false" outlineLevel="0" collapsed="false">
      <c r="AD766" s="1" t="n">
        <f aca="false">AD765+1</f>
        <v>761</v>
      </c>
      <c r="AF766" s="81"/>
      <c r="AG766" s="81"/>
      <c r="AH766" s="90"/>
      <c r="AI766" s="33"/>
      <c r="AS766" s="71" t="n">
        <f aca="false">AL765</f>
        <v>0</v>
      </c>
      <c r="AT766" s="69" t="n">
        <f aca="false">AQ766</f>
        <v>0</v>
      </c>
    </row>
    <row r="767" customFormat="false" ht="11.25" hidden="false" customHeight="false" outlineLevel="0" collapsed="false">
      <c r="AD767" s="1" t="n">
        <f aca="false">AD766+1</f>
        <v>762</v>
      </c>
      <c r="AF767" s="81"/>
      <c r="AG767" s="81"/>
      <c r="AH767" s="90"/>
      <c r="AI767" s="33"/>
      <c r="AS767" s="71" t="n">
        <f aca="false">AL766</f>
        <v>0</v>
      </c>
      <c r="AT767" s="69" t="n">
        <f aca="false">AQ767</f>
        <v>0</v>
      </c>
    </row>
    <row r="768" customFormat="false" ht="11.25" hidden="false" customHeight="false" outlineLevel="0" collapsed="false">
      <c r="AD768" s="1" t="n">
        <f aca="false">AD767+1</f>
        <v>763</v>
      </c>
      <c r="AF768" s="81"/>
      <c r="AG768" s="81"/>
      <c r="AH768" s="90"/>
      <c r="AI768" s="33"/>
      <c r="AS768" s="71" t="n">
        <f aca="false">AL767</f>
        <v>0</v>
      </c>
      <c r="AT768" s="69" t="n">
        <f aca="false">AQ768</f>
        <v>0</v>
      </c>
    </row>
    <row r="769" customFormat="false" ht="11.25" hidden="false" customHeight="false" outlineLevel="0" collapsed="false">
      <c r="AD769" s="1" t="n">
        <f aca="false">AD768+1</f>
        <v>764</v>
      </c>
      <c r="AF769" s="81"/>
      <c r="AG769" s="81"/>
      <c r="AH769" s="90"/>
      <c r="AI769" s="33"/>
      <c r="AS769" s="71" t="n">
        <f aca="false">AL768</f>
        <v>0</v>
      </c>
      <c r="AT769" s="69" t="n">
        <f aca="false">AQ769</f>
        <v>0</v>
      </c>
    </row>
    <row r="770" customFormat="false" ht="11.25" hidden="false" customHeight="false" outlineLevel="0" collapsed="false">
      <c r="AD770" s="1" t="n">
        <f aca="false">AD769+1</f>
        <v>765</v>
      </c>
      <c r="AF770" s="81"/>
      <c r="AG770" s="81"/>
      <c r="AH770" s="90"/>
      <c r="AI770" s="33"/>
      <c r="AS770" s="71" t="n">
        <f aca="false">AL769</f>
        <v>0</v>
      </c>
      <c r="AT770" s="69" t="n">
        <f aca="false">AQ770</f>
        <v>0</v>
      </c>
    </row>
    <row r="771" customFormat="false" ht="11.25" hidden="false" customHeight="false" outlineLevel="0" collapsed="false">
      <c r="AD771" s="1" t="n">
        <f aca="false">AD770+1</f>
        <v>766</v>
      </c>
      <c r="AF771" s="81"/>
      <c r="AG771" s="81"/>
      <c r="AH771" s="90"/>
      <c r="AI771" s="33"/>
      <c r="AS771" s="71" t="n">
        <f aca="false">AL770</f>
        <v>0</v>
      </c>
      <c r="AT771" s="69" t="n">
        <f aca="false">AQ771</f>
        <v>0</v>
      </c>
    </row>
    <row r="772" customFormat="false" ht="11.25" hidden="false" customHeight="false" outlineLevel="0" collapsed="false">
      <c r="AD772" s="1" t="n">
        <f aca="false">AD771+1</f>
        <v>767</v>
      </c>
      <c r="AF772" s="81"/>
      <c r="AG772" s="81"/>
      <c r="AH772" s="90"/>
      <c r="AI772" s="33"/>
      <c r="AS772" s="71" t="n">
        <f aca="false">AL771</f>
        <v>0</v>
      </c>
      <c r="AT772" s="69" t="n">
        <f aca="false">AQ772</f>
        <v>0</v>
      </c>
    </row>
    <row r="773" customFormat="false" ht="11.25" hidden="false" customHeight="false" outlineLevel="0" collapsed="false">
      <c r="AD773" s="1" t="n">
        <f aca="false">AD772+1</f>
        <v>768</v>
      </c>
      <c r="AF773" s="81"/>
      <c r="AG773" s="81"/>
      <c r="AH773" s="90"/>
      <c r="AI773" s="33"/>
      <c r="AS773" s="71" t="n">
        <f aca="false">AL772</f>
        <v>0</v>
      </c>
      <c r="AT773" s="69" t="n">
        <f aca="false">AQ773</f>
        <v>0</v>
      </c>
    </row>
    <row r="774" customFormat="false" ht="11.25" hidden="false" customHeight="false" outlineLevel="0" collapsed="false">
      <c r="AD774" s="1" t="n">
        <f aca="false">AD773+1</f>
        <v>769</v>
      </c>
      <c r="AF774" s="81"/>
      <c r="AG774" s="81"/>
      <c r="AH774" s="90"/>
      <c r="AI774" s="33"/>
      <c r="AS774" s="71" t="n">
        <f aca="false">AL773</f>
        <v>0</v>
      </c>
      <c r="AT774" s="69" t="n">
        <f aca="false">AQ774</f>
        <v>0</v>
      </c>
    </row>
    <row r="775" customFormat="false" ht="11.25" hidden="false" customHeight="false" outlineLevel="0" collapsed="false">
      <c r="AD775" s="1" t="n">
        <f aca="false">AD774+1</f>
        <v>770</v>
      </c>
      <c r="AF775" s="81"/>
      <c r="AG775" s="81"/>
      <c r="AH775" s="90"/>
      <c r="AI775" s="33"/>
      <c r="AS775" s="71" t="n">
        <f aca="false">AL774</f>
        <v>0</v>
      </c>
      <c r="AT775" s="69" t="n">
        <f aca="false">AQ775</f>
        <v>0</v>
      </c>
    </row>
    <row r="776" customFormat="false" ht="11.25" hidden="false" customHeight="false" outlineLevel="0" collapsed="false">
      <c r="AD776" s="1" t="n">
        <f aca="false">AD775+1</f>
        <v>771</v>
      </c>
      <c r="AF776" s="81"/>
      <c r="AG776" s="81"/>
      <c r="AH776" s="90"/>
      <c r="AI776" s="33"/>
      <c r="AS776" s="71" t="n">
        <f aca="false">AL775</f>
        <v>0</v>
      </c>
      <c r="AT776" s="69" t="n">
        <f aca="false">AQ776</f>
        <v>0</v>
      </c>
    </row>
    <row r="777" customFormat="false" ht="11.25" hidden="false" customHeight="false" outlineLevel="0" collapsed="false">
      <c r="AD777" s="1" t="n">
        <f aca="false">AD776+1</f>
        <v>772</v>
      </c>
      <c r="AF777" s="81"/>
      <c r="AG777" s="81"/>
      <c r="AH777" s="90"/>
      <c r="AI777" s="33"/>
      <c r="AS777" s="71" t="n">
        <f aca="false">AL776</f>
        <v>0</v>
      </c>
      <c r="AT777" s="69" t="n">
        <f aca="false">AQ777</f>
        <v>0</v>
      </c>
    </row>
    <row r="778" customFormat="false" ht="11.25" hidden="false" customHeight="false" outlineLevel="0" collapsed="false">
      <c r="AD778" s="1" t="n">
        <f aca="false">AD777+1</f>
        <v>773</v>
      </c>
      <c r="AF778" s="81"/>
      <c r="AG778" s="81"/>
      <c r="AH778" s="90"/>
      <c r="AI778" s="33"/>
      <c r="AS778" s="71" t="n">
        <f aca="false">AL777</f>
        <v>0</v>
      </c>
      <c r="AT778" s="69" t="n">
        <f aca="false">AQ778</f>
        <v>0</v>
      </c>
    </row>
    <row r="779" customFormat="false" ht="11.25" hidden="false" customHeight="false" outlineLevel="0" collapsed="false">
      <c r="AD779" s="1" t="n">
        <f aca="false">AD778+1</f>
        <v>774</v>
      </c>
      <c r="AF779" s="81"/>
      <c r="AG779" s="81"/>
      <c r="AH779" s="90"/>
      <c r="AI779" s="33"/>
      <c r="AS779" s="71" t="n">
        <f aca="false">AL778</f>
        <v>0</v>
      </c>
      <c r="AT779" s="69" t="n">
        <f aca="false">AQ779</f>
        <v>0</v>
      </c>
    </row>
    <row r="780" customFormat="false" ht="11.25" hidden="false" customHeight="false" outlineLevel="0" collapsed="false">
      <c r="AD780" s="1" t="n">
        <f aca="false">AD779+1</f>
        <v>775</v>
      </c>
      <c r="AF780" s="81"/>
      <c r="AG780" s="81"/>
      <c r="AH780" s="90"/>
      <c r="AI780" s="33"/>
      <c r="AS780" s="71" t="n">
        <f aca="false">AL779</f>
        <v>0</v>
      </c>
      <c r="AT780" s="69" t="n">
        <f aca="false">AQ780</f>
        <v>0</v>
      </c>
    </row>
    <row r="781" customFormat="false" ht="11.25" hidden="false" customHeight="false" outlineLevel="0" collapsed="false">
      <c r="AD781" s="1" t="n">
        <f aca="false">AD780+1</f>
        <v>776</v>
      </c>
      <c r="AF781" s="81"/>
      <c r="AG781" s="81"/>
      <c r="AH781" s="90"/>
      <c r="AI781" s="33"/>
      <c r="AS781" s="71" t="n">
        <f aca="false">AL780</f>
        <v>0</v>
      </c>
      <c r="AT781" s="69" t="n">
        <f aca="false">AQ781</f>
        <v>0</v>
      </c>
    </row>
    <row r="782" customFormat="false" ht="11.25" hidden="false" customHeight="false" outlineLevel="0" collapsed="false">
      <c r="AD782" s="1" t="n">
        <f aca="false">AD781+1</f>
        <v>777</v>
      </c>
      <c r="AF782" s="81"/>
      <c r="AG782" s="81"/>
      <c r="AH782" s="90"/>
      <c r="AI782" s="33"/>
      <c r="AS782" s="71" t="n">
        <f aca="false">AL781</f>
        <v>0</v>
      </c>
      <c r="AT782" s="69" t="n">
        <f aca="false">AQ782</f>
        <v>0</v>
      </c>
    </row>
    <row r="783" customFormat="false" ht="11.25" hidden="false" customHeight="false" outlineLevel="0" collapsed="false">
      <c r="AD783" s="1" t="n">
        <f aca="false">AD782+1</f>
        <v>778</v>
      </c>
      <c r="AF783" s="81"/>
      <c r="AG783" s="81"/>
      <c r="AH783" s="90"/>
      <c r="AI783" s="33"/>
      <c r="AS783" s="71" t="n">
        <f aca="false">AL782</f>
        <v>0</v>
      </c>
      <c r="AT783" s="69" t="n">
        <f aca="false">AQ783</f>
        <v>0</v>
      </c>
    </row>
    <row r="784" customFormat="false" ht="11.25" hidden="false" customHeight="false" outlineLevel="0" collapsed="false">
      <c r="AD784" s="1" t="n">
        <f aca="false">AD783+1</f>
        <v>779</v>
      </c>
      <c r="AF784" s="81"/>
      <c r="AG784" s="81"/>
      <c r="AH784" s="90"/>
      <c r="AI784" s="33"/>
      <c r="AS784" s="71" t="n">
        <f aca="false">AL783</f>
        <v>0</v>
      </c>
      <c r="AT784" s="69" t="n">
        <f aca="false">AQ784</f>
        <v>0</v>
      </c>
    </row>
    <row r="785" customFormat="false" ht="11.25" hidden="false" customHeight="false" outlineLevel="0" collapsed="false">
      <c r="AD785" s="1" t="n">
        <f aca="false">AD784+1</f>
        <v>780</v>
      </c>
      <c r="AF785" s="81"/>
      <c r="AG785" s="81"/>
      <c r="AH785" s="90"/>
      <c r="AI785" s="33"/>
      <c r="AS785" s="71" t="n">
        <f aca="false">AL784</f>
        <v>0</v>
      </c>
      <c r="AT785" s="69" t="n">
        <f aca="false">AQ785</f>
        <v>0</v>
      </c>
    </row>
    <row r="786" customFormat="false" ht="11.25" hidden="false" customHeight="false" outlineLevel="0" collapsed="false">
      <c r="AD786" s="1" t="n">
        <f aca="false">AD785+1</f>
        <v>781</v>
      </c>
      <c r="AF786" s="81"/>
      <c r="AG786" s="81"/>
      <c r="AH786" s="90"/>
      <c r="AI786" s="33"/>
      <c r="AS786" s="71" t="n">
        <f aca="false">AL785</f>
        <v>0</v>
      </c>
      <c r="AT786" s="69" t="n">
        <f aca="false">AQ786</f>
        <v>0</v>
      </c>
    </row>
    <row r="787" customFormat="false" ht="11.25" hidden="false" customHeight="false" outlineLevel="0" collapsed="false">
      <c r="AD787" s="1" t="n">
        <f aca="false">AD786+1</f>
        <v>782</v>
      </c>
      <c r="AF787" s="81"/>
      <c r="AG787" s="81"/>
      <c r="AH787" s="90"/>
      <c r="AI787" s="33"/>
      <c r="AS787" s="71" t="n">
        <f aca="false">AL786</f>
        <v>0</v>
      </c>
      <c r="AT787" s="69" t="n">
        <f aca="false">AQ787</f>
        <v>0</v>
      </c>
    </row>
    <row r="788" customFormat="false" ht="11.25" hidden="false" customHeight="false" outlineLevel="0" collapsed="false">
      <c r="AD788" s="1" t="n">
        <f aca="false">AD787+1</f>
        <v>783</v>
      </c>
      <c r="AF788" s="81"/>
      <c r="AG788" s="81"/>
      <c r="AH788" s="90"/>
      <c r="AI788" s="33"/>
      <c r="AS788" s="71" t="n">
        <f aca="false">AL787</f>
        <v>0</v>
      </c>
      <c r="AT788" s="69" t="n">
        <f aca="false">AQ788</f>
        <v>0</v>
      </c>
    </row>
    <row r="789" customFormat="false" ht="11.25" hidden="false" customHeight="false" outlineLevel="0" collapsed="false">
      <c r="AD789" s="1" t="n">
        <f aca="false">AD788+1</f>
        <v>784</v>
      </c>
      <c r="AF789" s="81"/>
      <c r="AG789" s="81"/>
      <c r="AH789" s="90"/>
      <c r="AI789" s="33"/>
      <c r="AS789" s="71" t="n">
        <f aca="false">AL788</f>
        <v>0</v>
      </c>
      <c r="AT789" s="69" t="n">
        <f aca="false">AQ789</f>
        <v>0</v>
      </c>
    </row>
    <row r="790" customFormat="false" ht="11.25" hidden="false" customHeight="false" outlineLevel="0" collapsed="false">
      <c r="AD790" s="1" t="n">
        <f aca="false">AD789+1</f>
        <v>785</v>
      </c>
      <c r="AF790" s="81"/>
      <c r="AG790" s="81"/>
      <c r="AH790" s="90"/>
      <c r="AI790" s="33"/>
      <c r="AS790" s="71" t="n">
        <f aca="false">AL789</f>
        <v>0</v>
      </c>
      <c r="AT790" s="69" t="n">
        <f aca="false">AQ790</f>
        <v>0</v>
      </c>
    </row>
    <row r="791" customFormat="false" ht="11.25" hidden="false" customHeight="false" outlineLevel="0" collapsed="false">
      <c r="AD791" s="1" t="n">
        <f aca="false">AD790+1</f>
        <v>786</v>
      </c>
      <c r="AF791" s="81"/>
      <c r="AG791" s="81"/>
      <c r="AH791" s="90"/>
      <c r="AI791" s="33"/>
      <c r="AS791" s="71" t="n">
        <f aca="false">AL790</f>
        <v>0</v>
      </c>
      <c r="AT791" s="69" t="n">
        <f aca="false">AQ791</f>
        <v>0</v>
      </c>
    </row>
    <row r="792" customFormat="false" ht="11.25" hidden="false" customHeight="false" outlineLevel="0" collapsed="false">
      <c r="AD792" s="1" t="n">
        <f aca="false">AD791+1</f>
        <v>787</v>
      </c>
      <c r="AF792" s="81"/>
      <c r="AG792" s="81"/>
      <c r="AH792" s="90"/>
      <c r="AI792" s="33"/>
      <c r="AS792" s="71" t="n">
        <f aca="false">AL791</f>
        <v>0</v>
      </c>
      <c r="AT792" s="69" t="n">
        <f aca="false">AQ792</f>
        <v>0</v>
      </c>
    </row>
    <row r="793" customFormat="false" ht="11.25" hidden="false" customHeight="false" outlineLevel="0" collapsed="false">
      <c r="AD793" s="1" t="n">
        <f aca="false">AD792+1</f>
        <v>788</v>
      </c>
      <c r="AF793" s="81"/>
      <c r="AG793" s="81"/>
      <c r="AH793" s="90"/>
      <c r="AI793" s="33"/>
      <c r="AS793" s="71" t="n">
        <f aca="false">AL792</f>
        <v>0</v>
      </c>
      <c r="AT793" s="69" t="n">
        <f aca="false">AQ793</f>
        <v>0</v>
      </c>
    </row>
    <row r="794" customFormat="false" ht="11.25" hidden="false" customHeight="false" outlineLevel="0" collapsed="false">
      <c r="AD794" s="1" t="n">
        <f aca="false">AD793+1</f>
        <v>789</v>
      </c>
      <c r="AF794" s="81"/>
      <c r="AG794" s="81"/>
      <c r="AH794" s="90"/>
      <c r="AI794" s="33"/>
      <c r="AS794" s="71" t="n">
        <f aca="false">AL793</f>
        <v>0</v>
      </c>
      <c r="AT794" s="69" t="n">
        <f aca="false">AQ794</f>
        <v>0</v>
      </c>
    </row>
    <row r="795" customFormat="false" ht="11.25" hidden="false" customHeight="false" outlineLevel="0" collapsed="false">
      <c r="AD795" s="1" t="n">
        <f aca="false">AD794+1</f>
        <v>790</v>
      </c>
      <c r="AF795" s="81"/>
      <c r="AG795" s="81"/>
      <c r="AH795" s="90"/>
      <c r="AI795" s="33"/>
      <c r="AS795" s="71" t="n">
        <f aca="false">AL794</f>
        <v>0</v>
      </c>
      <c r="AT795" s="69" t="n">
        <f aca="false">AQ795</f>
        <v>0</v>
      </c>
    </row>
    <row r="796" customFormat="false" ht="11.25" hidden="false" customHeight="false" outlineLevel="0" collapsed="false">
      <c r="AD796" s="1" t="n">
        <f aca="false">AD795+1</f>
        <v>791</v>
      </c>
      <c r="AF796" s="81"/>
      <c r="AG796" s="81"/>
      <c r="AH796" s="90"/>
      <c r="AI796" s="33"/>
      <c r="AS796" s="71" t="n">
        <f aca="false">AL795</f>
        <v>0</v>
      </c>
      <c r="AT796" s="69" t="n">
        <f aca="false">AQ796</f>
        <v>0</v>
      </c>
    </row>
    <row r="797" customFormat="false" ht="11.25" hidden="false" customHeight="false" outlineLevel="0" collapsed="false">
      <c r="AD797" s="1" t="n">
        <f aca="false">AD796+1</f>
        <v>792</v>
      </c>
      <c r="AF797" s="81"/>
      <c r="AG797" s="81"/>
      <c r="AH797" s="90"/>
      <c r="AI797" s="33"/>
      <c r="AS797" s="71" t="n">
        <f aca="false">AL796</f>
        <v>0</v>
      </c>
      <c r="AT797" s="69" t="n">
        <f aca="false">AQ797</f>
        <v>0</v>
      </c>
    </row>
    <row r="798" customFormat="false" ht="11.25" hidden="false" customHeight="false" outlineLevel="0" collapsed="false">
      <c r="AD798" s="1" t="n">
        <f aca="false">AD797+1</f>
        <v>793</v>
      </c>
      <c r="AF798" s="81"/>
      <c r="AG798" s="81"/>
      <c r="AH798" s="90"/>
      <c r="AI798" s="33"/>
      <c r="AS798" s="71" t="n">
        <f aca="false">AL797</f>
        <v>0</v>
      </c>
      <c r="AT798" s="69" t="n">
        <f aca="false">AQ798</f>
        <v>0</v>
      </c>
    </row>
    <row r="799" customFormat="false" ht="11.25" hidden="false" customHeight="false" outlineLevel="0" collapsed="false">
      <c r="AD799" s="1" t="n">
        <f aca="false">AD798+1</f>
        <v>794</v>
      </c>
      <c r="AF799" s="81"/>
      <c r="AG799" s="81"/>
      <c r="AH799" s="90"/>
      <c r="AI799" s="33"/>
      <c r="AS799" s="71" t="n">
        <f aca="false">AL798</f>
        <v>0</v>
      </c>
      <c r="AT799" s="69" t="n">
        <f aca="false">AQ799</f>
        <v>0</v>
      </c>
    </row>
    <row r="800" customFormat="false" ht="11.25" hidden="false" customHeight="false" outlineLevel="0" collapsed="false">
      <c r="AD800" s="1" t="n">
        <f aca="false">AD799+1</f>
        <v>795</v>
      </c>
      <c r="AF800" s="81"/>
      <c r="AG800" s="81"/>
      <c r="AH800" s="90"/>
      <c r="AI800" s="33"/>
      <c r="AS800" s="71" t="n">
        <f aca="false">AL799</f>
        <v>0</v>
      </c>
      <c r="AT800" s="69" t="n">
        <f aca="false">AQ800</f>
        <v>0</v>
      </c>
    </row>
    <row r="801" customFormat="false" ht="11.25" hidden="false" customHeight="false" outlineLevel="0" collapsed="false">
      <c r="AD801" s="1" t="n">
        <f aca="false">AD800+1</f>
        <v>796</v>
      </c>
      <c r="AF801" s="81"/>
      <c r="AG801" s="81"/>
      <c r="AH801" s="90"/>
      <c r="AI801" s="33"/>
      <c r="AS801" s="71" t="n">
        <f aca="false">AL800</f>
        <v>0</v>
      </c>
      <c r="AT801" s="69" t="n">
        <f aca="false">AQ801</f>
        <v>0</v>
      </c>
    </row>
    <row r="802" customFormat="false" ht="11.25" hidden="false" customHeight="false" outlineLevel="0" collapsed="false">
      <c r="AD802" s="1" t="n">
        <f aca="false">AD801+1</f>
        <v>797</v>
      </c>
      <c r="AF802" s="81"/>
      <c r="AG802" s="81"/>
      <c r="AH802" s="90"/>
      <c r="AI802" s="33"/>
      <c r="AS802" s="71" t="n">
        <f aca="false">AL801</f>
        <v>0</v>
      </c>
      <c r="AT802" s="69" t="n">
        <f aca="false">AQ802</f>
        <v>0</v>
      </c>
    </row>
    <row r="803" customFormat="false" ht="11.25" hidden="false" customHeight="false" outlineLevel="0" collapsed="false">
      <c r="AD803" s="1" t="n">
        <f aca="false">AD802+1</f>
        <v>798</v>
      </c>
      <c r="AF803" s="81"/>
      <c r="AG803" s="81"/>
      <c r="AH803" s="90"/>
      <c r="AI803" s="33"/>
      <c r="AS803" s="71" t="n">
        <f aca="false">AL802</f>
        <v>0</v>
      </c>
      <c r="AT803" s="69" t="n">
        <f aca="false">AQ803</f>
        <v>0</v>
      </c>
    </row>
    <row r="804" customFormat="false" ht="11.25" hidden="false" customHeight="false" outlineLevel="0" collapsed="false">
      <c r="AD804" s="1" t="n">
        <f aca="false">AD803+1</f>
        <v>799</v>
      </c>
      <c r="AF804" s="81"/>
      <c r="AG804" s="81"/>
      <c r="AH804" s="90"/>
      <c r="AI804" s="33"/>
      <c r="AS804" s="71" t="n">
        <f aca="false">AL803</f>
        <v>0</v>
      </c>
      <c r="AT804" s="69" t="n">
        <f aca="false">AQ804</f>
        <v>0</v>
      </c>
    </row>
    <row r="805" customFormat="false" ht="11.25" hidden="false" customHeight="false" outlineLevel="0" collapsed="false">
      <c r="AD805" s="1" t="n">
        <f aca="false">AD804+1</f>
        <v>800</v>
      </c>
      <c r="AF805" s="81"/>
      <c r="AG805" s="81"/>
      <c r="AH805" s="90"/>
      <c r="AI805" s="33"/>
      <c r="AS805" s="71" t="n">
        <f aca="false">AL804</f>
        <v>0</v>
      </c>
      <c r="AT805" s="69" t="n">
        <f aca="false">AQ805</f>
        <v>0</v>
      </c>
    </row>
    <row r="806" customFormat="false" ht="11.25" hidden="false" customHeight="false" outlineLevel="0" collapsed="false">
      <c r="AD806" s="1" t="n">
        <f aca="false">AD805+1</f>
        <v>801</v>
      </c>
      <c r="AF806" s="81"/>
      <c r="AG806" s="81"/>
      <c r="AH806" s="90"/>
      <c r="AI806" s="33"/>
      <c r="AS806" s="71" t="n">
        <f aca="false">AL805</f>
        <v>0</v>
      </c>
      <c r="AT806" s="69" t="n">
        <f aca="false">AQ806</f>
        <v>0</v>
      </c>
    </row>
    <row r="807" customFormat="false" ht="11.25" hidden="false" customHeight="false" outlineLevel="0" collapsed="false">
      <c r="AD807" s="1" t="n">
        <f aca="false">AD806+1</f>
        <v>802</v>
      </c>
      <c r="AF807" s="81"/>
      <c r="AG807" s="81"/>
      <c r="AH807" s="90"/>
      <c r="AI807" s="33"/>
      <c r="AS807" s="71" t="n">
        <f aca="false">AL806</f>
        <v>0</v>
      </c>
      <c r="AT807" s="69" t="n">
        <f aca="false">AQ807</f>
        <v>0</v>
      </c>
    </row>
    <row r="808" customFormat="false" ht="11.25" hidden="false" customHeight="false" outlineLevel="0" collapsed="false">
      <c r="AD808" s="1" t="n">
        <f aca="false">AD807+1</f>
        <v>803</v>
      </c>
      <c r="AF808" s="81"/>
      <c r="AG808" s="81"/>
      <c r="AH808" s="90"/>
      <c r="AI808" s="33"/>
      <c r="AS808" s="71" t="n">
        <f aca="false">AL807</f>
        <v>0</v>
      </c>
      <c r="AT808" s="69" t="n">
        <f aca="false">AQ808</f>
        <v>0</v>
      </c>
    </row>
    <row r="809" customFormat="false" ht="11.25" hidden="false" customHeight="false" outlineLevel="0" collapsed="false">
      <c r="AD809" s="1" t="n">
        <f aca="false">AD808+1</f>
        <v>804</v>
      </c>
      <c r="AF809" s="81"/>
      <c r="AG809" s="81"/>
      <c r="AH809" s="90"/>
      <c r="AI809" s="33"/>
      <c r="AS809" s="71" t="n">
        <f aca="false">AL808</f>
        <v>0</v>
      </c>
      <c r="AT809" s="69" t="n">
        <f aca="false">AQ809</f>
        <v>0</v>
      </c>
    </row>
    <row r="810" customFormat="false" ht="11.25" hidden="false" customHeight="false" outlineLevel="0" collapsed="false">
      <c r="AD810" s="1" t="n">
        <f aca="false">AD809+1</f>
        <v>805</v>
      </c>
      <c r="AF810" s="81"/>
      <c r="AG810" s="81"/>
      <c r="AH810" s="90"/>
      <c r="AI810" s="33"/>
      <c r="AS810" s="71" t="n">
        <f aca="false">AL809</f>
        <v>0</v>
      </c>
      <c r="AT810" s="69" t="n">
        <f aca="false">AQ810</f>
        <v>0</v>
      </c>
    </row>
    <row r="811" customFormat="false" ht="11.25" hidden="false" customHeight="false" outlineLevel="0" collapsed="false">
      <c r="AD811" s="1" t="n">
        <f aca="false">AD810+1</f>
        <v>806</v>
      </c>
      <c r="AF811" s="81"/>
      <c r="AG811" s="81"/>
      <c r="AH811" s="90"/>
      <c r="AI811" s="33"/>
      <c r="AS811" s="71" t="n">
        <f aca="false">AL810</f>
        <v>0</v>
      </c>
      <c r="AT811" s="69" t="n">
        <f aca="false">AQ811</f>
        <v>0</v>
      </c>
    </row>
    <row r="812" customFormat="false" ht="11.25" hidden="false" customHeight="false" outlineLevel="0" collapsed="false">
      <c r="AD812" s="1" t="n">
        <f aca="false">AD811+1</f>
        <v>807</v>
      </c>
      <c r="AF812" s="81"/>
      <c r="AG812" s="81"/>
      <c r="AH812" s="90"/>
      <c r="AI812" s="33"/>
      <c r="AS812" s="71" t="n">
        <f aca="false">AL811</f>
        <v>0</v>
      </c>
      <c r="AT812" s="69" t="n">
        <f aca="false">AQ812</f>
        <v>0</v>
      </c>
    </row>
    <row r="813" customFormat="false" ht="11.25" hidden="false" customHeight="false" outlineLevel="0" collapsed="false">
      <c r="AD813" s="1" t="n">
        <f aca="false">AD812+1</f>
        <v>808</v>
      </c>
      <c r="AF813" s="81"/>
      <c r="AG813" s="81"/>
      <c r="AH813" s="90"/>
      <c r="AI813" s="33"/>
      <c r="AS813" s="71" t="n">
        <f aca="false">AL812</f>
        <v>0</v>
      </c>
      <c r="AT813" s="69" t="n">
        <f aca="false">AQ813</f>
        <v>0</v>
      </c>
    </row>
    <row r="814" customFormat="false" ht="11.25" hidden="false" customHeight="false" outlineLevel="0" collapsed="false">
      <c r="AD814" s="1" t="n">
        <f aca="false">AD813+1</f>
        <v>809</v>
      </c>
      <c r="AF814" s="81"/>
      <c r="AG814" s="81"/>
      <c r="AH814" s="90"/>
      <c r="AI814" s="33"/>
      <c r="AS814" s="71" t="n">
        <f aca="false">AL813</f>
        <v>0</v>
      </c>
      <c r="AT814" s="69" t="n">
        <f aca="false">AQ814</f>
        <v>0</v>
      </c>
    </row>
    <row r="815" customFormat="false" ht="11.25" hidden="false" customHeight="false" outlineLevel="0" collapsed="false">
      <c r="AD815" s="1" t="n">
        <f aca="false">AD814+1</f>
        <v>810</v>
      </c>
      <c r="AF815" s="81"/>
      <c r="AG815" s="81"/>
      <c r="AH815" s="90"/>
      <c r="AI815" s="33"/>
      <c r="AS815" s="71" t="n">
        <f aca="false">AL814</f>
        <v>0</v>
      </c>
      <c r="AT815" s="69" t="n">
        <f aca="false">AQ815</f>
        <v>0</v>
      </c>
    </row>
    <row r="816" customFormat="false" ht="11.25" hidden="false" customHeight="false" outlineLevel="0" collapsed="false">
      <c r="AD816" s="1" t="n">
        <f aca="false">AD815+1</f>
        <v>811</v>
      </c>
      <c r="AF816" s="81"/>
      <c r="AG816" s="81"/>
      <c r="AH816" s="90"/>
      <c r="AI816" s="33"/>
      <c r="AS816" s="71" t="n">
        <f aca="false">AL815</f>
        <v>0</v>
      </c>
      <c r="AT816" s="69" t="n">
        <f aca="false">AQ816</f>
        <v>0</v>
      </c>
    </row>
    <row r="817" customFormat="false" ht="11.25" hidden="false" customHeight="false" outlineLevel="0" collapsed="false">
      <c r="AD817" s="1" t="n">
        <f aca="false">AD816+1</f>
        <v>812</v>
      </c>
      <c r="AF817" s="81"/>
      <c r="AG817" s="81"/>
      <c r="AH817" s="90"/>
      <c r="AI817" s="33"/>
      <c r="AS817" s="71" t="n">
        <f aca="false">AL816</f>
        <v>0</v>
      </c>
      <c r="AT817" s="69" t="n">
        <f aca="false">AQ817</f>
        <v>0</v>
      </c>
    </row>
    <row r="818" customFormat="false" ht="11.25" hidden="false" customHeight="false" outlineLevel="0" collapsed="false">
      <c r="AD818" s="1" t="n">
        <f aca="false">AD817+1</f>
        <v>813</v>
      </c>
      <c r="AF818" s="81"/>
      <c r="AG818" s="81"/>
      <c r="AH818" s="90"/>
      <c r="AI818" s="33"/>
      <c r="AS818" s="71" t="n">
        <f aca="false">AL817</f>
        <v>0</v>
      </c>
      <c r="AT818" s="69" t="n">
        <f aca="false">AQ818</f>
        <v>0</v>
      </c>
    </row>
    <row r="819" customFormat="false" ht="11.25" hidden="false" customHeight="false" outlineLevel="0" collapsed="false">
      <c r="AD819" s="1" t="n">
        <f aca="false">AD818+1</f>
        <v>814</v>
      </c>
      <c r="AF819" s="81"/>
      <c r="AG819" s="81"/>
      <c r="AH819" s="90"/>
      <c r="AI819" s="33"/>
      <c r="AS819" s="71" t="n">
        <f aca="false">AL818</f>
        <v>0</v>
      </c>
      <c r="AT819" s="69" t="n">
        <f aca="false">AQ819</f>
        <v>0</v>
      </c>
    </row>
    <row r="820" customFormat="false" ht="11.25" hidden="false" customHeight="false" outlineLevel="0" collapsed="false">
      <c r="AD820" s="1" t="n">
        <f aca="false">AD819+1</f>
        <v>815</v>
      </c>
      <c r="AF820" s="81"/>
      <c r="AG820" s="81"/>
      <c r="AH820" s="90"/>
      <c r="AI820" s="33"/>
      <c r="AS820" s="71" t="n">
        <f aca="false">AL819</f>
        <v>0</v>
      </c>
      <c r="AT820" s="69" t="n">
        <f aca="false">AQ820</f>
        <v>0</v>
      </c>
    </row>
    <row r="821" customFormat="false" ht="11.25" hidden="false" customHeight="false" outlineLevel="0" collapsed="false">
      <c r="AD821" s="1" t="n">
        <f aca="false">AD820+1</f>
        <v>816</v>
      </c>
      <c r="AF821" s="81"/>
      <c r="AG821" s="81"/>
      <c r="AH821" s="90"/>
      <c r="AI821" s="33"/>
      <c r="AS821" s="71" t="n">
        <f aca="false">AL820</f>
        <v>0</v>
      </c>
      <c r="AT821" s="69" t="n">
        <f aca="false">AQ821</f>
        <v>0</v>
      </c>
    </row>
    <row r="822" customFormat="false" ht="11.25" hidden="false" customHeight="false" outlineLevel="0" collapsed="false">
      <c r="AD822" s="1" t="n">
        <f aca="false">AD821+1</f>
        <v>817</v>
      </c>
      <c r="AF822" s="81"/>
      <c r="AG822" s="81"/>
      <c r="AH822" s="90"/>
      <c r="AI822" s="33"/>
      <c r="AS822" s="71" t="n">
        <f aca="false">AL821</f>
        <v>0</v>
      </c>
      <c r="AT822" s="69" t="n">
        <f aca="false">AQ822</f>
        <v>0</v>
      </c>
    </row>
    <row r="823" customFormat="false" ht="11.25" hidden="false" customHeight="false" outlineLevel="0" collapsed="false">
      <c r="AD823" s="1" t="n">
        <f aca="false">AD822+1</f>
        <v>818</v>
      </c>
      <c r="AF823" s="81"/>
      <c r="AG823" s="81"/>
      <c r="AH823" s="90"/>
      <c r="AI823" s="33"/>
      <c r="AS823" s="71" t="n">
        <f aca="false">AL822</f>
        <v>0</v>
      </c>
      <c r="AT823" s="69" t="n">
        <f aca="false">AQ823</f>
        <v>0</v>
      </c>
    </row>
    <row r="824" customFormat="false" ht="11.25" hidden="false" customHeight="false" outlineLevel="0" collapsed="false">
      <c r="AD824" s="1" t="n">
        <f aca="false">AD823+1</f>
        <v>819</v>
      </c>
      <c r="AF824" s="81"/>
      <c r="AG824" s="81"/>
      <c r="AH824" s="90"/>
      <c r="AI824" s="33"/>
      <c r="AS824" s="71" t="n">
        <f aca="false">AL823</f>
        <v>0</v>
      </c>
      <c r="AT824" s="69" t="n">
        <f aca="false">AQ824</f>
        <v>0</v>
      </c>
    </row>
    <row r="825" customFormat="false" ht="11.25" hidden="false" customHeight="false" outlineLevel="0" collapsed="false">
      <c r="AD825" s="1" t="n">
        <f aca="false">AD824+1</f>
        <v>820</v>
      </c>
      <c r="AF825" s="81"/>
      <c r="AG825" s="81"/>
      <c r="AH825" s="90"/>
      <c r="AI825" s="33"/>
      <c r="AS825" s="71" t="n">
        <f aca="false">AL824</f>
        <v>0</v>
      </c>
      <c r="AT825" s="69" t="n">
        <f aca="false">AQ825</f>
        <v>0</v>
      </c>
    </row>
    <row r="826" customFormat="false" ht="11.25" hidden="false" customHeight="false" outlineLevel="0" collapsed="false">
      <c r="AD826" s="1" t="n">
        <f aca="false">AD825+1</f>
        <v>821</v>
      </c>
      <c r="AF826" s="81"/>
      <c r="AG826" s="81"/>
      <c r="AH826" s="90"/>
      <c r="AI826" s="33"/>
      <c r="AS826" s="71" t="n">
        <f aca="false">AL825</f>
        <v>0</v>
      </c>
      <c r="AT826" s="69" t="n">
        <f aca="false">AQ826</f>
        <v>0</v>
      </c>
    </row>
    <row r="827" customFormat="false" ht="11.25" hidden="false" customHeight="false" outlineLevel="0" collapsed="false">
      <c r="AD827" s="1" t="n">
        <f aca="false">AD826+1</f>
        <v>822</v>
      </c>
      <c r="AF827" s="81"/>
      <c r="AG827" s="81"/>
      <c r="AH827" s="90"/>
      <c r="AI827" s="33"/>
      <c r="AS827" s="71" t="n">
        <f aca="false">AL826</f>
        <v>0</v>
      </c>
      <c r="AT827" s="69" t="n">
        <f aca="false">AQ827</f>
        <v>0</v>
      </c>
    </row>
    <row r="828" customFormat="false" ht="11.25" hidden="false" customHeight="false" outlineLevel="0" collapsed="false">
      <c r="AD828" s="1" t="n">
        <f aca="false">AD827+1</f>
        <v>823</v>
      </c>
      <c r="AF828" s="81"/>
      <c r="AG828" s="81"/>
      <c r="AH828" s="90"/>
      <c r="AI828" s="33"/>
      <c r="AS828" s="71" t="n">
        <f aca="false">AL827</f>
        <v>0</v>
      </c>
      <c r="AT828" s="69" t="n">
        <f aca="false">AQ828</f>
        <v>0</v>
      </c>
    </row>
    <row r="829" customFormat="false" ht="11.25" hidden="false" customHeight="false" outlineLevel="0" collapsed="false">
      <c r="AD829" s="1" t="n">
        <f aca="false">AD828+1</f>
        <v>824</v>
      </c>
      <c r="AF829" s="81"/>
      <c r="AG829" s="81"/>
      <c r="AH829" s="90"/>
      <c r="AI829" s="33"/>
      <c r="AS829" s="71" t="n">
        <f aca="false">AL828</f>
        <v>0</v>
      </c>
      <c r="AT829" s="69" t="n">
        <f aca="false">AQ829</f>
        <v>0</v>
      </c>
    </row>
    <row r="830" customFormat="false" ht="11.25" hidden="false" customHeight="false" outlineLevel="0" collapsed="false">
      <c r="AD830" s="1" t="n">
        <f aca="false">AD829+1</f>
        <v>825</v>
      </c>
      <c r="AF830" s="81"/>
      <c r="AG830" s="81"/>
      <c r="AH830" s="90"/>
      <c r="AI830" s="33"/>
      <c r="AS830" s="71" t="n">
        <f aca="false">AL829</f>
        <v>0</v>
      </c>
      <c r="AT830" s="69" t="n">
        <f aca="false">AQ830</f>
        <v>0</v>
      </c>
    </row>
    <row r="831" customFormat="false" ht="11.25" hidden="false" customHeight="false" outlineLevel="0" collapsed="false">
      <c r="AD831" s="1" t="n">
        <f aca="false">AD830+1</f>
        <v>826</v>
      </c>
      <c r="AF831" s="81"/>
      <c r="AG831" s="81"/>
      <c r="AH831" s="90"/>
      <c r="AI831" s="33"/>
      <c r="AS831" s="71" t="n">
        <f aca="false">AL830</f>
        <v>0</v>
      </c>
      <c r="AT831" s="69" t="n">
        <f aca="false">AQ831</f>
        <v>0</v>
      </c>
    </row>
    <row r="832" customFormat="false" ht="11.25" hidden="false" customHeight="false" outlineLevel="0" collapsed="false">
      <c r="AD832" s="1" t="n">
        <f aca="false">AD831+1</f>
        <v>827</v>
      </c>
      <c r="AF832" s="81"/>
      <c r="AG832" s="81"/>
      <c r="AH832" s="90"/>
      <c r="AI832" s="33"/>
      <c r="AS832" s="71" t="n">
        <f aca="false">AL831</f>
        <v>0</v>
      </c>
      <c r="AT832" s="69" t="n">
        <f aca="false">AQ832</f>
        <v>0</v>
      </c>
    </row>
    <row r="833" customFormat="false" ht="11.25" hidden="false" customHeight="false" outlineLevel="0" collapsed="false">
      <c r="AD833" s="1" t="n">
        <f aca="false">AD832+1</f>
        <v>828</v>
      </c>
      <c r="AF833" s="81"/>
      <c r="AG833" s="81"/>
      <c r="AH833" s="90"/>
      <c r="AI833" s="33"/>
      <c r="AS833" s="71" t="n">
        <f aca="false">AL832</f>
        <v>0</v>
      </c>
      <c r="AT833" s="69" t="n">
        <f aca="false">AQ833</f>
        <v>0</v>
      </c>
    </row>
    <row r="834" customFormat="false" ht="11.25" hidden="false" customHeight="false" outlineLevel="0" collapsed="false">
      <c r="AD834" s="1" t="n">
        <f aca="false">AD833+1</f>
        <v>829</v>
      </c>
      <c r="AF834" s="81"/>
      <c r="AG834" s="81"/>
      <c r="AH834" s="90"/>
      <c r="AI834" s="33"/>
      <c r="AS834" s="71" t="n">
        <f aca="false">AL833</f>
        <v>0</v>
      </c>
      <c r="AT834" s="69" t="n">
        <f aca="false">AQ834</f>
        <v>0</v>
      </c>
    </row>
    <row r="835" customFormat="false" ht="11.25" hidden="false" customHeight="false" outlineLevel="0" collapsed="false">
      <c r="AD835" s="1" t="n">
        <f aca="false">AD834+1</f>
        <v>830</v>
      </c>
      <c r="AF835" s="81"/>
      <c r="AG835" s="81"/>
      <c r="AH835" s="90"/>
      <c r="AI835" s="33"/>
      <c r="AS835" s="71" t="n">
        <f aca="false">AL834</f>
        <v>0</v>
      </c>
      <c r="AT835" s="69" t="n">
        <f aca="false">AQ835</f>
        <v>0</v>
      </c>
    </row>
    <row r="836" customFormat="false" ht="11.25" hidden="false" customHeight="false" outlineLevel="0" collapsed="false">
      <c r="AD836" s="1" t="n">
        <f aca="false">AD835+1</f>
        <v>831</v>
      </c>
      <c r="AF836" s="81"/>
      <c r="AG836" s="81"/>
      <c r="AH836" s="90"/>
      <c r="AI836" s="33"/>
      <c r="AS836" s="71" t="n">
        <f aca="false">AL835</f>
        <v>0</v>
      </c>
      <c r="AT836" s="69" t="n">
        <f aca="false">AQ836</f>
        <v>0</v>
      </c>
    </row>
    <row r="837" customFormat="false" ht="11.25" hidden="false" customHeight="false" outlineLevel="0" collapsed="false">
      <c r="AD837" s="1" t="n">
        <f aca="false">AD836+1</f>
        <v>832</v>
      </c>
      <c r="AF837" s="81"/>
      <c r="AG837" s="81"/>
      <c r="AH837" s="90"/>
      <c r="AI837" s="33"/>
      <c r="AS837" s="71" t="n">
        <f aca="false">AL836</f>
        <v>0</v>
      </c>
      <c r="AT837" s="69" t="n">
        <f aca="false">AQ837</f>
        <v>0</v>
      </c>
    </row>
    <row r="838" customFormat="false" ht="11.25" hidden="false" customHeight="false" outlineLevel="0" collapsed="false">
      <c r="AD838" s="1" t="n">
        <f aca="false">AD837+1</f>
        <v>833</v>
      </c>
      <c r="AF838" s="81"/>
      <c r="AG838" s="81"/>
      <c r="AH838" s="90"/>
      <c r="AI838" s="33"/>
      <c r="AS838" s="71" t="n">
        <f aca="false">AL837</f>
        <v>0</v>
      </c>
      <c r="AT838" s="69" t="n">
        <f aca="false">AQ838</f>
        <v>0</v>
      </c>
    </row>
    <row r="839" customFormat="false" ht="11.25" hidden="false" customHeight="false" outlineLevel="0" collapsed="false">
      <c r="AD839" s="1" t="n">
        <f aca="false">AD838+1</f>
        <v>834</v>
      </c>
      <c r="AF839" s="81"/>
      <c r="AG839" s="81"/>
      <c r="AH839" s="90"/>
      <c r="AI839" s="33"/>
      <c r="AS839" s="71" t="n">
        <f aca="false">AL838</f>
        <v>0</v>
      </c>
      <c r="AT839" s="69" t="n">
        <f aca="false">AQ839</f>
        <v>0</v>
      </c>
    </row>
    <row r="840" customFormat="false" ht="11.25" hidden="false" customHeight="false" outlineLevel="0" collapsed="false">
      <c r="AD840" s="1" t="n">
        <f aca="false">AD839+1</f>
        <v>835</v>
      </c>
      <c r="AF840" s="81"/>
      <c r="AG840" s="81"/>
      <c r="AH840" s="90"/>
      <c r="AI840" s="33"/>
      <c r="AS840" s="71" t="n">
        <f aca="false">AL839</f>
        <v>0</v>
      </c>
      <c r="AT840" s="69" t="n">
        <f aca="false">AQ840</f>
        <v>0</v>
      </c>
    </row>
    <row r="841" customFormat="false" ht="11.25" hidden="false" customHeight="false" outlineLevel="0" collapsed="false">
      <c r="AD841" s="1" t="n">
        <f aca="false">AD840+1</f>
        <v>836</v>
      </c>
      <c r="AF841" s="81"/>
      <c r="AG841" s="81"/>
      <c r="AH841" s="90"/>
      <c r="AI841" s="33"/>
      <c r="AS841" s="71" t="n">
        <f aca="false">AL840</f>
        <v>0</v>
      </c>
      <c r="AT841" s="69" t="n">
        <f aca="false">AQ841</f>
        <v>0</v>
      </c>
    </row>
    <row r="842" customFormat="false" ht="11.25" hidden="false" customHeight="false" outlineLevel="0" collapsed="false">
      <c r="AD842" s="1" t="n">
        <f aca="false">AD841+1</f>
        <v>837</v>
      </c>
      <c r="AF842" s="81"/>
      <c r="AG842" s="81"/>
      <c r="AH842" s="90"/>
      <c r="AI842" s="33"/>
      <c r="AS842" s="71" t="n">
        <f aca="false">AL841</f>
        <v>0</v>
      </c>
      <c r="AT842" s="69" t="n">
        <f aca="false">AQ842</f>
        <v>0</v>
      </c>
    </row>
    <row r="843" customFormat="false" ht="11.25" hidden="false" customHeight="false" outlineLevel="0" collapsed="false">
      <c r="AD843" s="1" t="n">
        <f aca="false">AD842+1</f>
        <v>838</v>
      </c>
      <c r="AF843" s="81"/>
      <c r="AG843" s="81"/>
      <c r="AH843" s="90"/>
      <c r="AI843" s="33"/>
      <c r="AS843" s="71" t="n">
        <f aca="false">AL842</f>
        <v>0</v>
      </c>
      <c r="AT843" s="69" t="n">
        <f aca="false">AQ843</f>
        <v>0</v>
      </c>
    </row>
    <row r="844" customFormat="false" ht="11.25" hidden="false" customHeight="false" outlineLevel="0" collapsed="false">
      <c r="AD844" s="1" t="n">
        <f aca="false">AD843+1</f>
        <v>839</v>
      </c>
      <c r="AF844" s="81"/>
      <c r="AG844" s="81"/>
      <c r="AH844" s="90"/>
      <c r="AI844" s="33"/>
      <c r="AS844" s="71" t="n">
        <f aca="false">AL843</f>
        <v>0</v>
      </c>
      <c r="AT844" s="69" t="n">
        <f aca="false">AQ844</f>
        <v>0</v>
      </c>
    </row>
    <row r="845" customFormat="false" ht="11.25" hidden="false" customHeight="false" outlineLevel="0" collapsed="false">
      <c r="AD845" s="1" t="n">
        <f aca="false">AD844+1</f>
        <v>840</v>
      </c>
      <c r="AF845" s="81"/>
      <c r="AG845" s="81"/>
      <c r="AH845" s="90"/>
      <c r="AI845" s="33"/>
      <c r="AS845" s="71" t="n">
        <f aca="false">AL844</f>
        <v>0</v>
      </c>
      <c r="AT845" s="69" t="n">
        <f aca="false">AQ845</f>
        <v>0</v>
      </c>
    </row>
    <row r="846" customFormat="false" ht="11.25" hidden="false" customHeight="false" outlineLevel="0" collapsed="false">
      <c r="AD846" s="1" t="n">
        <f aca="false">AD845+1</f>
        <v>841</v>
      </c>
      <c r="AF846" s="81"/>
      <c r="AG846" s="81"/>
      <c r="AH846" s="90"/>
      <c r="AI846" s="33"/>
      <c r="AS846" s="71" t="n">
        <f aca="false">AL845</f>
        <v>0</v>
      </c>
      <c r="AT846" s="69" t="n">
        <f aca="false">AQ846</f>
        <v>0</v>
      </c>
    </row>
    <row r="847" customFormat="false" ht="11.25" hidden="false" customHeight="false" outlineLevel="0" collapsed="false">
      <c r="AD847" s="1" t="n">
        <f aca="false">AD846+1</f>
        <v>842</v>
      </c>
      <c r="AF847" s="81"/>
      <c r="AG847" s="81"/>
      <c r="AH847" s="90"/>
      <c r="AI847" s="33"/>
      <c r="AS847" s="71" t="n">
        <f aca="false">AL846</f>
        <v>0</v>
      </c>
      <c r="AT847" s="69" t="n">
        <f aca="false">AQ847</f>
        <v>0</v>
      </c>
    </row>
    <row r="848" customFormat="false" ht="11.25" hidden="false" customHeight="false" outlineLevel="0" collapsed="false">
      <c r="AD848" s="1" t="n">
        <f aca="false">AD847+1</f>
        <v>843</v>
      </c>
      <c r="AF848" s="81"/>
      <c r="AG848" s="81"/>
      <c r="AH848" s="90"/>
      <c r="AI848" s="33"/>
      <c r="AS848" s="71" t="n">
        <f aca="false">AL847</f>
        <v>0</v>
      </c>
      <c r="AT848" s="69" t="n">
        <f aca="false">AQ848</f>
        <v>0</v>
      </c>
    </row>
    <row r="849" customFormat="false" ht="11.25" hidden="false" customHeight="false" outlineLevel="0" collapsed="false">
      <c r="AD849" s="1" t="n">
        <f aca="false">AD848+1</f>
        <v>844</v>
      </c>
      <c r="AF849" s="81"/>
      <c r="AG849" s="81"/>
      <c r="AH849" s="90"/>
      <c r="AI849" s="33"/>
      <c r="AS849" s="71" t="n">
        <f aca="false">AL848</f>
        <v>0</v>
      </c>
      <c r="AT849" s="69" t="n">
        <f aca="false">AQ849</f>
        <v>0</v>
      </c>
    </row>
    <row r="850" customFormat="false" ht="11.25" hidden="false" customHeight="false" outlineLevel="0" collapsed="false">
      <c r="AD850" s="1" t="n">
        <f aca="false">AD849+1</f>
        <v>845</v>
      </c>
      <c r="AF850" s="81"/>
      <c r="AG850" s="81"/>
      <c r="AH850" s="90"/>
      <c r="AI850" s="33"/>
      <c r="AS850" s="71" t="n">
        <f aca="false">AL849</f>
        <v>0</v>
      </c>
      <c r="AT850" s="69" t="n">
        <f aca="false">AQ850</f>
        <v>0</v>
      </c>
    </row>
    <row r="851" customFormat="false" ht="11.25" hidden="false" customHeight="false" outlineLevel="0" collapsed="false">
      <c r="AD851" s="1" t="n">
        <f aca="false">AD850+1</f>
        <v>846</v>
      </c>
      <c r="AF851" s="81"/>
      <c r="AG851" s="81"/>
      <c r="AH851" s="90"/>
      <c r="AI851" s="33"/>
      <c r="AS851" s="71" t="n">
        <f aca="false">AL850</f>
        <v>0</v>
      </c>
      <c r="AT851" s="69" t="n">
        <f aca="false">AQ851</f>
        <v>0</v>
      </c>
    </row>
    <row r="852" customFormat="false" ht="11.25" hidden="false" customHeight="false" outlineLevel="0" collapsed="false">
      <c r="AD852" s="1" t="n">
        <f aca="false">AD851+1</f>
        <v>847</v>
      </c>
      <c r="AF852" s="81"/>
      <c r="AG852" s="81"/>
      <c r="AH852" s="90"/>
      <c r="AI852" s="33"/>
      <c r="AS852" s="71" t="n">
        <f aca="false">AL851</f>
        <v>0</v>
      </c>
      <c r="AT852" s="69" t="n">
        <f aca="false">AQ852</f>
        <v>0</v>
      </c>
    </row>
    <row r="853" customFormat="false" ht="11.25" hidden="false" customHeight="false" outlineLevel="0" collapsed="false">
      <c r="AD853" s="1" t="n">
        <f aca="false">AD852+1</f>
        <v>848</v>
      </c>
      <c r="AF853" s="81"/>
      <c r="AG853" s="81"/>
      <c r="AH853" s="90"/>
      <c r="AI853" s="33"/>
      <c r="AS853" s="71" t="n">
        <f aca="false">AL852</f>
        <v>0</v>
      </c>
      <c r="AT853" s="69" t="n">
        <f aca="false">AQ853</f>
        <v>0</v>
      </c>
    </row>
    <row r="854" customFormat="false" ht="11.25" hidden="false" customHeight="false" outlineLevel="0" collapsed="false">
      <c r="AD854" s="1" t="n">
        <f aca="false">AD853+1</f>
        <v>849</v>
      </c>
      <c r="AF854" s="81"/>
      <c r="AG854" s="81"/>
      <c r="AH854" s="90"/>
      <c r="AI854" s="33"/>
      <c r="AS854" s="71" t="n">
        <f aca="false">AL853</f>
        <v>0</v>
      </c>
      <c r="AT854" s="69" t="n">
        <f aca="false">AQ854</f>
        <v>0</v>
      </c>
    </row>
    <row r="855" customFormat="false" ht="11.25" hidden="false" customHeight="false" outlineLevel="0" collapsed="false">
      <c r="AD855" s="1" t="n">
        <f aca="false">AD854+1</f>
        <v>850</v>
      </c>
      <c r="AF855" s="81"/>
      <c r="AG855" s="81"/>
      <c r="AH855" s="90"/>
      <c r="AI855" s="33"/>
      <c r="AS855" s="71" t="n">
        <f aca="false">AL854</f>
        <v>0</v>
      </c>
      <c r="AT855" s="69" t="n">
        <f aca="false">AQ855</f>
        <v>0</v>
      </c>
    </row>
    <row r="856" customFormat="false" ht="11.25" hidden="false" customHeight="false" outlineLevel="0" collapsed="false">
      <c r="AD856" s="1" t="n">
        <f aca="false">AD855+1</f>
        <v>851</v>
      </c>
      <c r="AF856" s="81"/>
      <c r="AG856" s="81"/>
      <c r="AH856" s="90"/>
      <c r="AI856" s="33"/>
      <c r="AS856" s="71" t="n">
        <f aca="false">AL855</f>
        <v>0</v>
      </c>
      <c r="AT856" s="69" t="n">
        <f aca="false">AQ856</f>
        <v>0</v>
      </c>
    </row>
    <row r="857" customFormat="false" ht="11.25" hidden="false" customHeight="false" outlineLevel="0" collapsed="false">
      <c r="AD857" s="1" t="n">
        <f aca="false">AD856+1</f>
        <v>852</v>
      </c>
      <c r="AF857" s="81"/>
      <c r="AG857" s="81"/>
      <c r="AH857" s="90"/>
      <c r="AI857" s="33"/>
      <c r="AS857" s="71" t="n">
        <f aca="false">AL856</f>
        <v>0</v>
      </c>
      <c r="AT857" s="69" t="n">
        <f aca="false">AQ857</f>
        <v>0</v>
      </c>
    </row>
    <row r="858" customFormat="false" ht="11.25" hidden="false" customHeight="false" outlineLevel="0" collapsed="false">
      <c r="AD858" s="1" t="n">
        <f aca="false">AD857+1</f>
        <v>853</v>
      </c>
      <c r="AF858" s="81"/>
      <c r="AG858" s="81"/>
      <c r="AH858" s="90"/>
      <c r="AI858" s="33"/>
      <c r="AS858" s="71" t="n">
        <f aca="false">AL857</f>
        <v>0</v>
      </c>
      <c r="AT858" s="69" t="n">
        <f aca="false">AQ858</f>
        <v>0</v>
      </c>
    </row>
    <row r="859" customFormat="false" ht="11.25" hidden="false" customHeight="false" outlineLevel="0" collapsed="false">
      <c r="AD859" s="1" t="n">
        <f aca="false">AD858+1</f>
        <v>854</v>
      </c>
      <c r="AF859" s="81"/>
      <c r="AG859" s="81"/>
      <c r="AH859" s="90"/>
      <c r="AI859" s="33"/>
      <c r="AS859" s="71" t="n">
        <f aca="false">AL858</f>
        <v>0</v>
      </c>
      <c r="AT859" s="69" t="n">
        <f aca="false">AQ859</f>
        <v>0</v>
      </c>
    </row>
    <row r="860" customFormat="false" ht="11.25" hidden="false" customHeight="false" outlineLevel="0" collapsed="false">
      <c r="AD860" s="1" t="n">
        <f aca="false">AD859+1</f>
        <v>855</v>
      </c>
      <c r="AF860" s="81"/>
      <c r="AG860" s="81"/>
      <c r="AH860" s="90"/>
      <c r="AI860" s="33"/>
      <c r="AS860" s="71" t="n">
        <f aca="false">AL859</f>
        <v>0</v>
      </c>
      <c r="AT860" s="69" t="n">
        <f aca="false">AQ860</f>
        <v>0</v>
      </c>
    </row>
    <row r="861" customFormat="false" ht="11.25" hidden="false" customHeight="false" outlineLevel="0" collapsed="false">
      <c r="AD861" s="1" t="n">
        <f aca="false">AD860+1</f>
        <v>856</v>
      </c>
      <c r="AF861" s="81"/>
      <c r="AG861" s="81"/>
      <c r="AH861" s="90"/>
      <c r="AI861" s="33"/>
      <c r="AS861" s="71" t="n">
        <f aca="false">AL860</f>
        <v>0</v>
      </c>
      <c r="AT861" s="69" t="n">
        <f aca="false">AQ861</f>
        <v>0</v>
      </c>
    </row>
    <row r="862" customFormat="false" ht="11.25" hidden="false" customHeight="false" outlineLevel="0" collapsed="false">
      <c r="AD862" s="1" t="n">
        <f aca="false">AD861+1</f>
        <v>857</v>
      </c>
      <c r="AF862" s="81"/>
      <c r="AG862" s="81"/>
      <c r="AH862" s="90"/>
      <c r="AI862" s="33"/>
      <c r="AS862" s="71" t="n">
        <f aca="false">AL861</f>
        <v>0</v>
      </c>
      <c r="AT862" s="69" t="n">
        <f aca="false">AQ862</f>
        <v>0</v>
      </c>
    </row>
    <row r="863" customFormat="false" ht="11.25" hidden="false" customHeight="false" outlineLevel="0" collapsed="false">
      <c r="AD863" s="1" t="n">
        <f aca="false">AD862+1</f>
        <v>858</v>
      </c>
      <c r="AF863" s="81"/>
      <c r="AG863" s="81"/>
      <c r="AH863" s="90"/>
      <c r="AI863" s="33"/>
      <c r="AS863" s="71" t="n">
        <f aca="false">AL862</f>
        <v>0</v>
      </c>
      <c r="AT863" s="69" t="n">
        <f aca="false">AQ863</f>
        <v>0</v>
      </c>
    </row>
    <row r="864" customFormat="false" ht="11.25" hidden="false" customHeight="false" outlineLevel="0" collapsed="false">
      <c r="AD864" s="1" t="n">
        <f aca="false">AD863+1</f>
        <v>859</v>
      </c>
      <c r="AF864" s="81"/>
      <c r="AG864" s="81"/>
      <c r="AH864" s="90"/>
      <c r="AI864" s="33"/>
      <c r="AS864" s="71" t="n">
        <f aca="false">AL863</f>
        <v>0</v>
      </c>
      <c r="AT864" s="69" t="n">
        <f aca="false">AQ864</f>
        <v>0</v>
      </c>
    </row>
    <row r="865" customFormat="false" ht="11.25" hidden="false" customHeight="false" outlineLevel="0" collapsed="false">
      <c r="AD865" s="1" t="n">
        <f aca="false">AD864+1</f>
        <v>860</v>
      </c>
      <c r="AF865" s="81"/>
      <c r="AG865" s="81"/>
      <c r="AH865" s="90"/>
      <c r="AI865" s="33"/>
      <c r="AS865" s="71" t="n">
        <f aca="false">AL864</f>
        <v>0</v>
      </c>
      <c r="AT865" s="69" t="n">
        <f aca="false">AQ865</f>
        <v>0</v>
      </c>
    </row>
    <row r="866" customFormat="false" ht="11.25" hidden="false" customHeight="false" outlineLevel="0" collapsed="false">
      <c r="AD866" s="1" t="n">
        <f aca="false">AD865+1</f>
        <v>861</v>
      </c>
      <c r="AF866" s="81"/>
      <c r="AG866" s="81"/>
      <c r="AH866" s="90"/>
      <c r="AI866" s="33"/>
      <c r="AS866" s="71" t="n">
        <f aca="false">AL865</f>
        <v>0</v>
      </c>
      <c r="AT866" s="69" t="n">
        <f aca="false">AQ866</f>
        <v>0</v>
      </c>
    </row>
    <row r="867" customFormat="false" ht="11.25" hidden="false" customHeight="false" outlineLevel="0" collapsed="false">
      <c r="AD867" s="1" t="n">
        <f aca="false">AD866+1</f>
        <v>862</v>
      </c>
      <c r="AF867" s="81"/>
      <c r="AG867" s="81"/>
      <c r="AH867" s="90"/>
      <c r="AI867" s="33"/>
      <c r="AS867" s="71" t="n">
        <f aca="false">AL866</f>
        <v>0</v>
      </c>
      <c r="AT867" s="69" t="n">
        <f aca="false">AQ867</f>
        <v>0</v>
      </c>
    </row>
    <row r="868" customFormat="false" ht="11.25" hidden="false" customHeight="false" outlineLevel="0" collapsed="false">
      <c r="AD868" s="1" t="n">
        <f aca="false">AD867+1</f>
        <v>863</v>
      </c>
      <c r="AF868" s="81"/>
      <c r="AG868" s="81"/>
      <c r="AH868" s="90"/>
      <c r="AI868" s="33"/>
      <c r="AS868" s="71" t="n">
        <f aca="false">AL867</f>
        <v>0</v>
      </c>
      <c r="AT868" s="69" t="n">
        <f aca="false">AQ868</f>
        <v>0</v>
      </c>
    </row>
    <row r="869" customFormat="false" ht="11.25" hidden="false" customHeight="false" outlineLevel="0" collapsed="false">
      <c r="AD869" s="1" t="n">
        <f aca="false">AD868+1</f>
        <v>864</v>
      </c>
      <c r="AF869" s="81"/>
      <c r="AG869" s="81"/>
      <c r="AH869" s="90"/>
      <c r="AI869" s="33"/>
      <c r="AS869" s="71" t="n">
        <f aca="false">AL868</f>
        <v>0</v>
      </c>
      <c r="AT869" s="69" t="n">
        <f aca="false">AQ869</f>
        <v>0</v>
      </c>
    </row>
    <row r="870" customFormat="false" ht="11.25" hidden="false" customHeight="false" outlineLevel="0" collapsed="false">
      <c r="AD870" s="1" t="n">
        <f aca="false">AD869+1</f>
        <v>865</v>
      </c>
      <c r="AF870" s="81"/>
      <c r="AG870" s="81"/>
      <c r="AH870" s="90"/>
      <c r="AI870" s="33"/>
      <c r="AS870" s="71" t="n">
        <f aca="false">AL869</f>
        <v>0</v>
      </c>
      <c r="AT870" s="69" t="n">
        <f aca="false">AQ870</f>
        <v>0</v>
      </c>
    </row>
    <row r="871" customFormat="false" ht="11.25" hidden="false" customHeight="false" outlineLevel="0" collapsed="false">
      <c r="AD871" s="1" t="n">
        <f aca="false">AD870+1</f>
        <v>866</v>
      </c>
      <c r="AF871" s="81"/>
      <c r="AG871" s="81"/>
      <c r="AH871" s="90"/>
      <c r="AI871" s="33"/>
      <c r="AS871" s="71" t="n">
        <f aca="false">AL870</f>
        <v>0</v>
      </c>
      <c r="AT871" s="69" t="n">
        <f aca="false">AQ871</f>
        <v>0</v>
      </c>
    </row>
    <row r="872" customFormat="false" ht="11.25" hidden="false" customHeight="false" outlineLevel="0" collapsed="false">
      <c r="AD872" s="1" t="n">
        <f aca="false">AD871+1</f>
        <v>867</v>
      </c>
      <c r="AF872" s="81"/>
      <c r="AG872" s="81"/>
      <c r="AH872" s="90"/>
      <c r="AI872" s="33"/>
      <c r="AS872" s="71" t="n">
        <f aca="false">AL871</f>
        <v>0</v>
      </c>
      <c r="AT872" s="69" t="n">
        <f aca="false">AQ872</f>
        <v>0</v>
      </c>
    </row>
    <row r="873" customFormat="false" ht="11.25" hidden="false" customHeight="false" outlineLevel="0" collapsed="false">
      <c r="AD873" s="1" t="n">
        <f aca="false">AD872+1</f>
        <v>868</v>
      </c>
      <c r="AF873" s="81"/>
      <c r="AG873" s="81"/>
      <c r="AH873" s="90"/>
      <c r="AI873" s="33"/>
      <c r="AS873" s="71" t="n">
        <f aca="false">AL872</f>
        <v>0</v>
      </c>
      <c r="AT873" s="69" t="n">
        <f aca="false">AQ873</f>
        <v>0</v>
      </c>
    </row>
    <row r="874" customFormat="false" ht="11.25" hidden="false" customHeight="false" outlineLevel="0" collapsed="false">
      <c r="AD874" s="1" t="n">
        <f aca="false">AD873+1</f>
        <v>869</v>
      </c>
      <c r="AF874" s="81"/>
      <c r="AG874" s="81"/>
      <c r="AH874" s="90"/>
      <c r="AI874" s="33"/>
      <c r="AS874" s="71" t="n">
        <f aca="false">AL873</f>
        <v>0</v>
      </c>
      <c r="AT874" s="69" t="n">
        <f aca="false">AQ874</f>
        <v>0</v>
      </c>
    </row>
    <row r="875" customFormat="false" ht="11.25" hidden="false" customHeight="false" outlineLevel="0" collapsed="false">
      <c r="AD875" s="1" t="n">
        <f aca="false">AD874+1</f>
        <v>870</v>
      </c>
      <c r="AF875" s="81"/>
      <c r="AG875" s="81"/>
      <c r="AH875" s="90"/>
      <c r="AI875" s="33"/>
      <c r="AS875" s="71" t="n">
        <f aca="false">AL874</f>
        <v>0</v>
      </c>
      <c r="AT875" s="69" t="n">
        <f aca="false">AQ875</f>
        <v>0</v>
      </c>
    </row>
    <row r="876" customFormat="false" ht="11.25" hidden="false" customHeight="false" outlineLevel="0" collapsed="false">
      <c r="AD876" s="1" t="n">
        <f aca="false">AD875+1</f>
        <v>871</v>
      </c>
      <c r="AF876" s="81"/>
      <c r="AG876" s="81"/>
      <c r="AH876" s="90"/>
      <c r="AI876" s="33"/>
      <c r="AS876" s="71" t="n">
        <f aca="false">AL875</f>
        <v>0</v>
      </c>
      <c r="AT876" s="69" t="n">
        <f aca="false">AQ876</f>
        <v>0</v>
      </c>
    </row>
    <row r="877" customFormat="false" ht="11.25" hidden="false" customHeight="false" outlineLevel="0" collapsed="false">
      <c r="AD877" s="1" t="n">
        <f aca="false">AD876+1</f>
        <v>872</v>
      </c>
      <c r="AF877" s="81"/>
      <c r="AG877" s="81"/>
      <c r="AH877" s="90"/>
      <c r="AI877" s="33"/>
      <c r="AS877" s="71" t="n">
        <f aca="false">AL876</f>
        <v>0</v>
      </c>
      <c r="AT877" s="69" t="n">
        <f aca="false">AQ877</f>
        <v>0</v>
      </c>
    </row>
    <row r="878" customFormat="false" ht="11.25" hidden="false" customHeight="false" outlineLevel="0" collapsed="false">
      <c r="AD878" s="1" t="n">
        <f aca="false">AD877+1</f>
        <v>873</v>
      </c>
      <c r="AF878" s="81"/>
      <c r="AG878" s="81"/>
      <c r="AH878" s="90"/>
      <c r="AI878" s="33"/>
      <c r="AS878" s="71" t="n">
        <f aca="false">AL877</f>
        <v>0</v>
      </c>
      <c r="AT878" s="69" t="n">
        <f aca="false">AQ878</f>
        <v>0</v>
      </c>
    </row>
    <row r="879" customFormat="false" ht="11.25" hidden="false" customHeight="false" outlineLevel="0" collapsed="false">
      <c r="AD879" s="1" t="n">
        <f aca="false">AD878+1</f>
        <v>874</v>
      </c>
      <c r="AF879" s="81"/>
      <c r="AG879" s="81"/>
      <c r="AH879" s="90"/>
      <c r="AI879" s="33"/>
      <c r="AS879" s="71" t="n">
        <f aca="false">AL878</f>
        <v>0</v>
      </c>
      <c r="AT879" s="69" t="n">
        <f aca="false">AQ879</f>
        <v>0</v>
      </c>
    </row>
    <row r="880" customFormat="false" ht="11.25" hidden="false" customHeight="false" outlineLevel="0" collapsed="false">
      <c r="AD880" s="1" t="n">
        <f aca="false">AD879+1</f>
        <v>875</v>
      </c>
      <c r="AF880" s="81"/>
      <c r="AG880" s="81"/>
      <c r="AH880" s="90"/>
      <c r="AI880" s="33"/>
      <c r="AS880" s="71" t="n">
        <f aca="false">AL879</f>
        <v>0</v>
      </c>
      <c r="AT880" s="69" t="n">
        <f aca="false">AQ880</f>
        <v>0</v>
      </c>
    </row>
    <row r="881" customFormat="false" ht="11.25" hidden="false" customHeight="false" outlineLevel="0" collapsed="false">
      <c r="AD881" s="1" t="n">
        <f aca="false">AD880+1</f>
        <v>876</v>
      </c>
      <c r="AF881" s="81"/>
      <c r="AG881" s="81"/>
      <c r="AH881" s="90"/>
      <c r="AI881" s="33"/>
      <c r="AS881" s="71" t="n">
        <f aca="false">AL880</f>
        <v>0</v>
      </c>
      <c r="AT881" s="69" t="n">
        <f aca="false">AQ881</f>
        <v>0</v>
      </c>
    </row>
    <row r="882" customFormat="false" ht="11.25" hidden="false" customHeight="false" outlineLevel="0" collapsed="false">
      <c r="AD882" s="1" t="n">
        <f aca="false">AD881+1</f>
        <v>877</v>
      </c>
      <c r="AF882" s="81"/>
      <c r="AG882" s="81"/>
      <c r="AH882" s="90"/>
      <c r="AI882" s="33"/>
      <c r="AS882" s="71" t="n">
        <f aca="false">AL881</f>
        <v>0</v>
      </c>
      <c r="AT882" s="69" t="n">
        <f aca="false">AQ882</f>
        <v>0</v>
      </c>
    </row>
    <row r="883" customFormat="false" ht="11.25" hidden="false" customHeight="false" outlineLevel="0" collapsed="false">
      <c r="AD883" s="1" t="n">
        <f aca="false">AD882+1</f>
        <v>878</v>
      </c>
      <c r="AF883" s="81"/>
      <c r="AG883" s="81"/>
      <c r="AH883" s="90"/>
      <c r="AI883" s="33"/>
      <c r="AS883" s="71" t="n">
        <f aca="false">AL882</f>
        <v>0</v>
      </c>
      <c r="AT883" s="69" t="n">
        <f aca="false">AQ883</f>
        <v>0</v>
      </c>
    </row>
    <row r="884" customFormat="false" ht="11.25" hidden="false" customHeight="false" outlineLevel="0" collapsed="false">
      <c r="AD884" s="1" t="n">
        <f aca="false">AD883+1</f>
        <v>879</v>
      </c>
      <c r="AF884" s="81"/>
      <c r="AG884" s="81"/>
      <c r="AH884" s="90"/>
      <c r="AI884" s="33"/>
      <c r="AS884" s="71" t="n">
        <f aca="false">AL883</f>
        <v>0</v>
      </c>
      <c r="AT884" s="69" t="n">
        <f aca="false">AQ884</f>
        <v>0</v>
      </c>
    </row>
    <row r="885" customFormat="false" ht="11.25" hidden="false" customHeight="false" outlineLevel="0" collapsed="false">
      <c r="AD885" s="1" t="n">
        <f aca="false">AD884+1</f>
        <v>880</v>
      </c>
      <c r="AF885" s="81"/>
      <c r="AG885" s="81"/>
      <c r="AH885" s="90"/>
      <c r="AI885" s="33"/>
      <c r="AS885" s="71" t="n">
        <f aca="false">AL884</f>
        <v>0</v>
      </c>
      <c r="AT885" s="69" t="n">
        <f aca="false">AQ885</f>
        <v>0</v>
      </c>
    </row>
    <row r="886" customFormat="false" ht="11.25" hidden="false" customHeight="false" outlineLevel="0" collapsed="false">
      <c r="AD886" s="1" t="n">
        <f aca="false">AD885+1</f>
        <v>881</v>
      </c>
      <c r="AF886" s="81"/>
      <c r="AG886" s="81"/>
      <c r="AH886" s="90"/>
      <c r="AI886" s="33"/>
      <c r="AS886" s="71" t="n">
        <f aca="false">AL885</f>
        <v>0</v>
      </c>
      <c r="AT886" s="69" t="n">
        <f aca="false">AQ886</f>
        <v>0</v>
      </c>
    </row>
    <row r="887" customFormat="false" ht="11.25" hidden="false" customHeight="false" outlineLevel="0" collapsed="false">
      <c r="AD887" s="1" t="n">
        <f aca="false">AD886+1</f>
        <v>882</v>
      </c>
      <c r="AF887" s="81"/>
      <c r="AG887" s="81"/>
      <c r="AH887" s="90"/>
      <c r="AI887" s="33"/>
      <c r="AS887" s="71" t="n">
        <f aca="false">AL886</f>
        <v>0</v>
      </c>
      <c r="AT887" s="69" t="n">
        <f aca="false">AQ887</f>
        <v>0</v>
      </c>
    </row>
    <row r="888" customFormat="false" ht="11.25" hidden="false" customHeight="false" outlineLevel="0" collapsed="false">
      <c r="AD888" s="1" t="n">
        <f aca="false">AD887+1</f>
        <v>883</v>
      </c>
      <c r="AF888" s="81"/>
      <c r="AG888" s="81"/>
      <c r="AH888" s="90"/>
      <c r="AI888" s="33"/>
      <c r="AS888" s="71" t="n">
        <f aca="false">AL887</f>
        <v>0</v>
      </c>
      <c r="AT888" s="69" t="n">
        <f aca="false">AQ888</f>
        <v>0</v>
      </c>
    </row>
    <row r="889" customFormat="false" ht="11.25" hidden="false" customHeight="false" outlineLevel="0" collapsed="false">
      <c r="AD889" s="1" t="n">
        <f aca="false">AD888+1</f>
        <v>884</v>
      </c>
      <c r="AF889" s="81"/>
      <c r="AG889" s="81"/>
      <c r="AH889" s="90"/>
      <c r="AI889" s="33"/>
      <c r="AS889" s="71" t="n">
        <f aca="false">AL888</f>
        <v>0</v>
      </c>
      <c r="AT889" s="69" t="n">
        <f aca="false">AQ889</f>
        <v>0</v>
      </c>
    </row>
    <row r="890" customFormat="false" ht="11.25" hidden="false" customHeight="false" outlineLevel="0" collapsed="false">
      <c r="AD890" s="1" t="n">
        <f aca="false">AD889+1</f>
        <v>885</v>
      </c>
      <c r="AF890" s="81"/>
      <c r="AG890" s="81"/>
      <c r="AH890" s="90"/>
      <c r="AI890" s="33"/>
      <c r="AS890" s="71" t="n">
        <f aca="false">AL889</f>
        <v>0</v>
      </c>
      <c r="AT890" s="69" t="n">
        <f aca="false">AQ890</f>
        <v>0</v>
      </c>
    </row>
    <row r="891" customFormat="false" ht="11.25" hidden="false" customHeight="false" outlineLevel="0" collapsed="false">
      <c r="AD891" s="1" t="n">
        <f aca="false">AD890+1</f>
        <v>886</v>
      </c>
      <c r="AF891" s="81"/>
      <c r="AG891" s="81"/>
      <c r="AH891" s="90"/>
      <c r="AI891" s="33"/>
      <c r="AS891" s="71" t="n">
        <f aca="false">AL890</f>
        <v>0</v>
      </c>
      <c r="AT891" s="69" t="n">
        <f aca="false">AQ891</f>
        <v>0</v>
      </c>
    </row>
    <row r="892" customFormat="false" ht="11.25" hidden="false" customHeight="false" outlineLevel="0" collapsed="false">
      <c r="AD892" s="1" t="n">
        <f aca="false">AD891+1</f>
        <v>887</v>
      </c>
      <c r="AF892" s="81"/>
      <c r="AG892" s="81"/>
      <c r="AH892" s="90"/>
      <c r="AI892" s="33"/>
      <c r="AS892" s="71" t="n">
        <f aca="false">AL891</f>
        <v>0</v>
      </c>
      <c r="AT892" s="69" t="n">
        <f aca="false">AQ892</f>
        <v>0</v>
      </c>
    </row>
    <row r="893" customFormat="false" ht="11.25" hidden="false" customHeight="false" outlineLevel="0" collapsed="false">
      <c r="AD893" s="1" t="n">
        <f aca="false">AD892+1</f>
        <v>888</v>
      </c>
      <c r="AF893" s="81"/>
      <c r="AG893" s="81"/>
      <c r="AH893" s="90"/>
      <c r="AI893" s="33"/>
      <c r="AS893" s="71" t="n">
        <f aca="false">AL892</f>
        <v>0</v>
      </c>
      <c r="AT893" s="69" t="n">
        <f aca="false">AQ893</f>
        <v>0</v>
      </c>
    </row>
    <row r="894" customFormat="false" ht="11.25" hidden="false" customHeight="false" outlineLevel="0" collapsed="false">
      <c r="AD894" s="1" t="n">
        <f aca="false">AD893+1</f>
        <v>889</v>
      </c>
      <c r="AF894" s="81"/>
      <c r="AG894" s="81"/>
      <c r="AH894" s="90"/>
      <c r="AI894" s="33"/>
      <c r="AS894" s="71" t="n">
        <f aca="false">AL893</f>
        <v>0</v>
      </c>
      <c r="AT894" s="69" t="n">
        <f aca="false">AQ894</f>
        <v>0</v>
      </c>
    </row>
    <row r="895" customFormat="false" ht="11.25" hidden="false" customHeight="false" outlineLevel="0" collapsed="false">
      <c r="AD895" s="1" t="n">
        <f aca="false">AD894+1</f>
        <v>890</v>
      </c>
      <c r="AF895" s="81"/>
      <c r="AG895" s="81"/>
      <c r="AH895" s="90"/>
      <c r="AI895" s="33"/>
      <c r="AS895" s="71" t="n">
        <f aca="false">AL894</f>
        <v>0</v>
      </c>
      <c r="AT895" s="69" t="n">
        <f aca="false">AQ895</f>
        <v>0</v>
      </c>
    </row>
    <row r="896" customFormat="false" ht="11.25" hidden="false" customHeight="false" outlineLevel="0" collapsed="false">
      <c r="AD896" s="1" t="n">
        <f aca="false">AD895+1</f>
        <v>891</v>
      </c>
      <c r="AF896" s="81"/>
      <c r="AG896" s="81"/>
      <c r="AH896" s="90"/>
      <c r="AI896" s="33"/>
      <c r="AS896" s="71" t="n">
        <f aca="false">AL895</f>
        <v>0</v>
      </c>
      <c r="AT896" s="69" t="n">
        <f aca="false">AQ896</f>
        <v>0</v>
      </c>
    </row>
    <row r="897" customFormat="false" ht="11.25" hidden="false" customHeight="false" outlineLevel="0" collapsed="false">
      <c r="AD897" s="1" t="n">
        <f aca="false">AD896+1</f>
        <v>892</v>
      </c>
      <c r="AF897" s="81"/>
      <c r="AG897" s="81"/>
      <c r="AH897" s="90"/>
      <c r="AI897" s="33"/>
      <c r="AS897" s="71" t="n">
        <f aca="false">AL896</f>
        <v>0</v>
      </c>
      <c r="AT897" s="69" t="n">
        <f aca="false">AQ897</f>
        <v>0</v>
      </c>
    </row>
    <row r="898" customFormat="false" ht="11.25" hidden="false" customHeight="false" outlineLevel="0" collapsed="false">
      <c r="AD898" s="1" t="n">
        <f aca="false">AD897+1</f>
        <v>893</v>
      </c>
      <c r="AF898" s="81"/>
      <c r="AG898" s="81"/>
      <c r="AH898" s="90"/>
      <c r="AI898" s="33"/>
      <c r="AS898" s="71" t="n">
        <f aca="false">AL897</f>
        <v>0</v>
      </c>
      <c r="AT898" s="69" t="n">
        <f aca="false">AQ898</f>
        <v>0</v>
      </c>
    </row>
    <row r="899" customFormat="false" ht="11.25" hidden="false" customHeight="false" outlineLevel="0" collapsed="false">
      <c r="AD899" s="1" t="n">
        <f aca="false">AD898+1</f>
        <v>894</v>
      </c>
      <c r="AF899" s="81"/>
      <c r="AG899" s="81"/>
      <c r="AH899" s="90"/>
      <c r="AI899" s="33"/>
      <c r="AS899" s="71" t="n">
        <f aca="false">AL898</f>
        <v>0</v>
      </c>
      <c r="AT899" s="69" t="n">
        <f aca="false">AQ899</f>
        <v>0</v>
      </c>
    </row>
    <row r="900" customFormat="false" ht="11.25" hidden="false" customHeight="false" outlineLevel="0" collapsed="false">
      <c r="AD900" s="1" t="n">
        <f aca="false">AD899+1</f>
        <v>895</v>
      </c>
      <c r="AF900" s="81"/>
      <c r="AG900" s="81"/>
      <c r="AH900" s="90"/>
      <c r="AI900" s="33"/>
      <c r="AS900" s="71" t="n">
        <f aca="false">AL899</f>
        <v>0</v>
      </c>
      <c r="AT900" s="69" t="n">
        <f aca="false">AQ900</f>
        <v>0</v>
      </c>
    </row>
    <row r="901" customFormat="false" ht="11.25" hidden="false" customHeight="false" outlineLevel="0" collapsed="false">
      <c r="AD901" s="1" t="n">
        <f aca="false">AD900+1</f>
        <v>896</v>
      </c>
      <c r="AF901" s="81"/>
      <c r="AG901" s="81"/>
      <c r="AH901" s="90"/>
      <c r="AI901" s="33"/>
      <c r="AS901" s="71" t="n">
        <f aca="false">AL900</f>
        <v>0</v>
      </c>
      <c r="AT901" s="69" t="n">
        <f aca="false">AQ901</f>
        <v>0</v>
      </c>
    </row>
    <row r="902" customFormat="false" ht="11.25" hidden="false" customHeight="false" outlineLevel="0" collapsed="false">
      <c r="AD902" s="1" t="n">
        <f aca="false">AD901+1</f>
        <v>897</v>
      </c>
      <c r="AF902" s="81"/>
      <c r="AG902" s="81"/>
      <c r="AH902" s="90"/>
      <c r="AI902" s="33"/>
      <c r="AS902" s="71" t="n">
        <f aca="false">AL901</f>
        <v>0</v>
      </c>
      <c r="AT902" s="69" t="n">
        <f aca="false">AQ902</f>
        <v>0</v>
      </c>
    </row>
    <row r="903" customFormat="false" ht="11.25" hidden="false" customHeight="false" outlineLevel="0" collapsed="false">
      <c r="AD903" s="1" t="n">
        <f aca="false">AD902+1</f>
        <v>898</v>
      </c>
      <c r="AF903" s="81"/>
      <c r="AG903" s="81"/>
      <c r="AH903" s="90"/>
      <c r="AI903" s="33"/>
      <c r="AS903" s="71" t="n">
        <f aca="false">AL902</f>
        <v>0</v>
      </c>
      <c r="AT903" s="69" t="n">
        <f aca="false">AQ903</f>
        <v>0</v>
      </c>
    </row>
    <row r="904" customFormat="false" ht="11.25" hidden="false" customHeight="false" outlineLevel="0" collapsed="false">
      <c r="AD904" s="1" t="n">
        <f aca="false">AD903+1</f>
        <v>899</v>
      </c>
      <c r="AF904" s="81"/>
      <c r="AG904" s="81"/>
      <c r="AH904" s="90"/>
      <c r="AI904" s="33"/>
      <c r="AS904" s="71" t="n">
        <f aca="false">AL903</f>
        <v>0</v>
      </c>
      <c r="AT904" s="69" t="n">
        <f aca="false">AQ904</f>
        <v>0</v>
      </c>
    </row>
    <row r="905" customFormat="false" ht="11.25" hidden="false" customHeight="false" outlineLevel="0" collapsed="false">
      <c r="AD905" s="1" t="n">
        <f aca="false">AD904+1</f>
        <v>900</v>
      </c>
      <c r="AF905" s="81"/>
      <c r="AG905" s="81"/>
      <c r="AH905" s="90"/>
      <c r="AI905" s="33"/>
      <c r="AS905" s="71" t="n">
        <f aca="false">AL904</f>
        <v>0</v>
      </c>
      <c r="AT905" s="69" t="n">
        <f aca="false">AQ905</f>
        <v>0</v>
      </c>
    </row>
    <row r="906" customFormat="false" ht="11.25" hidden="false" customHeight="false" outlineLevel="0" collapsed="false">
      <c r="AD906" s="1" t="n">
        <f aca="false">AD905+1</f>
        <v>901</v>
      </c>
      <c r="AF906" s="81"/>
      <c r="AG906" s="81"/>
      <c r="AH906" s="90"/>
      <c r="AI906" s="33"/>
      <c r="AS906" s="71" t="n">
        <f aca="false">AL905</f>
        <v>0</v>
      </c>
      <c r="AT906" s="69" t="n">
        <f aca="false">AQ906</f>
        <v>0</v>
      </c>
    </row>
    <row r="907" customFormat="false" ht="11.25" hidden="false" customHeight="false" outlineLevel="0" collapsed="false">
      <c r="AD907" s="1" t="n">
        <f aca="false">AD906+1</f>
        <v>902</v>
      </c>
      <c r="AF907" s="81"/>
      <c r="AG907" s="81"/>
      <c r="AH907" s="90"/>
      <c r="AI907" s="33"/>
      <c r="AS907" s="71" t="n">
        <f aca="false">AL906</f>
        <v>0</v>
      </c>
      <c r="AT907" s="69" t="n">
        <f aca="false">AQ907</f>
        <v>0</v>
      </c>
    </row>
    <row r="908" customFormat="false" ht="11.25" hidden="false" customHeight="false" outlineLevel="0" collapsed="false">
      <c r="AD908" s="1" t="n">
        <f aca="false">AD907+1</f>
        <v>903</v>
      </c>
      <c r="AF908" s="81"/>
      <c r="AG908" s="81"/>
      <c r="AH908" s="90"/>
      <c r="AI908" s="33"/>
      <c r="AS908" s="71" t="n">
        <f aca="false">AL907</f>
        <v>0</v>
      </c>
      <c r="AT908" s="69" t="n">
        <f aca="false">AQ908</f>
        <v>0</v>
      </c>
    </row>
    <row r="909" customFormat="false" ht="11.25" hidden="false" customHeight="false" outlineLevel="0" collapsed="false">
      <c r="AD909" s="1" t="n">
        <f aca="false">AD908+1</f>
        <v>904</v>
      </c>
      <c r="AF909" s="81"/>
      <c r="AG909" s="81"/>
      <c r="AH909" s="90"/>
      <c r="AI909" s="33"/>
      <c r="AS909" s="71" t="n">
        <f aca="false">AL908</f>
        <v>0</v>
      </c>
      <c r="AT909" s="69" t="n">
        <f aca="false">AQ909</f>
        <v>0</v>
      </c>
    </row>
    <row r="910" customFormat="false" ht="11.25" hidden="false" customHeight="false" outlineLevel="0" collapsed="false">
      <c r="AD910" s="1" t="n">
        <f aca="false">AD909+1</f>
        <v>905</v>
      </c>
      <c r="AF910" s="81"/>
      <c r="AG910" s="81"/>
      <c r="AH910" s="90"/>
      <c r="AI910" s="33"/>
      <c r="AS910" s="71" t="n">
        <f aca="false">AL909</f>
        <v>0</v>
      </c>
      <c r="AT910" s="69" t="n">
        <f aca="false">AQ910</f>
        <v>0</v>
      </c>
    </row>
    <row r="911" customFormat="false" ht="11.25" hidden="false" customHeight="false" outlineLevel="0" collapsed="false">
      <c r="AD911" s="1" t="n">
        <f aca="false">AD910+1</f>
        <v>906</v>
      </c>
      <c r="AF911" s="81"/>
      <c r="AG911" s="81"/>
      <c r="AH911" s="90"/>
      <c r="AI911" s="33"/>
      <c r="AS911" s="71" t="n">
        <f aca="false">AL910</f>
        <v>0</v>
      </c>
      <c r="AT911" s="69" t="n">
        <f aca="false">AQ911</f>
        <v>0</v>
      </c>
    </row>
    <row r="912" customFormat="false" ht="11.25" hidden="false" customHeight="false" outlineLevel="0" collapsed="false">
      <c r="AD912" s="1" t="n">
        <f aca="false">AD911+1</f>
        <v>907</v>
      </c>
      <c r="AF912" s="81"/>
      <c r="AG912" s="81"/>
      <c r="AH912" s="90"/>
      <c r="AI912" s="33"/>
      <c r="AS912" s="71" t="n">
        <f aca="false">AL911</f>
        <v>0</v>
      </c>
      <c r="AT912" s="69" t="n">
        <f aca="false">AQ912</f>
        <v>0</v>
      </c>
    </row>
    <row r="913" customFormat="false" ht="11.25" hidden="false" customHeight="false" outlineLevel="0" collapsed="false">
      <c r="AD913" s="1" t="n">
        <f aca="false">AD912+1</f>
        <v>908</v>
      </c>
      <c r="AF913" s="81"/>
      <c r="AG913" s="81"/>
      <c r="AH913" s="90"/>
      <c r="AI913" s="33"/>
      <c r="AS913" s="71" t="n">
        <f aca="false">AL912</f>
        <v>0</v>
      </c>
      <c r="AT913" s="69" t="n">
        <f aca="false">AQ913</f>
        <v>0</v>
      </c>
    </row>
    <row r="914" customFormat="false" ht="11.25" hidden="false" customHeight="false" outlineLevel="0" collapsed="false">
      <c r="AD914" s="1" t="n">
        <f aca="false">AD913+1</f>
        <v>909</v>
      </c>
      <c r="AF914" s="81"/>
      <c r="AG914" s="81"/>
      <c r="AH914" s="90"/>
      <c r="AI914" s="33"/>
      <c r="AS914" s="71" t="n">
        <f aca="false">AL913</f>
        <v>0</v>
      </c>
      <c r="AT914" s="69" t="n">
        <f aca="false">AQ914</f>
        <v>0</v>
      </c>
    </row>
    <row r="915" customFormat="false" ht="11.25" hidden="false" customHeight="false" outlineLevel="0" collapsed="false">
      <c r="AD915" s="1" t="n">
        <f aca="false">AD914+1</f>
        <v>910</v>
      </c>
      <c r="AF915" s="81"/>
      <c r="AG915" s="81"/>
      <c r="AH915" s="90"/>
      <c r="AI915" s="33"/>
      <c r="AS915" s="71" t="n">
        <f aca="false">AL914</f>
        <v>0</v>
      </c>
      <c r="AT915" s="69" t="n">
        <f aca="false">AQ915</f>
        <v>0</v>
      </c>
    </row>
    <row r="916" customFormat="false" ht="11.25" hidden="false" customHeight="false" outlineLevel="0" collapsed="false">
      <c r="AD916" s="1" t="n">
        <f aca="false">AD915+1</f>
        <v>911</v>
      </c>
      <c r="AF916" s="81"/>
      <c r="AG916" s="81"/>
      <c r="AH916" s="90"/>
      <c r="AI916" s="33"/>
      <c r="AS916" s="71" t="n">
        <f aca="false">AL915</f>
        <v>0</v>
      </c>
      <c r="AT916" s="69" t="n">
        <f aca="false">AQ916</f>
        <v>0</v>
      </c>
    </row>
    <row r="917" customFormat="false" ht="11.25" hidden="false" customHeight="false" outlineLevel="0" collapsed="false">
      <c r="AD917" s="1" t="n">
        <f aca="false">AD916+1</f>
        <v>912</v>
      </c>
      <c r="AF917" s="81"/>
      <c r="AG917" s="81"/>
      <c r="AH917" s="90"/>
      <c r="AI917" s="33"/>
      <c r="AS917" s="71" t="n">
        <f aca="false">AL916</f>
        <v>0</v>
      </c>
      <c r="AT917" s="69" t="n">
        <f aca="false">AQ917</f>
        <v>0</v>
      </c>
    </row>
    <row r="918" customFormat="false" ht="11.25" hidden="false" customHeight="false" outlineLevel="0" collapsed="false">
      <c r="AD918" s="1" t="n">
        <f aca="false">AD917+1</f>
        <v>913</v>
      </c>
      <c r="AF918" s="81"/>
      <c r="AG918" s="81"/>
      <c r="AH918" s="90"/>
      <c r="AI918" s="33"/>
      <c r="AS918" s="71" t="n">
        <f aca="false">AL917</f>
        <v>0</v>
      </c>
      <c r="AT918" s="69" t="n">
        <f aca="false">AQ918</f>
        <v>0</v>
      </c>
    </row>
    <row r="919" customFormat="false" ht="11.25" hidden="false" customHeight="false" outlineLevel="0" collapsed="false">
      <c r="AD919" s="1" t="n">
        <f aca="false">AD918+1</f>
        <v>914</v>
      </c>
      <c r="AF919" s="81"/>
      <c r="AG919" s="81"/>
      <c r="AH919" s="90"/>
      <c r="AI919" s="33"/>
      <c r="AS919" s="71" t="n">
        <f aca="false">AL918</f>
        <v>0</v>
      </c>
      <c r="AT919" s="69" t="n">
        <f aca="false">AQ919</f>
        <v>0</v>
      </c>
    </row>
    <row r="920" customFormat="false" ht="11.25" hidden="false" customHeight="false" outlineLevel="0" collapsed="false">
      <c r="AD920" s="1" t="n">
        <f aca="false">AD919+1</f>
        <v>915</v>
      </c>
      <c r="AF920" s="81"/>
      <c r="AG920" s="81"/>
      <c r="AH920" s="90"/>
      <c r="AI920" s="33"/>
      <c r="AS920" s="71" t="n">
        <f aca="false">AL919</f>
        <v>0</v>
      </c>
      <c r="AT920" s="69" t="n">
        <f aca="false">AQ920</f>
        <v>0</v>
      </c>
    </row>
    <row r="921" customFormat="false" ht="11.25" hidden="false" customHeight="false" outlineLevel="0" collapsed="false">
      <c r="AD921" s="1" t="n">
        <f aca="false">AD920+1</f>
        <v>916</v>
      </c>
      <c r="AF921" s="81"/>
      <c r="AG921" s="81"/>
      <c r="AH921" s="90"/>
      <c r="AI921" s="33"/>
      <c r="AS921" s="71" t="n">
        <f aca="false">AL920</f>
        <v>0</v>
      </c>
      <c r="AT921" s="69" t="n">
        <f aca="false">AQ921</f>
        <v>0</v>
      </c>
    </row>
    <row r="922" customFormat="false" ht="11.25" hidden="false" customHeight="false" outlineLevel="0" collapsed="false">
      <c r="AD922" s="1" t="n">
        <f aca="false">AD921+1</f>
        <v>917</v>
      </c>
      <c r="AF922" s="81"/>
      <c r="AG922" s="81"/>
      <c r="AH922" s="90"/>
      <c r="AI922" s="33"/>
      <c r="AS922" s="71" t="n">
        <f aca="false">AL921</f>
        <v>0</v>
      </c>
      <c r="AT922" s="69" t="n">
        <f aca="false">AQ922</f>
        <v>0</v>
      </c>
    </row>
    <row r="923" customFormat="false" ht="11.25" hidden="false" customHeight="false" outlineLevel="0" collapsed="false">
      <c r="AD923" s="1" t="n">
        <f aca="false">AD922+1</f>
        <v>918</v>
      </c>
      <c r="AF923" s="81"/>
      <c r="AG923" s="81"/>
      <c r="AH923" s="90"/>
      <c r="AI923" s="33"/>
      <c r="AS923" s="71" t="n">
        <f aca="false">AL922</f>
        <v>0</v>
      </c>
      <c r="AT923" s="69" t="n">
        <f aca="false">AQ923</f>
        <v>0</v>
      </c>
    </row>
    <row r="924" customFormat="false" ht="11.25" hidden="false" customHeight="false" outlineLevel="0" collapsed="false">
      <c r="AD924" s="1" t="n">
        <f aca="false">AD923+1</f>
        <v>919</v>
      </c>
      <c r="AF924" s="81"/>
      <c r="AG924" s="81"/>
      <c r="AH924" s="90"/>
      <c r="AI924" s="33"/>
      <c r="AS924" s="71" t="n">
        <f aca="false">AL923</f>
        <v>0</v>
      </c>
      <c r="AT924" s="69" t="n">
        <f aca="false">AQ924</f>
        <v>0</v>
      </c>
    </row>
    <row r="925" customFormat="false" ht="11.25" hidden="false" customHeight="false" outlineLevel="0" collapsed="false">
      <c r="AD925" s="1" t="n">
        <f aca="false">AD924+1</f>
        <v>920</v>
      </c>
      <c r="AF925" s="81"/>
      <c r="AG925" s="81"/>
      <c r="AH925" s="90"/>
      <c r="AI925" s="33"/>
      <c r="AS925" s="71" t="n">
        <f aca="false">AL924</f>
        <v>0</v>
      </c>
      <c r="AT925" s="69" t="n">
        <f aca="false">AQ925</f>
        <v>0</v>
      </c>
    </row>
    <row r="926" customFormat="false" ht="11.25" hidden="false" customHeight="false" outlineLevel="0" collapsed="false">
      <c r="AD926" s="1" t="n">
        <f aca="false">AD925+1</f>
        <v>921</v>
      </c>
      <c r="AF926" s="81"/>
      <c r="AG926" s="81"/>
      <c r="AH926" s="90"/>
      <c r="AI926" s="33"/>
      <c r="AS926" s="71" t="n">
        <f aca="false">AL925</f>
        <v>0</v>
      </c>
      <c r="AT926" s="69" t="n">
        <f aca="false">AQ926</f>
        <v>0</v>
      </c>
    </row>
    <row r="927" customFormat="false" ht="11.25" hidden="false" customHeight="false" outlineLevel="0" collapsed="false">
      <c r="AD927" s="1" t="n">
        <f aca="false">AD926+1</f>
        <v>922</v>
      </c>
      <c r="AF927" s="81"/>
      <c r="AG927" s="81"/>
      <c r="AH927" s="90"/>
      <c r="AI927" s="33"/>
      <c r="AS927" s="71" t="n">
        <f aca="false">AL926</f>
        <v>0</v>
      </c>
      <c r="AT927" s="69" t="n">
        <f aca="false">AQ927</f>
        <v>0</v>
      </c>
    </row>
    <row r="928" customFormat="false" ht="11.25" hidden="false" customHeight="false" outlineLevel="0" collapsed="false">
      <c r="AD928" s="1" t="n">
        <f aca="false">AD927+1</f>
        <v>923</v>
      </c>
      <c r="AF928" s="81"/>
      <c r="AG928" s="81"/>
      <c r="AH928" s="90"/>
      <c r="AI928" s="33"/>
      <c r="AS928" s="71" t="n">
        <f aca="false">AL927</f>
        <v>0</v>
      </c>
      <c r="AT928" s="69" t="n">
        <f aca="false">AQ928</f>
        <v>0</v>
      </c>
    </row>
    <row r="929" customFormat="false" ht="11.25" hidden="false" customHeight="false" outlineLevel="0" collapsed="false">
      <c r="AD929" s="1" t="n">
        <f aca="false">AD928+1</f>
        <v>924</v>
      </c>
      <c r="AF929" s="81"/>
      <c r="AG929" s="81"/>
      <c r="AH929" s="90"/>
      <c r="AI929" s="33"/>
      <c r="AS929" s="71" t="n">
        <f aca="false">AL928</f>
        <v>0</v>
      </c>
      <c r="AT929" s="69" t="n">
        <f aca="false">AQ929</f>
        <v>0</v>
      </c>
    </row>
    <row r="930" customFormat="false" ht="11.25" hidden="false" customHeight="false" outlineLevel="0" collapsed="false">
      <c r="AD930" s="1" t="n">
        <f aca="false">AD929+1</f>
        <v>925</v>
      </c>
      <c r="AF930" s="81"/>
      <c r="AG930" s="81"/>
      <c r="AH930" s="90"/>
      <c r="AI930" s="33"/>
      <c r="AS930" s="71" t="n">
        <f aca="false">AL929</f>
        <v>0</v>
      </c>
      <c r="AT930" s="69" t="n">
        <f aca="false">AQ930</f>
        <v>0</v>
      </c>
    </row>
    <row r="931" customFormat="false" ht="11.25" hidden="false" customHeight="false" outlineLevel="0" collapsed="false">
      <c r="AD931" s="1" t="n">
        <f aca="false">AD930+1</f>
        <v>926</v>
      </c>
      <c r="AF931" s="81"/>
      <c r="AG931" s="81"/>
      <c r="AH931" s="90"/>
      <c r="AI931" s="33"/>
      <c r="AS931" s="71" t="n">
        <f aca="false">AL930</f>
        <v>0</v>
      </c>
      <c r="AT931" s="69" t="n">
        <f aca="false">AQ931</f>
        <v>0</v>
      </c>
    </row>
    <row r="932" customFormat="false" ht="11.25" hidden="false" customHeight="false" outlineLevel="0" collapsed="false">
      <c r="AD932" s="1" t="n">
        <f aca="false">AD931+1</f>
        <v>927</v>
      </c>
      <c r="AF932" s="81"/>
      <c r="AG932" s="81"/>
      <c r="AH932" s="90"/>
      <c r="AI932" s="33"/>
      <c r="AS932" s="71" t="n">
        <f aca="false">AL931</f>
        <v>0</v>
      </c>
      <c r="AT932" s="69" t="n">
        <f aca="false">AQ932</f>
        <v>0</v>
      </c>
    </row>
    <row r="933" customFormat="false" ht="11.25" hidden="false" customHeight="false" outlineLevel="0" collapsed="false">
      <c r="AD933" s="1" t="n">
        <f aca="false">AD932+1</f>
        <v>928</v>
      </c>
      <c r="AF933" s="81"/>
      <c r="AG933" s="81"/>
      <c r="AH933" s="90"/>
      <c r="AI933" s="33"/>
      <c r="AS933" s="71" t="n">
        <f aca="false">AL932</f>
        <v>0</v>
      </c>
      <c r="AT933" s="69" t="n">
        <f aca="false">AQ933</f>
        <v>0</v>
      </c>
    </row>
    <row r="934" customFormat="false" ht="11.25" hidden="false" customHeight="false" outlineLevel="0" collapsed="false">
      <c r="AD934" s="1" t="n">
        <f aca="false">AD933+1</f>
        <v>929</v>
      </c>
      <c r="AF934" s="81"/>
      <c r="AG934" s="81"/>
      <c r="AH934" s="90"/>
      <c r="AI934" s="33"/>
      <c r="AS934" s="71" t="n">
        <f aca="false">AL933</f>
        <v>0</v>
      </c>
      <c r="AT934" s="69" t="n">
        <f aca="false">AQ934</f>
        <v>0</v>
      </c>
    </row>
    <row r="935" customFormat="false" ht="11.25" hidden="false" customHeight="false" outlineLevel="0" collapsed="false">
      <c r="AD935" s="1" t="n">
        <f aca="false">AD934+1</f>
        <v>930</v>
      </c>
      <c r="AF935" s="81"/>
      <c r="AG935" s="81"/>
      <c r="AH935" s="90"/>
      <c r="AI935" s="33"/>
      <c r="AS935" s="71" t="n">
        <f aca="false">AL934</f>
        <v>0</v>
      </c>
      <c r="AT935" s="69" t="n">
        <f aca="false">AQ935</f>
        <v>0</v>
      </c>
    </row>
    <row r="936" customFormat="false" ht="11.25" hidden="false" customHeight="false" outlineLevel="0" collapsed="false">
      <c r="AD936" s="1" t="n">
        <f aca="false">AD935+1</f>
        <v>931</v>
      </c>
      <c r="AF936" s="81"/>
      <c r="AG936" s="81"/>
      <c r="AH936" s="90"/>
      <c r="AI936" s="33"/>
      <c r="AS936" s="71" t="n">
        <f aca="false">AL935</f>
        <v>0</v>
      </c>
      <c r="AT936" s="69" t="n">
        <f aca="false">AQ936</f>
        <v>0</v>
      </c>
    </row>
    <row r="937" customFormat="false" ht="11.25" hidden="false" customHeight="false" outlineLevel="0" collapsed="false">
      <c r="AD937" s="1" t="n">
        <f aca="false">AD936+1</f>
        <v>932</v>
      </c>
      <c r="AF937" s="81"/>
      <c r="AG937" s="81"/>
      <c r="AH937" s="90"/>
      <c r="AI937" s="33"/>
      <c r="AS937" s="71" t="n">
        <f aca="false">AL936</f>
        <v>0</v>
      </c>
      <c r="AT937" s="69" t="n">
        <f aca="false">AQ937</f>
        <v>0</v>
      </c>
    </row>
    <row r="938" customFormat="false" ht="11.25" hidden="false" customHeight="false" outlineLevel="0" collapsed="false">
      <c r="AD938" s="1" t="n">
        <f aca="false">AD937+1</f>
        <v>933</v>
      </c>
      <c r="AF938" s="81"/>
      <c r="AG938" s="81"/>
      <c r="AH938" s="90"/>
      <c r="AI938" s="33"/>
      <c r="AS938" s="71" t="n">
        <f aca="false">AL937</f>
        <v>0</v>
      </c>
      <c r="AT938" s="69" t="n">
        <f aca="false">AQ938</f>
        <v>0</v>
      </c>
    </row>
    <row r="939" customFormat="false" ht="11.25" hidden="false" customHeight="false" outlineLevel="0" collapsed="false">
      <c r="AD939" s="1" t="n">
        <f aca="false">AD938+1</f>
        <v>934</v>
      </c>
      <c r="AF939" s="81"/>
      <c r="AG939" s="81"/>
      <c r="AH939" s="90"/>
      <c r="AI939" s="33"/>
      <c r="AS939" s="71" t="n">
        <f aca="false">AL938</f>
        <v>0</v>
      </c>
      <c r="AT939" s="69" t="n">
        <f aca="false">AQ939</f>
        <v>0</v>
      </c>
    </row>
    <row r="940" customFormat="false" ht="11.25" hidden="false" customHeight="false" outlineLevel="0" collapsed="false">
      <c r="AD940" s="1" t="n">
        <f aca="false">AD939+1</f>
        <v>935</v>
      </c>
      <c r="AF940" s="81"/>
      <c r="AG940" s="81"/>
      <c r="AH940" s="90"/>
      <c r="AI940" s="33"/>
      <c r="AS940" s="71" t="n">
        <f aca="false">AL939</f>
        <v>0</v>
      </c>
      <c r="AT940" s="69" t="n">
        <f aca="false">AQ940</f>
        <v>0</v>
      </c>
    </row>
    <row r="941" customFormat="false" ht="11.25" hidden="false" customHeight="false" outlineLevel="0" collapsed="false">
      <c r="AD941" s="1" t="n">
        <f aca="false">AD940+1</f>
        <v>936</v>
      </c>
      <c r="AF941" s="81"/>
      <c r="AG941" s="81"/>
      <c r="AH941" s="90"/>
      <c r="AI941" s="33"/>
      <c r="AS941" s="71" t="n">
        <f aca="false">AL940</f>
        <v>0</v>
      </c>
      <c r="AT941" s="69" t="n">
        <f aca="false">AQ941</f>
        <v>0</v>
      </c>
    </row>
    <row r="942" customFormat="false" ht="11.25" hidden="false" customHeight="false" outlineLevel="0" collapsed="false">
      <c r="AD942" s="1" t="n">
        <f aca="false">AD941+1</f>
        <v>937</v>
      </c>
      <c r="AF942" s="81"/>
      <c r="AG942" s="81"/>
      <c r="AH942" s="90"/>
      <c r="AI942" s="33"/>
      <c r="AS942" s="71" t="n">
        <f aca="false">AL941</f>
        <v>0</v>
      </c>
      <c r="AT942" s="69" t="n">
        <f aca="false">AQ942</f>
        <v>0</v>
      </c>
    </row>
    <row r="943" customFormat="false" ht="11.25" hidden="false" customHeight="false" outlineLevel="0" collapsed="false">
      <c r="AD943" s="1" t="n">
        <f aca="false">AD942+1</f>
        <v>938</v>
      </c>
      <c r="AF943" s="81"/>
      <c r="AG943" s="81"/>
      <c r="AH943" s="90"/>
      <c r="AI943" s="33"/>
      <c r="AS943" s="71" t="n">
        <f aca="false">AL942</f>
        <v>0</v>
      </c>
      <c r="AT943" s="69" t="n">
        <f aca="false">AQ943</f>
        <v>0</v>
      </c>
    </row>
    <row r="944" customFormat="false" ht="11.25" hidden="false" customHeight="false" outlineLevel="0" collapsed="false">
      <c r="AD944" s="1" t="n">
        <f aca="false">AD943+1</f>
        <v>939</v>
      </c>
      <c r="AF944" s="81"/>
      <c r="AG944" s="81"/>
      <c r="AH944" s="90"/>
      <c r="AI944" s="33"/>
      <c r="AS944" s="71" t="n">
        <f aca="false">AL943</f>
        <v>0</v>
      </c>
      <c r="AT944" s="69" t="n">
        <f aca="false">AQ944</f>
        <v>0</v>
      </c>
    </row>
    <row r="945" customFormat="false" ht="11.25" hidden="false" customHeight="false" outlineLevel="0" collapsed="false">
      <c r="AD945" s="1" t="n">
        <f aca="false">AD944+1</f>
        <v>940</v>
      </c>
      <c r="AF945" s="81"/>
      <c r="AG945" s="81"/>
      <c r="AH945" s="90"/>
      <c r="AI945" s="33"/>
      <c r="AS945" s="71" t="n">
        <f aca="false">AL944</f>
        <v>0</v>
      </c>
      <c r="AT945" s="69" t="n">
        <f aca="false">AQ945</f>
        <v>0</v>
      </c>
    </row>
    <row r="946" customFormat="false" ht="11.25" hidden="false" customHeight="false" outlineLevel="0" collapsed="false">
      <c r="AD946" s="1" t="n">
        <f aca="false">AD945+1</f>
        <v>941</v>
      </c>
      <c r="AF946" s="81"/>
      <c r="AG946" s="81"/>
      <c r="AH946" s="90"/>
      <c r="AI946" s="33"/>
      <c r="AS946" s="71" t="n">
        <f aca="false">AL945</f>
        <v>0</v>
      </c>
      <c r="AT946" s="69" t="n">
        <f aca="false">AQ946</f>
        <v>0</v>
      </c>
    </row>
    <row r="947" customFormat="false" ht="11.25" hidden="false" customHeight="false" outlineLevel="0" collapsed="false">
      <c r="AD947" s="1" t="n">
        <f aca="false">AD946+1</f>
        <v>942</v>
      </c>
      <c r="AF947" s="81"/>
      <c r="AG947" s="81"/>
      <c r="AH947" s="90"/>
      <c r="AI947" s="33"/>
      <c r="AS947" s="71" t="n">
        <f aca="false">AL946</f>
        <v>0</v>
      </c>
      <c r="AT947" s="69" t="n">
        <f aca="false">AQ947</f>
        <v>0</v>
      </c>
    </row>
    <row r="948" customFormat="false" ht="11.25" hidden="false" customHeight="false" outlineLevel="0" collapsed="false">
      <c r="AD948" s="1" t="n">
        <f aca="false">AD947+1</f>
        <v>943</v>
      </c>
      <c r="AF948" s="81"/>
      <c r="AG948" s="81"/>
      <c r="AH948" s="90"/>
      <c r="AI948" s="33"/>
      <c r="AS948" s="71" t="n">
        <f aca="false">AL947</f>
        <v>0</v>
      </c>
      <c r="AT948" s="69" t="n">
        <f aca="false">AQ948</f>
        <v>0</v>
      </c>
    </row>
    <row r="949" customFormat="false" ht="11.25" hidden="false" customHeight="false" outlineLevel="0" collapsed="false">
      <c r="AD949" s="1" t="n">
        <f aca="false">AD948+1</f>
        <v>944</v>
      </c>
      <c r="AF949" s="81"/>
      <c r="AG949" s="81"/>
      <c r="AH949" s="90"/>
      <c r="AI949" s="33"/>
      <c r="AS949" s="71" t="n">
        <f aca="false">AL948</f>
        <v>0</v>
      </c>
      <c r="AT949" s="69" t="n">
        <f aca="false">AQ949</f>
        <v>0</v>
      </c>
    </row>
    <row r="950" customFormat="false" ht="11.25" hidden="false" customHeight="false" outlineLevel="0" collapsed="false">
      <c r="AD950" s="1" t="n">
        <f aca="false">AD949+1</f>
        <v>945</v>
      </c>
      <c r="AF950" s="81"/>
      <c r="AG950" s="81"/>
      <c r="AH950" s="90"/>
      <c r="AI950" s="33"/>
      <c r="AS950" s="71" t="n">
        <f aca="false">AL949</f>
        <v>0</v>
      </c>
      <c r="AT950" s="69" t="n">
        <f aca="false">AQ950</f>
        <v>0</v>
      </c>
    </row>
    <row r="951" customFormat="false" ht="11.25" hidden="false" customHeight="false" outlineLevel="0" collapsed="false">
      <c r="AD951" s="1" t="n">
        <f aca="false">AD950+1</f>
        <v>946</v>
      </c>
      <c r="AF951" s="81"/>
      <c r="AG951" s="81"/>
      <c r="AH951" s="90"/>
      <c r="AI951" s="33"/>
      <c r="AS951" s="71" t="n">
        <f aca="false">AL950</f>
        <v>0</v>
      </c>
      <c r="AT951" s="69" t="n">
        <f aca="false">AQ951</f>
        <v>0</v>
      </c>
    </row>
    <row r="952" customFormat="false" ht="11.25" hidden="false" customHeight="false" outlineLevel="0" collapsed="false">
      <c r="AD952" s="1" t="n">
        <f aca="false">AD951+1</f>
        <v>947</v>
      </c>
      <c r="AF952" s="81"/>
      <c r="AG952" s="81"/>
      <c r="AH952" s="90"/>
      <c r="AI952" s="33"/>
      <c r="AS952" s="71" t="n">
        <f aca="false">AL951</f>
        <v>0</v>
      </c>
      <c r="AT952" s="69" t="n">
        <f aca="false">AQ952</f>
        <v>0</v>
      </c>
    </row>
    <row r="953" customFormat="false" ht="11.25" hidden="false" customHeight="false" outlineLevel="0" collapsed="false">
      <c r="AD953" s="1" t="n">
        <f aca="false">AD952+1</f>
        <v>948</v>
      </c>
      <c r="AF953" s="81"/>
      <c r="AG953" s="81"/>
      <c r="AH953" s="90"/>
      <c r="AI953" s="33"/>
      <c r="AS953" s="71" t="n">
        <f aca="false">AL952</f>
        <v>0</v>
      </c>
      <c r="AT953" s="69" t="n">
        <f aca="false">AQ953</f>
        <v>0</v>
      </c>
    </row>
    <row r="954" customFormat="false" ht="11.25" hidden="false" customHeight="false" outlineLevel="0" collapsed="false">
      <c r="AD954" s="1" t="n">
        <f aca="false">AD953+1</f>
        <v>949</v>
      </c>
      <c r="AF954" s="81"/>
      <c r="AG954" s="81"/>
      <c r="AH954" s="90"/>
      <c r="AI954" s="33"/>
      <c r="AS954" s="71" t="n">
        <f aca="false">AL953</f>
        <v>0</v>
      </c>
      <c r="AT954" s="69" t="n">
        <f aca="false">AQ954</f>
        <v>0</v>
      </c>
    </row>
    <row r="955" customFormat="false" ht="11.25" hidden="false" customHeight="false" outlineLevel="0" collapsed="false">
      <c r="AD955" s="1" t="n">
        <f aca="false">AD954+1</f>
        <v>950</v>
      </c>
      <c r="AF955" s="81"/>
      <c r="AG955" s="81"/>
      <c r="AH955" s="90"/>
      <c r="AI955" s="33"/>
      <c r="AS955" s="71" t="n">
        <f aca="false">AL954</f>
        <v>0</v>
      </c>
      <c r="AT955" s="69" t="n">
        <f aca="false">AQ955</f>
        <v>0</v>
      </c>
    </row>
    <row r="956" customFormat="false" ht="11.25" hidden="false" customHeight="false" outlineLevel="0" collapsed="false">
      <c r="AD956" s="1" t="n">
        <f aca="false">AD955+1</f>
        <v>951</v>
      </c>
      <c r="AF956" s="81"/>
      <c r="AG956" s="81"/>
      <c r="AH956" s="90"/>
      <c r="AI956" s="33"/>
      <c r="AS956" s="71" t="n">
        <f aca="false">AL955</f>
        <v>0</v>
      </c>
      <c r="AT956" s="69" t="n">
        <f aca="false">AQ956</f>
        <v>0</v>
      </c>
    </row>
    <row r="957" customFormat="false" ht="11.25" hidden="false" customHeight="false" outlineLevel="0" collapsed="false">
      <c r="AD957" s="1" t="n">
        <f aca="false">AD956+1</f>
        <v>952</v>
      </c>
      <c r="AF957" s="81"/>
      <c r="AG957" s="81"/>
      <c r="AH957" s="90"/>
      <c r="AI957" s="33"/>
      <c r="AS957" s="71" t="n">
        <f aca="false">AL956</f>
        <v>0</v>
      </c>
      <c r="AT957" s="69" t="n">
        <f aca="false">AQ957</f>
        <v>0</v>
      </c>
    </row>
    <row r="958" customFormat="false" ht="11.25" hidden="false" customHeight="false" outlineLevel="0" collapsed="false">
      <c r="AD958" s="1" t="n">
        <f aca="false">AD957+1</f>
        <v>953</v>
      </c>
      <c r="AF958" s="81"/>
      <c r="AG958" s="81"/>
      <c r="AH958" s="90"/>
      <c r="AI958" s="33"/>
      <c r="AS958" s="71" t="n">
        <f aca="false">AL957</f>
        <v>0</v>
      </c>
      <c r="AT958" s="69" t="n">
        <f aca="false">AQ958</f>
        <v>0</v>
      </c>
    </row>
    <row r="959" customFormat="false" ht="11.25" hidden="false" customHeight="false" outlineLevel="0" collapsed="false">
      <c r="AD959" s="1" t="n">
        <f aca="false">AD958+1</f>
        <v>954</v>
      </c>
      <c r="AF959" s="81"/>
      <c r="AG959" s="81"/>
      <c r="AH959" s="90"/>
      <c r="AI959" s="33"/>
      <c r="AS959" s="71" t="n">
        <f aca="false">AL958</f>
        <v>0</v>
      </c>
      <c r="AT959" s="69" t="n">
        <f aca="false">AQ959</f>
        <v>0</v>
      </c>
    </row>
    <row r="960" customFormat="false" ht="11.25" hidden="false" customHeight="false" outlineLevel="0" collapsed="false">
      <c r="AD960" s="1" t="n">
        <f aca="false">AD959+1</f>
        <v>955</v>
      </c>
      <c r="AF960" s="81"/>
      <c r="AG960" s="81"/>
      <c r="AH960" s="90"/>
      <c r="AI960" s="33"/>
      <c r="AS960" s="71" t="n">
        <f aca="false">AL959</f>
        <v>0</v>
      </c>
      <c r="AT960" s="69" t="n">
        <f aca="false">AQ960</f>
        <v>0</v>
      </c>
    </row>
    <row r="961" customFormat="false" ht="11.25" hidden="false" customHeight="false" outlineLevel="0" collapsed="false">
      <c r="AD961" s="1" t="n">
        <f aca="false">AD960+1</f>
        <v>956</v>
      </c>
      <c r="AF961" s="81"/>
      <c r="AG961" s="81"/>
      <c r="AH961" s="90"/>
      <c r="AI961" s="33"/>
      <c r="AS961" s="71" t="n">
        <f aca="false">AL960</f>
        <v>0</v>
      </c>
      <c r="AT961" s="69" t="n">
        <f aca="false">AQ961</f>
        <v>0</v>
      </c>
    </row>
    <row r="962" customFormat="false" ht="11.25" hidden="false" customHeight="false" outlineLevel="0" collapsed="false">
      <c r="AD962" s="1" t="n">
        <f aca="false">AD961+1</f>
        <v>957</v>
      </c>
      <c r="AF962" s="81"/>
      <c r="AG962" s="81"/>
      <c r="AH962" s="90"/>
      <c r="AI962" s="33"/>
      <c r="AS962" s="71" t="n">
        <f aca="false">AL961</f>
        <v>0</v>
      </c>
      <c r="AT962" s="69" t="n">
        <f aca="false">AQ962</f>
        <v>0</v>
      </c>
    </row>
    <row r="963" customFormat="false" ht="11.25" hidden="false" customHeight="false" outlineLevel="0" collapsed="false">
      <c r="AD963" s="1" t="n">
        <f aca="false">AD962+1</f>
        <v>958</v>
      </c>
      <c r="AF963" s="81"/>
      <c r="AG963" s="81"/>
      <c r="AH963" s="90"/>
      <c r="AI963" s="33"/>
      <c r="AS963" s="71" t="n">
        <f aca="false">AL962</f>
        <v>0</v>
      </c>
      <c r="AT963" s="69" t="n">
        <f aca="false">AQ963</f>
        <v>0</v>
      </c>
    </row>
    <row r="964" customFormat="false" ht="11.25" hidden="false" customHeight="false" outlineLevel="0" collapsed="false">
      <c r="AD964" s="1" t="n">
        <f aca="false">AD963+1</f>
        <v>959</v>
      </c>
      <c r="AF964" s="81"/>
      <c r="AG964" s="81"/>
      <c r="AH964" s="90"/>
      <c r="AI964" s="33"/>
      <c r="AS964" s="71" t="n">
        <f aca="false">AL963</f>
        <v>0</v>
      </c>
      <c r="AT964" s="69" t="n">
        <f aca="false">AQ964</f>
        <v>0</v>
      </c>
    </row>
    <row r="965" customFormat="false" ht="11.25" hidden="false" customHeight="false" outlineLevel="0" collapsed="false">
      <c r="AD965" s="1" t="n">
        <f aca="false">AD964+1</f>
        <v>960</v>
      </c>
      <c r="AF965" s="81"/>
      <c r="AG965" s="81"/>
      <c r="AH965" s="90"/>
      <c r="AI965" s="33"/>
      <c r="AS965" s="71" t="n">
        <f aca="false">AL964</f>
        <v>0</v>
      </c>
      <c r="AT965" s="69" t="n">
        <f aca="false">AQ965</f>
        <v>0</v>
      </c>
    </row>
    <row r="966" customFormat="false" ht="11.25" hidden="false" customHeight="false" outlineLevel="0" collapsed="false">
      <c r="AD966" s="1" t="n">
        <f aca="false">AD965+1</f>
        <v>961</v>
      </c>
      <c r="AF966" s="81"/>
      <c r="AG966" s="81"/>
      <c r="AH966" s="90"/>
      <c r="AI966" s="33"/>
      <c r="AS966" s="71" t="n">
        <f aca="false">AL965</f>
        <v>0</v>
      </c>
      <c r="AT966" s="69" t="n">
        <f aca="false">AQ966</f>
        <v>0</v>
      </c>
    </row>
    <row r="967" customFormat="false" ht="11.25" hidden="false" customHeight="false" outlineLevel="0" collapsed="false">
      <c r="AD967" s="1" t="n">
        <f aca="false">AD966+1</f>
        <v>962</v>
      </c>
      <c r="AF967" s="81"/>
      <c r="AG967" s="81"/>
      <c r="AH967" s="90"/>
      <c r="AI967" s="33"/>
      <c r="AS967" s="71" t="n">
        <f aca="false">AL966</f>
        <v>0</v>
      </c>
      <c r="AT967" s="69" t="n">
        <f aca="false">AQ967</f>
        <v>0</v>
      </c>
    </row>
    <row r="968" customFormat="false" ht="11.25" hidden="false" customHeight="false" outlineLevel="0" collapsed="false">
      <c r="AD968" s="1" t="n">
        <f aca="false">AD967+1</f>
        <v>963</v>
      </c>
      <c r="AF968" s="81"/>
      <c r="AG968" s="81"/>
      <c r="AH968" s="90"/>
      <c r="AI968" s="33"/>
      <c r="AS968" s="71" t="n">
        <f aca="false">AL967</f>
        <v>0</v>
      </c>
      <c r="AT968" s="69" t="n">
        <f aca="false">AQ968</f>
        <v>0</v>
      </c>
    </row>
    <row r="969" customFormat="false" ht="11.25" hidden="false" customHeight="false" outlineLevel="0" collapsed="false">
      <c r="AD969" s="1" t="n">
        <f aca="false">AD968+1</f>
        <v>964</v>
      </c>
      <c r="AF969" s="81"/>
      <c r="AG969" s="81"/>
      <c r="AH969" s="90"/>
      <c r="AI969" s="33"/>
      <c r="AS969" s="71" t="n">
        <f aca="false">AL968</f>
        <v>0</v>
      </c>
      <c r="AT969" s="69" t="n">
        <f aca="false">AQ969</f>
        <v>0</v>
      </c>
    </row>
    <row r="970" customFormat="false" ht="11.25" hidden="false" customHeight="false" outlineLevel="0" collapsed="false">
      <c r="AD970" s="1" t="n">
        <f aca="false">AD969+1</f>
        <v>965</v>
      </c>
      <c r="AF970" s="81"/>
      <c r="AG970" s="81"/>
      <c r="AH970" s="90"/>
      <c r="AI970" s="33"/>
      <c r="AS970" s="71" t="n">
        <f aca="false">AL969</f>
        <v>0</v>
      </c>
      <c r="AT970" s="69" t="n">
        <f aca="false">AQ970</f>
        <v>0</v>
      </c>
    </row>
    <row r="971" customFormat="false" ht="11.25" hidden="false" customHeight="false" outlineLevel="0" collapsed="false">
      <c r="AD971" s="1" t="n">
        <f aca="false">AD970+1</f>
        <v>966</v>
      </c>
      <c r="AF971" s="81"/>
      <c r="AG971" s="81"/>
      <c r="AH971" s="90"/>
      <c r="AI971" s="33"/>
      <c r="AS971" s="71" t="n">
        <f aca="false">AL970</f>
        <v>0</v>
      </c>
      <c r="AT971" s="69" t="n">
        <f aca="false">AQ971</f>
        <v>0</v>
      </c>
    </row>
    <row r="972" customFormat="false" ht="11.25" hidden="false" customHeight="false" outlineLevel="0" collapsed="false">
      <c r="AD972" s="1" t="n">
        <f aca="false">AD971+1</f>
        <v>967</v>
      </c>
      <c r="AF972" s="81"/>
      <c r="AG972" s="81"/>
      <c r="AH972" s="90"/>
      <c r="AI972" s="33"/>
      <c r="AS972" s="71" t="n">
        <f aca="false">AL971</f>
        <v>0</v>
      </c>
      <c r="AT972" s="69" t="n">
        <f aca="false">AQ972</f>
        <v>0</v>
      </c>
    </row>
    <row r="973" customFormat="false" ht="11.25" hidden="false" customHeight="false" outlineLevel="0" collapsed="false">
      <c r="AD973" s="1" t="n">
        <f aca="false">AD972+1</f>
        <v>968</v>
      </c>
      <c r="AF973" s="81"/>
      <c r="AG973" s="81"/>
      <c r="AH973" s="90"/>
      <c r="AI973" s="33"/>
      <c r="AS973" s="71" t="n">
        <f aca="false">AL972</f>
        <v>0</v>
      </c>
      <c r="AT973" s="69" t="n">
        <f aca="false">AQ973</f>
        <v>0</v>
      </c>
    </row>
    <row r="974" customFormat="false" ht="11.25" hidden="false" customHeight="false" outlineLevel="0" collapsed="false">
      <c r="AD974" s="1" t="n">
        <f aca="false">AD973+1</f>
        <v>969</v>
      </c>
      <c r="AF974" s="81"/>
      <c r="AG974" s="81"/>
      <c r="AH974" s="90"/>
      <c r="AI974" s="33"/>
      <c r="AS974" s="71" t="n">
        <f aca="false">AL973</f>
        <v>0</v>
      </c>
      <c r="AT974" s="69" t="n">
        <f aca="false">AQ974</f>
        <v>0</v>
      </c>
    </row>
    <row r="975" customFormat="false" ht="11.25" hidden="false" customHeight="false" outlineLevel="0" collapsed="false">
      <c r="AD975" s="1" t="n">
        <f aca="false">AD974+1</f>
        <v>970</v>
      </c>
      <c r="AF975" s="81"/>
      <c r="AG975" s="81"/>
      <c r="AH975" s="90"/>
      <c r="AI975" s="33"/>
      <c r="AS975" s="71" t="n">
        <f aca="false">AL974</f>
        <v>0</v>
      </c>
      <c r="AT975" s="69" t="n">
        <f aca="false">AQ975</f>
        <v>0</v>
      </c>
    </row>
    <row r="976" customFormat="false" ht="11.25" hidden="false" customHeight="false" outlineLevel="0" collapsed="false">
      <c r="AD976" s="1" t="n">
        <f aca="false">AD975+1</f>
        <v>971</v>
      </c>
      <c r="AF976" s="81"/>
      <c r="AG976" s="81"/>
      <c r="AH976" s="90"/>
      <c r="AI976" s="33"/>
      <c r="AS976" s="71" t="n">
        <f aca="false">AL975</f>
        <v>0</v>
      </c>
      <c r="AT976" s="69" t="n">
        <f aca="false">AQ976</f>
        <v>0</v>
      </c>
    </row>
    <row r="977" customFormat="false" ht="11.25" hidden="false" customHeight="false" outlineLevel="0" collapsed="false">
      <c r="AD977" s="1" t="n">
        <f aca="false">AD976+1</f>
        <v>972</v>
      </c>
      <c r="AF977" s="81"/>
      <c r="AG977" s="81"/>
      <c r="AH977" s="90"/>
      <c r="AI977" s="33"/>
      <c r="AS977" s="71" t="n">
        <f aca="false">AL976</f>
        <v>0</v>
      </c>
      <c r="AT977" s="69" t="n">
        <f aca="false">AQ977</f>
        <v>0</v>
      </c>
    </row>
    <row r="978" customFormat="false" ht="11.25" hidden="false" customHeight="false" outlineLevel="0" collapsed="false">
      <c r="AD978" s="1" t="n">
        <f aca="false">AD977+1</f>
        <v>973</v>
      </c>
      <c r="AF978" s="81"/>
      <c r="AG978" s="81"/>
      <c r="AH978" s="90"/>
      <c r="AI978" s="33"/>
      <c r="AS978" s="71" t="n">
        <f aca="false">AL977</f>
        <v>0</v>
      </c>
      <c r="AT978" s="69" t="n">
        <f aca="false">AQ978</f>
        <v>0</v>
      </c>
    </row>
    <row r="979" customFormat="false" ht="11.25" hidden="false" customHeight="false" outlineLevel="0" collapsed="false">
      <c r="AD979" s="1" t="n">
        <f aca="false">AD978+1</f>
        <v>974</v>
      </c>
      <c r="AF979" s="81"/>
      <c r="AG979" s="81"/>
      <c r="AH979" s="90"/>
      <c r="AI979" s="33"/>
      <c r="AS979" s="71" t="n">
        <f aca="false">AL978</f>
        <v>0</v>
      </c>
      <c r="AT979" s="69" t="n">
        <f aca="false">AQ979</f>
        <v>0</v>
      </c>
    </row>
    <row r="980" customFormat="false" ht="11.25" hidden="false" customHeight="false" outlineLevel="0" collapsed="false">
      <c r="AD980" s="1" t="n">
        <f aca="false">AD979+1</f>
        <v>975</v>
      </c>
      <c r="AF980" s="81"/>
      <c r="AG980" s="81"/>
      <c r="AH980" s="90"/>
      <c r="AI980" s="33"/>
      <c r="AS980" s="71" t="n">
        <f aca="false">AL979</f>
        <v>0</v>
      </c>
      <c r="AT980" s="69" t="n">
        <f aca="false">AQ980</f>
        <v>0</v>
      </c>
    </row>
    <row r="981" customFormat="false" ht="11.25" hidden="false" customHeight="false" outlineLevel="0" collapsed="false">
      <c r="AD981" s="1" t="n">
        <f aca="false">AD980+1</f>
        <v>976</v>
      </c>
      <c r="AF981" s="81"/>
      <c r="AG981" s="81"/>
      <c r="AH981" s="90"/>
      <c r="AI981" s="33"/>
      <c r="AS981" s="71" t="n">
        <f aca="false">AL980</f>
        <v>0</v>
      </c>
      <c r="AT981" s="69" t="n">
        <f aca="false">AQ981</f>
        <v>0</v>
      </c>
    </row>
    <row r="982" customFormat="false" ht="11.25" hidden="false" customHeight="false" outlineLevel="0" collapsed="false">
      <c r="AD982" s="1" t="n">
        <f aca="false">AD981+1</f>
        <v>977</v>
      </c>
      <c r="AF982" s="81"/>
      <c r="AG982" s="81"/>
      <c r="AH982" s="90"/>
      <c r="AI982" s="33"/>
      <c r="AS982" s="71" t="n">
        <f aca="false">AL981</f>
        <v>0</v>
      </c>
      <c r="AT982" s="69" t="n">
        <f aca="false">AQ982</f>
        <v>0</v>
      </c>
    </row>
    <row r="983" customFormat="false" ht="11.25" hidden="false" customHeight="false" outlineLevel="0" collapsed="false">
      <c r="AD983" s="1" t="n">
        <f aca="false">AD982+1</f>
        <v>978</v>
      </c>
      <c r="AF983" s="81"/>
      <c r="AG983" s="81"/>
      <c r="AH983" s="90"/>
      <c r="AI983" s="33"/>
      <c r="AS983" s="71" t="n">
        <f aca="false">AL982</f>
        <v>0</v>
      </c>
      <c r="AT983" s="69" t="n">
        <f aca="false">AQ983</f>
        <v>0</v>
      </c>
    </row>
    <row r="984" customFormat="false" ht="11.25" hidden="false" customHeight="false" outlineLevel="0" collapsed="false">
      <c r="AD984" s="1" t="n">
        <f aca="false">AD983+1</f>
        <v>979</v>
      </c>
      <c r="AF984" s="81"/>
      <c r="AG984" s="81"/>
      <c r="AH984" s="90"/>
      <c r="AI984" s="33"/>
      <c r="AS984" s="71" t="n">
        <f aca="false">AL983</f>
        <v>0</v>
      </c>
      <c r="AT984" s="69" t="n">
        <f aca="false">AQ984</f>
        <v>0</v>
      </c>
    </row>
    <row r="985" customFormat="false" ht="11.25" hidden="false" customHeight="false" outlineLevel="0" collapsed="false">
      <c r="AD985" s="1" t="n">
        <f aca="false">AD984+1</f>
        <v>980</v>
      </c>
      <c r="AF985" s="81"/>
      <c r="AG985" s="81"/>
      <c r="AH985" s="90"/>
      <c r="AI985" s="33"/>
      <c r="AS985" s="71" t="n">
        <f aca="false">AL984</f>
        <v>0</v>
      </c>
      <c r="AT985" s="69" t="n">
        <f aca="false">AQ985</f>
        <v>0</v>
      </c>
    </row>
    <row r="986" customFormat="false" ht="11.25" hidden="false" customHeight="false" outlineLevel="0" collapsed="false">
      <c r="AD986" s="1" t="n">
        <f aca="false">AD985+1</f>
        <v>981</v>
      </c>
      <c r="AF986" s="81"/>
      <c r="AG986" s="81"/>
      <c r="AH986" s="90"/>
      <c r="AI986" s="33"/>
      <c r="AS986" s="71" t="n">
        <f aca="false">AL985</f>
        <v>0</v>
      </c>
      <c r="AT986" s="69" t="n">
        <f aca="false">AQ986</f>
        <v>0</v>
      </c>
    </row>
    <row r="987" customFormat="false" ht="11.25" hidden="false" customHeight="false" outlineLevel="0" collapsed="false">
      <c r="AD987" s="1" t="n">
        <f aca="false">AD986+1</f>
        <v>982</v>
      </c>
      <c r="AF987" s="81"/>
      <c r="AG987" s="81"/>
      <c r="AH987" s="90"/>
      <c r="AI987" s="33"/>
      <c r="AS987" s="71" t="n">
        <f aca="false">AL986</f>
        <v>0</v>
      </c>
      <c r="AT987" s="69" t="n">
        <f aca="false">AQ987</f>
        <v>0</v>
      </c>
    </row>
    <row r="988" customFormat="false" ht="11.25" hidden="false" customHeight="false" outlineLevel="0" collapsed="false">
      <c r="AD988" s="1" t="n">
        <f aca="false">AD987+1</f>
        <v>983</v>
      </c>
      <c r="AF988" s="81"/>
      <c r="AG988" s="81"/>
      <c r="AH988" s="90"/>
      <c r="AI988" s="33"/>
      <c r="AS988" s="71" t="n">
        <f aca="false">AL987</f>
        <v>0</v>
      </c>
      <c r="AT988" s="69" t="n">
        <f aca="false">AQ988</f>
        <v>0</v>
      </c>
    </row>
    <row r="989" customFormat="false" ht="11.25" hidden="false" customHeight="false" outlineLevel="0" collapsed="false">
      <c r="AD989" s="1" t="n">
        <f aca="false">AD988+1</f>
        <v>984</v>
      </c>
      <c r="AF989" s="81"/>
      <c r="AG989" s="81"/>
      <c r="AH989" s="90"/>
      <c r="AI989" s="33"/>
      <c r="AS989" s="71" t="n">
        <f aca="false">AL988</f>
        <v>0</v>
      </c>
      <c r="AT989" s="69" t="n">
        <f aca="false">AQ989</f>
        <v>0</v>
      </c>
    </row>
    <row r="990" customFormat="false" ht="11.25" hidden="false" customHeight="false" outlineLevel="0" collapsed="false">
      <c r="AD990" s="1" t="n">
        <f aca="false">AD989+1</f>
        <v>985</v>
      </c>
      <c r="AF990" s="81"/>
      <c r="AG990" s="81"/>
      <c r="AH990" s="90"/>
      <c r="AI990" s="33"/>
      <c r="AS990" s="71" t="n">
        <f aca="false">AL989</f>
        <v>0</v>
      </c>
      <c r="AT990" s="69" t="n">
        <f aca="false">AQ990</f>
        <v>0</v>
      </c>
    </row>
    <row r="991" customFormat="false" ht="11.25" hidden="false" customHeight="false" outlineLevel="0" collapsed="false">
      <c r="AD991" s="1" t="n">
        <f aca="false">AD990+1</f>
        <v>986</v>
      </c>
      <c r="AF991" s="81"/>
      <c r="AG991" s="81"/>
      <c r="AH991" s="90"/>
      <c r="AI991" s="33"/>
      <c r="AS991" s="71" t="n">
        <f aca="false">AL990</f>
        <v>0</v>
      </c>
      <c r="AT991" s="69" t="n">
        <f aca="false">AQ991</f>
        <v>0</v>
      </c>
    </row>
    <row r="992" customFormat="false" ht="11.25" hidden="false" customHeight="false" outlineLevel="0" collapsed="false">
      <c r="AD992" s="1" t="n">
        <f aca="false">AD991+1</f>
        <v>987</v>
      </c>
      <c r="AF992" s="81"/>
      <c r="AG992" s="81"/>
      <c r="AH992" s="90"/>
      <c r="AI992" s="33"/>
      <c r="AS992" s="71" t="n">
        <f aca="false">AL991</f>
        <v>0</v>
      </c>
      <c r="AT992" s="69" t="n">
        <f aca="false">AQ992</f>
        <v>0</v>
      </c>
    </row>
    <row r="993" customFormat="false" ht="11.25" hidden="false" customHeight="false" outlineLevel="0" collapsed="false">
      <c r="AD993" s="1" t="n">
        <f aca="false">AD992+1</f>
        <v>988</v>
      </c>
      <c r="AF993" s="81"/>
      <c r="AG993" s="81"/>
      <c r="AH993" s="90"/>
      <c r="AI993" s="33"/>
      <c r="AS993" s="71" t="n">
        <f aca="false">AL992</f>
        <v>0</v>
      </c>
      <c r="AT993" s="69" t="n">
        <f aca="false">AQ993</f>
        <v>0</v>
      </c>
    </row>
    <row r="994" customFormat="false" ht="11.25" hidden="false" customHeight="false" outlineLevel="0" collapsed="false">
      <c r="AD994" s="1" t="n">
        <f aca="false">AD993+1</f>
        <v>989</v>
      </c>
      <c r="AF994" s="81"/>
      <c r="AG994" s="81"/>
      <c r="AH994" s="90"/>
      <c r="AI994" s="33"/>
      <c r="AS994" s="71" t="n">
        <f aca="false">AL993</f>
        <v>0</v>
      </c>
      <c r="AT994" s="69" t="n">
        <f aca="false">AQ994</f>
        <v>0</v>
      </c>
    </row>
    <row r="995" customFormat="false" ht="11.25" hidden="false" customHeight="false" outlineLevel="0" collapsed="false">
      <c r="AD995" s="1" t="n">
        <f aca="false">AD994+1</f>
        <v>990</v>
      </c>
      <c r="AF995" s="81"/>
      <c r="AG995" s="81"/>
      <c r="AH995" s="90"/>
      <c r="AI995" s="33"/>
      <c r="AS995" s="71" t="n">
        <f aca="false">AL994</f>
        <v>0</v>
      </c>
      <c r="AT995" s="69" t="n">
        <f aca="false">AQ995</f>
        <v>0</v>
      </c>
    </row>
    <row r="996" customFormat="false" ht="11.25" hidden="false" customHeight="false" outlineLevel="0" collapsed="false">
      <c r="AD996" s="1" t="n">
        <f aca="false">AD995+1</f>
        <v>991</v>
      </c>
      <c r="AF996" s="81"/>
      <c r="AG996" s="81"/>
      <c r="AH996" s="90"/>
      <c r="AI996" s="33"/>
      <c r="AS996" s="71" t="n">
        <f aca="false">AL995</f>
        <v>0</v>
      </c>
      <c r="AT996" s="69" t="n">
        <f aca="false">AQ996</f>
        <v>0</v>
      </c>
    </row>
    <row r="997" customFormat="false" ht="11.25" hidden="false" customHeight="false" outlineLevel="0" collapsed="false">
      <c r="AD997" s="1" t="n">
        <f aca="false">AD996+1</f>
        <v>992</v>
      </c>
      <c r="AF997" s="81"/>
      <c r="AG997" s="81"/>
      <c r="AH997" s="90"/>
      <c r="AI997" s="33"/>
      <c r="AS997" s="71" t="n">
        <f aca="false">AL996</f>
        <v>0</v>
      </c>
      <c r="AT997" s="69" t="n">
        <f aca="false">AQ997</f>
        <v>0</v>
      </c>
    </row>
    <row r="998" customFormat="false" ht="11.25" hidden="false" customHeight="false" outlineLevel="0" collapsed="false">
      <c r="AD998" s="1" t="n">
        <f aca="false">AD997+1</f>
        <v>993</v>
      </c>
      <c r="AF998" s="81"/>
      <c r="AG998" s="81"/>
      <c r="AH998" s="90"/>
      <c r="AI998" s="33"/>
      <c r="AS998" s="71" t="n">
        <f aca="false">AL997</f>
        <v>0</v>
      </c>
      <c r="AT998" s="69" t="n">
        <f aca="false">AQ998</f>
        <v>0</v>
      </c>
    </row>
    <row r="999" customFormat="false" ht="11.25" hidden="false" customHeight="false" outlineLevel="0" collapsed="false">
      <c r="AD999" s="1" t="n">
        <f aca="false">AD998+1</f>
        <v>994</v>
      </c>
      <c r="AF999" s="81"/>
      <c r="AG999" s="81"/>
      <c r="AH999" s="90"/>
      <c r="AI999" s="33"/>
      <c r="AS999" s="71" t="n">
        <f aca="false">AL998</f>
        <v>0</v>
      </c>
      <c r="AT999" s="69" t="n">
        <f aca="false">AQ999</f>
        <v>0</v>
      </c>
    </row>
    <row r="1000" customFormat="false" ht="11.25" hidden="false" customHeight="false" outlineLevel="0" collapsed="false">
      <c r="AD1000" s="1" t="n">
        <f aca="false">AD999+1</f>
        <v>995</v>
      </c>
      <c r="AF1000" s="81"/>
      <c r="AG1000" s="81"/>
      <c r="AH1000" s="90"/>
      <c r="AI1000" s="33"/>
      <c r="AS1000" s="71" t="n">
        <f aca="false">AL999</f>
        <v>0</v>
      </c>
      <c r="AT1000" s="69" t="n">
        <f aca="false">AQ1000</f>
        <v>0</v>
      </c>
    </row>
    <row r="1001" customFormat="false" ht="11.25" hidden="false" customHeight="false" outlineLevel="0" collapsed="false">
      <c r="AD1001" s="1" t="n">
        <f aca="false">AD1000+1</f>
        <v>996</v>
      </c>
      <c r="AF1001" s="81"/>
      <c r="AG1001" s="81"/>
      <c r="AH1001" s="90"/>
      <c r="AI1001" s="33"/>
      <c r="AS1001" s="71" t="n">
        <f aca="false">AL1000</f>
        <v>0</v>
      </c>
      <c r="AT1001" s="69" t="n">
        <f aca="false">AQ1001</f>
        <v>0</v>
      </c>
    </row>
    <row r="1002" customFormat="false" ht="11.25" hidden="false" customHeight="false" outlineLevel="0" collapsed="false">
      <c r="AD1002" s="1" t="n">
        <f aca="false">AD1001+1</f>
        <v>997</v>
      </c>
      <c r="AF1002" s="81"/>
      <c r="AG1002" s="81"/>
      <c r="AH1002" s="90"/>
      <c r="AI1002" s="33"/>
      <c r="AS1002" s="71" t="n">
        <f aca="false">AL1001</f>
        <v>0</v>
      </c>
      <c r="AT1002" s="69" t="n">
        <f aca="false">AQ1002</f>
        <v>0</v>
      </c>
    </row>
    <row r="1003" customFormat="false" ht="11.25" hidden="false" customHeight="false" outlineLevel="0" collapsed="false">
      <c r="AD1003" s="1" t="n">
        <f aca="false">AD1002+1</f>
        <v>998</v>
      </c>
      <c r="AF1003" s="81"/>
      <c r="AG1003" s="81"/>
      <c r="AH1003" s="90"/>
      <c r="AI1003" s="33"/>
      <c r="AS1003" s="71" t="n">
        <f aca="false">AL1002</f>
        <v>0</v>
      </c>
      <c r="AT1003" s="69" t="n">
        <f aca="false">AQ1003</f>
        <v>0</v>
      </c>
    </row>
    <row r="1004" customFormat="false" ht="11.25" hidden="false" customHeight="false" outlineLevel="0" collapsed="false">
      <c r="AD1004" s="1" t="n">
        <f aca="false">AD1003+1</f>
        <v>999</v>
      </c>
      <c r="AF1004" s="81"/>
      <c r="AG1004" s="81"/>
      <c r="AH1004" s="90"/>
      <c r="AI1004" s="33"/>
      <c r="AS1004" s="71" t="n">
        <f aca="false">AL1003</f>
        <v>0</v>
      </c>
      <c r="AT1004" s="69" t="n">
        <f aca="false">AQ1004</f>
        <v>0</v>
      </c>
    </row>
    <row r="1005" customFormat="false" ht="11.25" hidden="false" customHeight="false" outlineLevel="0" collapsed="false">
      <c r="AD1005" s="1" t="n">
        <f aca="false">AD1004+1</f>
        <v>1000</v>
      </c>
      <c r="AF1005" s="81"/>
      <c r="AG1005" s="81"/>
      <c r="AH1005" s="90"/>
      <c r="AI1005" s="33"/>
      <c r="AS1005" s="71" t="n">
        <f aca="false">AL1004</f>
        <v>0</v>
      </c>
      <c r="AT1005" s="69" t="n">
        <f aca="false">AQ1005</f>
        <v>0</v>
      </c>
    </row>
    <row r="1006" customFormat="false" ht="11.25" hidden="false" customHeight="false" outlineLevel="0" collapsed="false">
      <c r="AD1006" s="1" t="n">
        <f aca="false">AD1005+1</f>
        <v>1001</v>
      </c>
      <c r="AF1006" s="81"/>
      <c r="AG1006" s="81"/>
      <c r="AH1006" s="76"/>
      <c r="AI1006" s="33"/>
      <c r="AS1006" s="71" t="n">
        <f aca="false">AL1005</f>
        <v>0</v>
      </c>
      <c r="AT1006" s="69" t="n">
        <f aca="false">AQ1006</f>
        <v>0</v>
      </c>
    </row>
    <row r="1007" customFormat="false" ht="11.25" hidden="false" customHeight="false" outlineLevel="0" collapsed="false">
      <c r="AD1007" s="1" t="n">
        <f aca="false">AD1006+1</f>
        <v>1002</v>
      </c>
      <c r="AF1007" s="81"/>
      <c r="AG1007" s="81"/>
      <c r="AH1007" s="90"/>
      <c r="AI1007" s="33"/>
      <c r="AS1007" s="71" t="n">
        <f aca="false">AL1006</f>
        <v>0</v>
      </c>
      <c r="AT1007" s="69" t="n">
        <f aca="false">AQ1007</f>
        <v>0</v>
      </c>
    </row>
    <row r="1008" customFormat="false" ht="11.25" hidden="false" customHeight="false" outlineLevel="0" collapsed="false">
      <c r="AD1008" s="1" t="n">
        <f aca="false">AD1007+1</f>
        <v>1003</v>
      </c>
      <c r="AF1008" s="33"/>
      <c r="AG1008" s="33"/>
      <c r="AI1008" s="33"/>
      <c r="AS1008" s="71" t="n">
        <f aca="false">AL1007</f>
        <v>0</v>
      </c>
      <c r="AT1008" s="69" t="n">
        <f aca="false">AQ1008</f>
        <v>0</v>
      </c>
    </row>
    <row r="1009" customFormat="false" ht="11.25" hidden="false" customHeight="false" outlineLevel="0" collapsed="false">
      <c r="AD1009" s="1" t="n">
        <f aca="false">AD1008+1</f>
        <v>1004</v>
      </c>
      <c r="AF1009" s="33"/>
      <c r="AG1009" s="33"/>
      <c r="AI1009" s="33"/>
      <c r="AS1009" s="71" t="n">
        <f aca="false">AL1008</f>
        <v>0</v>
      </c>
      <c r="AT1009" s="69" t="n">
        <f aca="false">AQ1009</f>
        <v>0</v>
      </c>
    </row>
    <row r="1010" customFormat="false" ht="11.25" hidden="false" customHeight="false" outlineLevel="0" collapsed="false">
      <c r="AD1010" s="1" t="n">
        <f aca="false">AD1009+1</f>
        <v>1005</v>
      </c>
      <c r="AF1010" s="33"/>
      <c r="AG1010" s="33"/>
      <c r="AI1010" s="33"/>
      <c r="AS1010" s="71" t="n">
        <f aca="false">AL1009</f>
        <v>0</v>
      </c>
      <c r="AT1010" s="69" t="n">
        <f aca="false">AQ1010</f>
        <v>0</v>
      </c>
    </row>
    <row r="1011" customFormat="false" ht="11.25" hidden="false" customHeight="false" outlineLevel="0" collapsed="false">
      <c r="AD1011" s="1" t="n">
        <f aca="false">AD1010+1</f>
        <v>1006</v>
      </c>
      <c r="AF1011" s="33"/>
      <c r="AG1011" s="33"/>
      <c r="AI1011" s="33"/>
      <c r="AS1011" s="71" t="n">
        <f aca="false">AL1010</f>
        <v>0</v>
      </c>
      <c r="AT1011" s="69" t="n">
        <f aca="false">AQ1011</f>
        <v>0</v>
      </c>
    </row>
    <row r="1012" customFormat="false" ht="11.25" hidden="false" customHeight="false" outlineLevel="0" collapsed="false">
      <c r="AD1012" s="1" t="n">
        <f aca="false">AD1011+1</f>
        <v>1007</v>
      </c>
      <c r="AF1012" s="33"/>
      <c r="AG1012" s="33"/>
      <c r="AI1012" s="33"/>
      <c r="AS1012" s="71" t="n">
        <f aca="false">AL1011</f>
        <v>0</v>
      </c>
      <c r="AT1012" s="69" t="n">
        <f aca="false">AQ1012</f>
        <v>0</v>
      </c>
    </row>
    <row r="1013" customFormat="false" ht="11.25" hidden="false" customHeight="false" outlineLevel="0" collapsed="false">
      <c r="AD1013" s="1" t="n">
        <f aca="false">AD1012+1</f>
        <v>1008</v>
      </c>
      <c r="AF1013" s="33"/>
      <c r="AG1013" s="33"/>
      <c r="AI1013" s="33"/>
      <c r="AS1013" s="71" t="n">
        <f aca="false">AL1012</f>
        <v>0</v>
      </c>
      <c r="AT1013" s="69" t="n">
        <f aca="false">AQ1013</f>
        <v>0</v>
      </c>
    </row>
    <row r="1014" customFormat="false" ht="11.25" hidden="false" customHeight="false" outlineLevel="0" collapsed="false">
      <c r="AD1014" s="1" t="n">
        <f aca="false">AD1013+1</f>
        <v>1009</v>
      </c>
      <c r="AF1014" s="33"/>
      <c r="AG1014" s="33"/>
      <c r="AI1014" s="33"/>
      <c r="AS1014" s="71" t="n">
        <f aca="false">AL1013</f>
        <v>0</v>
      </c>
      <c r="AT1014" s="69" t="n">
        <f aca="false">AQ1014</f>
        <v>0</v>
      </c>
    </row>
    <row r="1015" customFormat="false" ht="11.25" hidden="false" customHeight="false" outlineLevel="0" collapsed="false">
      <c r="AD1015" s="1" t="n">
        <f aca="false">AD1014+1</f>
        <v>1010</v>
      </c>
      <c r="AF1015" s="33"/>
      <c r="AG1015" s="33"/>
      <c r="AI1015" s="33"/>
      <c r="AS1015" s="71" t="n">
        <f aca="false">AL1014</f>
        <v>0</v>
      </c>
      <c r="AT1015" s="69" t="n">
        <f aca="false">AQ1015</f>
        <v>0</v>
      </c>
    </row>
    <row r="1016" customFormat="false" ht="11.25" hidden="false" customHeight="false" outlineLevel="0" collapsed="false">
      <c r="AD1016" s="1" t="n">
        <f aca="false">AD1015+1</f>
        <v>1011</v>
      </c>
      <c r="AF1016" s="33"/>
      <c r="AG1016" s="33"/>
      <c r="AI1016" s="33"/>
      <c r="AS1016" s="71" t="n">
        <f aca="false">AL1015</f>
        <v>0</v>
      </c>
      <c r="AT1016" s="69" t="n">
        <f aca="false">AQ1016</f>
        <v>0</v>
      </c>
    </row>
    <row r="1017" customFormat="false" ht="11.25" hidden="false" customHeight="false" outlineLevel="0" collapsed="false">
      <c r="AD1017" s="1" t="n">
        <f aca="false">AD1016+1</f>
        <v>1012</v>
      </c>
      <c r="AF1017" s="33"/>
      <c r="AG1017" s="33"/>
      <c r="AI1017" s="33"/>
      <c r="AS1017" s="71" t="n">
        <f aca="false">AL1016</f>
        <v>0</v>
      </c>
      <c r="AT1017" s="69" t="n">
        <f aca="false">AQ1017</f>
        <v>0</v>
      </c>
    </row>
    <row r="1018" customFormat="false" ht="11.25" hidden="false" customHeight="false" outlineLevel="0" collapsed="false">
      <c r="AD1018" s="1" t="n">
        <f aca="false">AD1017+1</f>
        <v>1013</v>
      </c>
      <c r="AF1018" s="33"/>
      <c r="AG1018" s="33"/>
      <c r="AI1018" s="33"/>
      <c r="AS1018" s="71" t="n">
        <f aca="false">AL1017</f>
        <v>0</v>
      </c>
      <c r="AT1018" s="69" t="n">
        <f aca="false">AQ1018</f>
        <v>0</v>
      </c>
    </row>
    <row r="1019" customFormat="false" ht="11.25" hidden="false" customHeight="false" outlineLevel="0" collapsed="false">
      <c r="AD1019" s="1" t="n">
        <f aca="false">AD1018+1</f>
        <v>1014</v>
      </c>
      <c r="AF1019" s="33"/>
      <c r="AG1019" s="33"/>
      <c r="AI1019" s="33"/>
      <c r="AS1019" s="71" t="n">
        <f aca="false">AL1018</f>
        <v>0</v>
      </c>
      <c r="AT1019" s="69" t="n">
        <f aca="false">AQ1019</f>
        <v>0</v>
      </c>
    </row>
    <row r="1020" customFormat="false" ht="11.25" hidden="false" customHeight="false" outlineLevel="0" collapsed="false">
      <c r="AD1020" s="1" t="n">
        <f aca="false">AD1019+1</f>
        <v>1015</v>
      </c>
      <c r="AF1020" s="33"/>
      <c r="AG1020" s="33"/>
      <c r="AI1020" s="33"/>
      <c r="AS1020" s="71" t="n">
        <f aca="false">AL1019</f>
        <v>0</v>
      </c>
      <c r="AT1020" s="69" t="n">
        <f aca="false">AQ1020</f>
        <v>0</v>
      </c>
    </row>
    <row r="1021" customFormat="false" ht="11.25" hidden="false" customHeight="false" outlineLevel="0" collapsed="false">
      <c r="AD1021" s="1" t="n">
        <f aca="false">AD1020+1</f>
        <v>1016</v>
      </c>
      <c r="AF1021" s="33"/>
      <c r="AG1021" s="33"/>
      <c r="AI1021" s="33"/>
      <c r="AS1021" s="71" t="n">
        <f aca="false">AL1020</f>
        <v>0</v>
      </c>
      <c r="AT1021" s="69" t="n">
        <f aca="false">AQ1021</f>
        <v>0</v>
      </c>
    </row>
    <row r="1022" customFormat="false" ht="11.25" hidden="false" customHeight="false" outlineLevel="0" collapsed="false">
      <c r="AD1022" s="1" t="n">
        <f aca="false">AD1021+1</f>
        <v>1017</v>
      </c>
      <c r="AF1022" s="33"/>
      <c r="AG1022" s="33"/>
      <c r="AI1022" s="33"/>
      <c r="AS1022" s="71" t="n">
        <f aca="false">AL1021</f>
        <v>0</v>
      </c>
      <c r="AT1022" s="69" t="n">
        <f aca="false">AQ1022</f>
        <v>0</v>
      </c>
    </row>
    <row r="1023" customFormat="false" ht="11.25" hidden="false" customHeight="false" outlineLevel="0" collapsed="false">
      <c r="AD1023" s="1" t="n">
        <f aca="false">AD1022+1</f>
        <v>1018</v>
      </c>
      <c r="AF1023" s="33"/>
      <c r="AG1023" s="33"/>
      <c r="AI1023" s="33"/>
      <c r="AS1023" s="71" t="n">
        <f aca="false">AL1022</f>
        <v>0</v>
      </c>
      <c r="AT1023" s="69" t="n">
        <f aca="false">AQ1023</f>
        <v>0</v>
      </c>
    </row>
    <row r="1024" customFormat="false" ht="11.25" hidden="false" customHeight="false" outlineLevel="0" collapsed="false">
      <c r="AD1024" s="1" t="n">
        <f aca="false">AD1023+1</f>
        <v>1019</v>
      </c>
      <c r="AF1024" s="33"/>
      <c r="AG1024" s="33"/>
      <c r="AI1024" s="33"/>
      <c r="AS1024" s="71" t="n">
        <f aca="false">AL1023</f>
        <v>0</v>
      </c>
      <c r="AT1024" s="69" t="n">
        <f aca="false">AQ1024</f>
        <v>0</v>
      </c>
    </row>
    <row r="1025" customFormat="false" ht="11.25" hidden="false" customHeight="false" outlineLevel="0" collapsed="false">
      <c r="AD1025" s="1" t="n">
        <f aca="false">AD1024+1</f>
        <v>1020</v>
      </c>
      <c r="AF1025" s="33"/>
      <c r="AG1025" s="33"/>
      <c r="AI1025" s="33"/>
      <c r="AS1025" s="71" t="n">
        <f aca="false">AL1024</f>
        <v>0</v>
      </c>
      <c r="AT1025" s="69" t="n">
        <f aca="false">AQ1025</f>
        <v>0</v>
      </c>
    </row>
    <row r="1026" customFormat="false" ht="11.25" hidden="false" customHeight="false" outlineLevel="0" collapsed="false">
      <c r="AD1026" s="1" t="n">
        <f aca="false">AD1025+1</f>
        <v>1021</v>
      </c>
      <c r="AF1026" s="33"/>
      <c r="AG1026" s="33"/>
      <c r="AI1026" s="33"/>
      <c r="AS1026" s="71" t="n">
        <f aca="false">AL1025</f>
        <v>0</v>
      </c>
      <c r="AT1026" s="69" t="n">
        <f aca="false">AQ1026</f>
        <v>0</v>
      </c>
    </row>
    <row r="1027" customFormat="false" ht="11.25" hidden="false" customHeight="false" outlineLevel="0" collapsed="false">
      <c r="AD1027" s="1" t="n">
        <f aca="false">AD1026+1</f>
        <v>1022</v>
      </c>
      <c r="AF1027" s="33"/>
      <c r="AG1027" s="33"/>
      <c r="AI1027" s="33"/>
      <c r="AS1027" s="71" t="n">
        <f aca="false">AL1026</f>
        <v>0</v>
      </c>
      <c r="AT1027" s="69" t="n">
        <f aca="false">AQ1027</f>
        <v>0</v>
      </c>
    </row>
    <row r="1028" customFormat="false" ht="11.25" hidden="false" customHeight="false" outlineLevel="0" collapsed="false">
      <c r="AD1028" s="1" t="n">
        <f aca="false">AD1027+1</f>
        <v>1023</v>
      </c>
      <c r="AF1028" s="33"/>
      <c r="AG1028" s="33"/>
      <c r="AI1028" s="33"/>
      <c r="AS1028" s="71" t="n">
        <f aca="false">AL1027</f>
        <v>0</v>
      </c>
      <c r="AT1028" s="69" t="n">
        <f aca="false">AQ1028</f>
        <v>0</v>
      </c>
    </row>
    <row r="1029" customFormat="false" ht="11.25" hidden="false" customHeight="false" outlineLevel="0" collapsed="false">
      <c r="AD1029" s="1" t="n">
        <f aca="false">AD1028+1</f>
        <v>1024</v>
      </c>
      <c r="AF1029" s="33"/>
      <c r="AG1029" s="33"/>
      <c r="AI1029" s="33"/>
      <c r="AS1029" s="71" t="n">
        <f aca="false">AL1028</f>
        <v>0</v>
      </c>
      <c r="AT1029" s="69" t="n">
        <f aca="false">AQ1029</f>
        <v>0</v>
      </c>
    </row>
    <row r="1030" customFormat="false" ht="11.25" hidden="false" customHeight="false" outlineLevel="0" collapsed="false">
      <c r="AD1030" s="1" t="n">
        <f aca="false">AD1029+1</f>
        <v>1025</v>
      </c>
      <c r="AF1030" s="33"/>
      <c r="AG1030" s="33"/>
      <c r="AI1030" s="33"/>
      <c r="AS1030" s="71" t="n">
        <f aca="false">AL1029</f>
        <v>0</v>
      </c>
      <c r="AT1030" s="69" t="n">
        <f aca="false">AQ1030</f>
        <v>0</v>
      </c>
    </row>
    <row r="1031" customFormat="false" ht="11.25" hidden="false" customHeight="false" outlineLevel="0" collapsed="false">
      <c r="AD1031" s="1" t="n">
        <f aca="false">AD1030+1</f>
        <v>1026</v>
      </c>
      <c r="AF1031" s="33"/>
      <c r="AG1031" s="33"/>
      <c r="AI1031" s="33"/>
      <c r="AS1031" s="71" t="n">
        <f aca="false">AL1030</f>
        <v>0</v>
      </c>
      <c r="AT1031" s="69" t="n">
        <f aca="false">AQ1031</f>
        <v>0</v>
      </c>
    </row>
    <row r="1032" customFormat="false" ht="11.25" hidden="false" customHeight="false" outlineLevel="0" collapsed="false">
      <c r="AD1032" s="1" t="n">
        <f aca="false">AD1031+1</f>
        <v>1027</v>
      </c>
      <c r="AF1032" s="33"/>
      <c r="AG1032" s="33"/>
      <c r="AI1032" s="33"/>
      <c r="AS1032" s="71" t="n">
        <f aca="false">AL1031</f>
        <v>0</v>
      </c>
      <c r="AT1032" s="69" t="n">
        <f aca="false">AQ1032</f>
        <v>0</v>
      </c>
    </row>
    <row r="1033" customFormat="false" ht="11.25" hidden="false" customHeight="false" outlineLevel="0" collapsed="false">
      <c r="AD1033" s="1" t="n">
        <f aca="false">AD1032+1</f>
        <v>1028</v>
      </c>
      <c r="AF1033" s="33"/>
      <c r="AG1033" s="33"/>
      <c r="AI1033" s="33"/>
      <c r="AS1033" s="71" t="n">
        <f aca="false">AL1032</f>
        <v>0</v>
      </c>
      <c r="AT1033" s="69" t="n">
        <f aca="false">AQ1033</f>
        <v>0</v>
      </c>
    </row>
    <row r="1034" customFormat="false" ht="11.25" hidden="false" customHeight="false" outlineLevel="0" collapsed="false">
      <c r="AD1034" s="1" t="n">
        <f aca="false">AD1033+1</f>
        <v>1029</v>
      </c>
      <c r="AF1034" s="33"/>
      <c r="AG1034" s="33"/>
      <c r="AI1034" s="33"/>
      <c r="AS1034" s="71" t="n">
        <f aca="false">AL1033</f>
        <v>0</v>
      </c>
      <c r="AT1034" s="69" t="n">
        <f aca="false">AQ1034</f>
        <v>0</v>
      </c>
    </row>
    <row r="1035" customFormat="false" ht="11.25" hidden="false" customHeight="false" outlineLevel="0" collapsed="false">
      <c r="AD1035" s="1" t="n">
        <f aca="false">AD1034+1</f>
        <v>1030</v>
      </c>
      <c r="AF1035" s="33"/>
      <c r="AG1035" s="33"/>
      <c r="AI1035" s="33"/>
      <c r="AS1035" s="71" t="n">
        <f aca="false">AL1034</f>
        <v>0</v>
      </c>
      <c r="AT1035" s="69" t="n">
        <f aca="false">AQ1035</f>
        <v>0</v>
      </c>
    </row>
    <row r="1036" customFormat="false" ht="11.25" hidden="false" customHeight="false" outlineLevel="0" collapsed="false">
      <c r="AD1036" s="1" t="n">
        <f aca="false">AD1035+1</f>
        <v>1031</v>
      </c>
      <c r="AF1036" s="33"/>
      <c r="AG1036" s="33"/>
      <c r="AI1036" s="33"/>
      <c r="AS1036" s="71" t="n">
        <f aca="false">AL1035</f>
        <v>0</v>
      </c>
      <c r="AT1036" s="69" t="n">
        <f aca="false">AQ1036</f>
        <v>0</v>
      </c>
    </row>
    <row r="1037" customFormat="false" ht="11.25" hidden="false" customHeight="false" outlineLevel="0" collapsed="false">
      <c r="AD1037" s="1" t="n">
        <f aca="false">AD1036+1</f>
        <v>1032</v>
      </c>
      <c r="AF1037" s="33"/>
      <c r="AG1037" s="33"/>
      <c r="AI1037" s="33"/>
      <c r="AS1037" s="71" t="n">
        <f aca="false">AL1036</f>
        <v>0</v>
      </c>
      <c r="AT1037" s="69" t="n">
        <f aca="false">AQ1037</f>
        <v>0</v>
      </c>
    </row>
    <row r="1038" customFormat="false" ht="11.25" hidden="false" customHeight="false" outlineLevel="0" collapsed="false">
      <c r="AD1038" s="1" t="n">
        <f aca="false">AD1037+1</f>
        <v>1033</v>
      </c>
      <c r="AF1038" s="33"/>
      <c r="AG1038" s="33"/>
      <c r="AI1038" s="33"/>
      <c r="AS1038" s="71" t="n">
        <f aca="false">AL1037</f>
        <v>0</v>
      </c>
      <c r="AT1038" s="69" t="n">
        <f aca="false">AQ1038</f>
        <v>0</v>
      </c>
    </row>
    <row r="1039" customFormat="false" ht="11.25" hidden="false" customHeight="false" outlineLevel="0" collapsed="false">
      <c r="AD1039" s="1" t="n">
        <f aca="false">AD1038+1</f>
        <v>1034</v>
      </c>
      <c r="AF1039" s="33"/>
      <c r="AG1039" s="33"/>
      <c r="AI1039" s="33"/>
      <c r="AS1039" s="71" t="n">
        <f aca="false">AL1038</f>
        <v>0</v>
      </c>
      <c r="AT1039" s="69" t="n">
        <f aca="false">AQ1039</f>
        <v>0</v>
      </c>
    </row>
    <row r="1040" customFormat="false" ht="11.25" hidden="false" customHeight="false" outlineLevel="0" collapsed="false">
      <c r="AD1040" s="1" t="n">
        <f aca="false">AD1039+1</f>
        <v>1035</v>
      </c>
      <c r="AF1040" s="33"/>
      <c r="AG1040" s="33"/>
      <c r="AI1040" s="33"/>
      <c r="AS1040" s="71" t="n">
        <f aca="false">AL1039</f>
        <v>0</v>
      </c>
      <c r="AT1040" s="69" t="n">
        <f aca="false">AQ1040</f>
        <v>0</v>
      </c>
    </row>
    <row r="1041" customFormat="false" ht="11.25" hidden="false" customHeight="false" outlineLevel="0" collapsed="false">
      <c r="AD1041" s="1" t="n">
        <f aca="false">AD1040+1</f>
        <v>1036</v>
      </c>
      <c r="AF1041" s="33"/>
      <c r="AG1041" s="33"/>
      <c r="AI1041" s="33"/>
      <c r="AS1041" s="71" t="n">
        <f aca="false">AL1040</f>
        <v>0</v>
      </c>
      <c r="AT1041" s="69" t="n">
        <f aca="false">AQ1041</f>
        <v>0</v>
      </c>
    </row>
    <row r="1042" customFormat="false" ht="11.25" hidden="false" customHeight="false" outlineLevel="0" collapsed="false">
      <c r="AD1042" s="1" t="n">
        <f aca="false">AD1041+1</f>
        <v>1037</v>
      </c>
      <c r="AF1042" s="33"/>
      <c r="AG1042" s="33"/>
      <c r="AI1042" s="33"/>
      <c r="AS1042" s="71" t="n">
        <f aca="false">AL1041</f>
        <v>0</v>
      </c>
      <c r="AT1042" s="69" t="n">
        <f aca="false">AQ1042</f>
        <v>0</v>
      </c>
    </row>
    <row r="1043" customFormat="false" ht="11.25" hidden="false" customHeight="false" outlineLevel="0" collapsed="false">
      <c r="AD1043" s="1" t="n">
        <f aca="false">AD1042+1</f>
        <v>1038</v>
      </c>
      <c r="AF1043" s="33"/>
      <c r="AG1043" s="33"/>
      <c r="AI1043" s="33"/>
      <c r="AS1043" s="71" t="n">
        <f aca="false">AL1042</f>
        <v>0</v>
      </c>
      <c r="AT1043" s="69" t="n">
        <f aca="false">AQ1043</f>
        <v>0</v>
      </c>
    </row>
    <row r="1044" customFormat="false" ht="11.25" hidden="false" customHeight="false" outlineLevel="0" collapsed="false">
      <c r="AD1044" s="1" t="n">
        <f aca="false">AD1043+1</f>
        <v>1039</v>
      </c>
      <c r="AF1044" s="33"/>
      <c r="AG1044" s="33"/>
      <c r="AI1044" s="33"/>
      <c r="AS1044" s="71" t="n">
        <f aca="false">AL1043</f>
        <v>0</v>
      </c>
      <c r="AT1044" s="69" t="n">
        <f aca="false">AQ1044</f>
        <v>0</v>
      </c>
    </row>
    <row r="1045" customFormat="false" ht="11.25" hidden="false" customHeight="false" outlineLevel="0" collapsed="false">
      <c r="AD1045" s="1" t="n">
        <f aca="false">AD1044+1</f>
        <v>1040</v>
      </c>
      <c r="AF1045" s="33"/>
      <c r="AG1045" s="33"/>
      <c r="AI1045" s="33"/>
      <c r="AS1045" s="71" t="n">
        <f aca="false">AL1044</f>
        <v>0</v>
      </c>
      <c r="AT1045" s="69" t="n">
        <f aca="false">AQ1045</f>
        <v>0</v>
      </c>
    </row>
    <row r="1046" customFormat="false" ht="11.25" hidden="false" customHeight="false" outlineLevel="0" collapsed="false">
      <c r="AD1046" s="1" t="n">
        <f aca="false">AD1045+1</f>
        <v>1041</v>
      </c>
      <c r="AF1046" s="33"/>
      <c r="AG1046" s="33"/>
      <c r="AI1046" s="33"/>
      <c r="AS1046" s="71" t="n">
        <f aca="false">AL1045</f>
        <v>0</v>
      </c>
      <c r="AT1046" s="69" t="n">
        <f aca="false">AQ1046</f>
        <v>0</v>
      </c>
    </row>
    <row r="1047" customFormat="false" ht="11.25" hidden="false" customHeight="false" outlineLevel="0" collapsed="false">
      <c r="AD1047" s="1" t="n">
        <f aca="false">AD1046+1</f>
        <v>1042</v>
      </c>
      <c r="AF1047" s="33"/>
      <c r="AG1047" s="33"/>
      <c r="AI1047" s="33"/>
      <c r="AS1047" s="71" t="n">
        <f aca="false">AL1046</f>
        <v>0</v>
      </c>
      <c r="AT1047" s="69" t="n">
        <f aca="false">AQ1047</f>
        <v>0</v>
      </c>
    </row>
    <row r="1048" customFormat="false" ht="11.25" hidden="false" customHeight="false" outlineLevel="0" collapsed="false">
      <c r="AD1048" s="1" t="n">
        <f aca="false">AD1047+1</f>
        <v>1043</v>
      </c>
      <c r="AF1048" s="33"/>
      <c r="AG1048" s="33"/>
      <c r="AI1048" s="33"/>
      <c r="AS1048" s="71" t="n">
        <f aca="false">AL1047</f>
        <v>0</v>
      </c>
      <c r="AT1048" s="69" t="n">
        <f aca="false">AQ1048</f>
        <v>0</v>
      </c>
    </row>
    <row r="1049" customFormat="false" ht="11.25" hidden="false" customHeight="false" outlineLevel="0" collapsed="false">
      <c r="AD1049" s="1" t="n">
        <f aca="false">AD1048+1</f>
        <v>1044</v>
      </c>
      <c r="AF1049" s="33"/>
      <c r="AG1049" s="33"/>
      <c r="AI1049" s="33"/>
      <c r="AS1049" s="71" t="n">
        <f aca="false">AL1048</f>
        <v>0</v>
      </c>
      <c r="AT1049" s="69" t="n">
        <f aca="false">AQ1049</f>
        <v>0</v>
      </c>
    </row>
    <row r="1050" customFormat="false" ht="11.25" hidden="false" customHeight="false" outlineLevel="0" collapsed="false">
      <c r="AD1050" s="1" t="n">
        <f aca="false">AD1049+1</f>
        <v>1045</v>
      </c>
      <c r="AF1050" s="33"/>
      <c r="AG1050" s="33"/>
      <c r="AI1050" s="33"/>
      <c r="AS1050" s="71" t="n">
        <f aca="false">AL1049</f>
        <v>0</v>
      </c>
      <c r="AT1050" s="69" t="n">
        <f aca="false">AQ1050</f>
        <v>0</v>
      </c>
    </row>
    <row r="1051" customFormat="false" ht="11.25" hidden="false" customHeight="false" outlineLevel="0" collapsed="false">
      <c r="AD1051" s="1" t="n">
        <f aca="false">AD1050+1</f>
        <v>1046</v>
      </c>
      <c r="AF1051" s="33"/>
      <c r="AG1051" s="33"/>
      <c r="AI1051" s="33"/>
      <c r="AS1051" s="71" t="n">
        <f aca="false">AL1050</f>
        <v>0</v>
      </c>
      <c r="AT1051" s="69" t="n">
        <f aca="false">AQ1051</f>
        <v>0</v>
      </c>
    </row>
    <row r="1052" customFormat="false" ht="11.25" hidden="false" customHeight="false" outlineLevel="0" collapsed="false">
      <c r="AD1052" s="1" t="n">
        <f aca="false">AD1051+1</f>
        <v>1047</v>
      </c>
      <c r="AF1052" s="33"/>
      <c r="AG1052" s="33"/>
      <c r="AI1052" s="33"/>
      <c r="AS1052" s="71" t="n">
        <f aca="false">AL1051</f>
        <v>0</v>
      </c>
      <c r="AT1052" s="69" t="n">
        <f aca="false">AQ1052</f>
        <v>0</v>
      </c>
    </row>
    <row r="1053" customFormat="false" ht="11.25" hidden="false" customHeight="false" outlineLevel="0" collapsed="false">
      <c r="AD1053" s="1" t="n">
        <f aca="false">AD1052+1</f>
        <v>1048</v>
      </c>
      <c r="AF1053" s="33"/>
      <c r="AG1053" s="33"/>
      <c r="AI1053" s="33"/>
      <c r="AS1053" s="71" t="n">
        <f aca="false">AL1052</f>
        <v>0</v>
      </c>
      <c r="AT1053" s="69" t="n">
        <f aca="false">AQ1053</f>
        <v>0</v>
      </c>
    </row>
    <row r="1054" customFormat="false" ht="11.25" hidden="false" customHeight="false" outlineLevel="0" collapsed="false">
      <c r="AD1054" s="1" t="n">
        <f aca="false">AD1053+1</f>
        <v>1049</v>
      </c>
      <c r="AF1054" s="33"/>
      <c r="AG1054" s="33"/>
      <c r="AI1054" s="33"/>
      <c r="AS1054" s="71" t="n">
        <f aca="false">AL1053</f>
        <v>0</v>
      </c>
      <c r="AT1054" s="69" t="n">
        <f aca="false">AQ1054</f>
        <v>0</v>
      </c>
    </row>
    <row r="1055" customFormat="false" ht="11.25" hidden="false" customHeight="false" outlineLevel="0" collapsed="false">
      <c r="AD1055" s="1" t="n">
        <f aca="false">AD1054+1</f>
        <v>1050</v>
      </c>
      <c r="AF1055" s="33"/>
      <c r="AG1055" s="33"/>
      <c r="AI1055" s="33"/>
      <c r="AS1055" s="71" t="n">
        <f aca="false">AL1054</f>
        <v>0</v>
      </c>
      <c r="AT1055" s="69" t="n">
        <f aca="false">AQ1055</f>
        <v>0</v>
      </c>
    </row>
    <row r="1056" customFormat="false" ht="11.25" hidden="false" customHeight="false" outlineLevel="0" collapsed="false">
      <c r="AD1056" s="1" t="n">
        <f aca="false">AD1055+1</f>
        <v>1051</v>
      </c>
      <c r="AF1056" s="33"/>
      <c r="AG1056" s="33"/>
      <c r="AI1056" s="33"/>
      <c r="AS1056" s="71" t="n">
        <f aca="false">AL1055</f>
        <v>0</v>
      </c>
      <c r="AT1056" s="69" t="n">
        <f aca="false">AQ1056</f>
        <v>0</v>
      </c>
    </row>
    <row r="1057" customFormat="false" ht="11.25" hidden="false" customHeight="false" outlineLevel="0" collapsed="false">
      <c r="AD1057" s="1" t="n">
        <f aca="false">AD1056+1</f>
        <v>1052</v>
      </c>
      <c r="AF1057" s="33"/>
      <c r="AG1057" s="33"/>
      <c r="AI1057" s="33"/>
      <c r="AS1057" s="71" t="n">
        <f aca="false">AL1056</f>
        <v>0</v>
      </c>
      <c r="AT1057" s="69" t="n">
        <f aca="false">AQ1057</f>
        <v>0</v>
      </c>
    </row>
    <row r="1058" customFormat="false" ht="11.25" hidden="false" customHeight="false" outlineLevel="0" collapsed="false">
      <c r="AD1058" s="1" t="n">
        <f aca="false">AD1057+1</f>
        <v>1053</v>
      </c>
      <c r="AF1058" s="33"/>
      <c r="AG1058" s="33"/>
      <c r="AI1058" s="33"/>
      <c r="AS1058" s="71" t="n">
        <f aca="false">AL1057</f>
        <v>0</v>
      </c>
      <c r="AT1058" s="69" t="n">
        <f aca="false">AQ1058</f>
        <v>0</v>
      </c>
    </row>
    <row r="1059" customFormat="false" ht="11.25" hidden="false" customHeight="false" outlineLevel="0" collapsed="false">
      <c r="AD1059" s="1" t="n">
        <f aca="false">AD1058+1</f>
        <v>1054</v>
      </c>
      <c r="AF1059" s="33"/>
      <c r="AG1059" s="33"/>
      <c r="AI1059" s="33"/>
      <c r="AS1059" s="71" t="n">
        <f aca="false">AL1058</f>
        <v>0</v>
      </c>
      <c r="AT1059" s="69" t="n">
        <f aca="false">AQ1059</f>
        <v>0</v>
      </c>
    </row>
    <row r="1060" customFormat="false" ht="11.25" hidden="false" customHeight="false" outlineLevel="0" collapsed="false">
      <c r="AD1060" s="1" t="n">
        <f aca="false">AD1059+1</f>
        <v>1055</v>
      </c>
      <c r="AF1060" s="33"/>
      <c r="AG1060" s="33"/>
      <c r="AI1060" s="33"/>
      <c r="AS1060" s="71" t="n">
        <f aca="false">AL1059</f>
        <v>0</v>
      </c>
      <c r="AT1060" s="69" t="n">
        <f aca="false">AQ1060</f>
        <v>0</v>
      </c>
    </row>
    <row r="1061" customFormat="false" ht="11.25" hidden="false" customHeight="false" outlineLevel="0" collapsed="false">
      <c r="AD1061" s="1" t="n">
        <f aca="false">AD1060+1</f>
        <v>1056</v>
      </c>
      <c r="AF1061" s="33"/>
      <c r="AG1061" s="33"/>
      <c r="AI1061" s="33"/>
      <c r="AS1061" s="71" t="n">
        <f aca="false">AL1060</f>
        <v>0</v>
      </c>
      <c r="AT1061" s="69" t="n">
        <f aca="false">AQ1061</f>
        <v>0</v>
      </c>
    </row>
    <row r="1062" customFormat="false" ht="11.25" hidden="false" customHeight="false" outlineLevel="0" collapsed="false">
      <c r="AD1062" s="1" t="n">
        <f aca="false">AD1061+1</f>
        <v>1057</v>
      </c>
      <c r="AF1062" s="33"/>
      <c r="AG1062" s="33"/>
      <c r="AI1062" s="33"/>
      <c r="AS1062" s="71" t="n">
        <f aca="false">AL1061</f>
        <v>0</v>
      </c>
      <c r="AT1062" s="69" t="n">
        <f aca="false">AQ1062</f>
        <v>0</v>
      </c>
    </row>
    <row r="1063" customFormat="false" ht="11.25" hidden="false" customHeight="false" outlineLevel="0" collapsed="false">
      <c r="AD1063" s="1" t="n">
        <f aca="false">AD1062+1</f>
        <v>1058</v>
      </c>
      <c r="AF1063" s="33"/>
      <c r="AG1063" s="33"/>
      <c r="AI1063" s="33"/>
      <c r="AS1063" s="71" t="n">
        <f aca="false">AL1062</f>
        <v>0</v>
      </c>
      <c r="AT1063" s="69" t="n">
        <f aca="false">AQ1063</f>
        <v>0</v>
      </c>
    </row>
    <row r="1064" customFormat="false" ht="11.25" hidden="false" customHeight="false" outlineLevel="0" collapsed="false">
      <c r="AD1064" s="1" t="n">
        <f aca="false">AD1063+1</f>
        <v>1059</v>
      </c>
      <c r="AF1064" s="33"/>
      <c r="AG1064" s="33"/>
      <c r="AI1064" s="33"/>
      <c r="AS1064" s="71" t="n">
        <f aca="false">AL1063</f>
        <v>0</v>
      </c>
      <c r="AT1064" s="69" t="n">
        <f aca="false">AQ1064</f>
        <v>0</v>
      </c>
    </row>
    <row r="1065" customFormat="false" ht="11.25" hidden="false" customHeight="false" outlineLevel="0" collapsed="false">
      <c r="AD1065" s="1" t="n">
        <f aca="false">AD1064+1</f>
        <v>1060</v>
      </c>
      <c r="AF1065" s="33"/>
      <c r="AG1065" s="33"/>
      <c r="AI1065" s="33"/>
      <c r="AS1065" s="71" t="n">
        <f aca="false">AL1064</f>
        <v>0</v>
      </c>
      <c r="AT1065" s="69" t="n">
        <f aca="false">AQ1065</f>
        <v>0</v>
      </c>
    </row>
    <row r="1066" customFormat="false" ht="11.25" hidden="false" customHeight="false" outlineLevel="0" collapsed="false">
      <c r="AD1066" s="1" t="n">
        <f aca="false">AD1065+1</f>
        <v>1061</v>
      </c>
      <c r="AF1066" s="33"/>
      <c r="AG1066" s="33"/>
      <c r="AI1066" s="33"/>
      <c r="AS1066" s="71" t="n">
        <f aca="false">AL1065</f>
        <v>0</v>
      </c>
      <c r="AT1066" s="69" t="n">
        <f aca="false">AQ1066</f>
        <v>0</v>
      </c>
    </row>
    <row r="1067" customFormat="false" ht="11.25" hidden="false" customHeight="false" outlineLevel="0" collapsed="false">
      <c r="AD1067" s="1" t="n">
        <f aca="false">AD1066+1</f>
        <v>1062</v>
      </c>
      <c r="AF1067" s="33"/>
      <c r="AG1067" s="33"/>
      <c r="AI1067" s="33"/>
      <c r="AS1067" s="71" t="n">
        <f aca="false">AL1066</f>
        <v>0</v>
      </c>
      <c r="AT1067" s="69" t="n">
        <f aca="false">AQ1067</f>
        <v>0</v>
      </c>
    </row>
    <row r="1068" customFormat="false" ht="11.25" hidden="false" customHeight="false" outlineLevel="0" collapsed="false">
      <c r="AD1068" s="1" t="n">
        <f aca="false">AD1067+1</f>
        <v>1063</v>
      </c>
      <c r="AF1068" s="33"/>
      <c r="AG1068" s="33"/>
      <c r="AI1068" s="33"/>
      <c r="AS1068" s="71" t="n">
        <f aca="false">AL1067</f>
        <v>0</v>
      </c>
      <c r="AT1068" s="69" t="n">
        <f aca="false">AQ1068</f>
        <v>0</v>
      </c>
    </row>
    <row r="1069" customFormat="false" ht="11.25" hidden="false" customHeight="false" outlineLevel="0" collapsed="false">
      <c r="AD1069" s="1" t="n">
        <f aca="false">AD1068+1</f>
        <v>1064</v>
      </c>
      <c r="AF1069" s="33"/>
      <c r="AG1069" s="33"/>
      <c r="AI1069" s="33"/>
      <c r="AS1069" s="71" t="n">
        <f aca="false">AL1068</f>
        <v>0</v>
      </c>
      <c r="AT1069" s="69" t="n">
        <f aca="false">AQ1069</f>
        <v>0</v>
      </c>
    </row>
    <row r="1070" customFormat="false" ht="11.25" hidden="false" customHeight="false" outlineLevel="0" collapsed="false">
      <c r="AD1070" s="1" t="n">
        <f aca="false">AD1069+1</f>
        <v>1065</v>
      </c>
      <c r="AF1070" s="33"/>
      <c r="AG1070" s="33"/>
      <c r="AI1070" s="33"/>
      <c r="AS1070" s="71" t="n">
        <f aca="false">AL1069</f>
        <v>0</v>
      </c>
      <c r="AT1070" s="69" t="n">
        <f aca="false">AQ1070</f>
        <v>0</v>
      </c>
    </row>
    <row r="1071" customFormat="false" ht="11.25" hidden="false" customHeight="false" outlineLevel="0" collapsed="false">
      <c r="AD1071" s="1" t="n">
        <f aca="false">AD1070+1</f>
        <v>1066</v>
      </c>
      <c r="AF1071" s="33"/>
      <c r="AG1071" s="33"/>
      <c r="AI1071" s="33"/>
      <c r="AS1071" s="71" t="n">
        <f aca="false">AL1070</f>
        <v>0</v>
      </c>
      <c r="AT1071" s="69" t="n">
        <f aca="false">AQ1071</f>
        <v>0</v>
      </c>
    </row>
    <row r="1072" customFormat="false" ht="11.25" hidden="false" customHeight="false" outlineLevel="0" collapsed="false">
      <c r="AD1072" s="1" t="n">
        <f aca="false">AD1071+1</f>
        <v>1067</v>
      </c>
      <c r="AF1072" s="33"/>
      <c r="AG1072" s="33"/>
      <c r="AI1072" s="33"/>
      <c r="AS1072" s="71" t="n">
        <f aca="false">AL1071</f>
        <v>0</v>
      </c>
      <c r="AT1072" s="69" t="n">
        <f aca="false">AQ1072</f>
        <v>0</v>
      </c>
    </row>
    <row r="1073" customFormat="false" ht="11.25" hidden="false" customHeight="false" outlineLevel="0" collapsed="false">
      <c r="AD1073" s="1" t="n">
        <f aca="false">AD1072+1</f>
        <v>1068</v>
      </c>
      <c r="AF1073" s="33"/>
      <c r="AG1073" s="33"/>
      <c r="AI1073" s="33"/>
      <c r="AS1073" s="71" t="n">
        <f aca="false">AL1072</f>
        <v>0</v>
      </c>
      <c r="AT1073" s="69" t="n">
        <f aca="false">AQ1073</f>
        <v>0</v>
      </c>
    </row>
    <row r="1074" customFormat="false" ht="11.25" hidden="false" customHeight="false" outlineLevel="0" collapsed="false">
      <c r="AD1074" s="1" t="n">
        <f aca="false">AD1073+1</f>
        <v>1069</v>
      </c>
      <c r="AF1074" s="33"/>
      <c r="AG1074" s="33"/>
      <c r="AI1074" s="33"/>
      <c r="AS1074" s="71" t="n">
        <f aca="false">AL1073</f>
        <v>0</v>
      </c>
      <c r="AT1074" s="69" t="n">
        <f aca="false">AQ1074</f>
        <v>0</v>
      </c>
    </row>
    <row r="1075" customFormat="false" ht="11.25" hidden="false" customHeight="false" outlineLevel="0" collapsed="false">
      <c r="AD1075" s="1" t="n">
        <f aca="false">AD1074+1</f>
        <v>1070</v>
      </c>
      <c r="AF1075" s="33"/>
      <c r="AG1075" s="33"/>
      <c r="AI1075" s="33"/>
      <c r="AS1075" s="71" t="n">
        <f aca="false">AL1074</f>
        <v>0</v>
      </c>
      <c r="AT1075" s="69" t="n">
        <f aca="false">AQ1075</f>
        <v>0</v>
      </c>
    </row>
    <row r="1076" customFormat="false" ht="11.25" hidden="false" customHeight="false" outlineLevel="0" collapsed="false">
      <c r="AD1076" s="1" t="n">
        <f aca="false">AD1075+1</f>
        <v>1071</v>
      </c>
      <c r="AF1076" s="33"/>
      <c r="AG1076" s="33"/>
      <c r="AI1076" s="33"/>
      <c r="AS1076" s="71" t="n">
        <f aca="false">AL1075</f>
        <v>0</v>
      </c>
      <c r="AT1076" s="69" t="n">
        <f aca="false">AQ1076</f>
        <v>0</v>
      </c>
    </row>
    <row r="1077" customFormat="false" ht="11.25" hidden="false" customHeight="false" outlineLevel="0" collapsed="false">
      <c r="AD1077" s="1" t="n">
        <f aca="false">AD1076+1</f>
        <v>1072</v>
      </c>
      <c r="AF1077" s="33"/>
      <c r="AG1077" s="33"/>
      <c r="AI1077" s="33"/>
      <c r="AS1077" s="71" t="n">
        <f aca="false">AL1076</f>
        <v>0</v>
      </c>
      <c r="AT1077" s="69" t="n">
        <f aca="false">AQ1077</f>
        <v>0</v>
      </c>
    </row>
    <row r="1078" customFormat="false" ht="11.25" hidden="false" customHeight="false" outlineLevel="0" collapsed="false">
      <c r="AD1078" s="1" t="n">
        <f aca="false">AD1077+1</f>
        <v>1073</v>
      </c>
      <c r="AF1078" s="33"/>
      <c r="AG1078" s="33"/>
      <c r="AI1078" s="33"/>
      <c r="AS1078" s="71" t="n">
        <f aca="false">AL1077</f>
        <v>0</v>
      </c>
      <c r="AT1078" s="69" t="n">
        <f aca="false">AQ1078</f>
        <v>0</v>
      </c>
    </row>
    <row r="1079" customFormat="false" ht="11.25" hidden="false" customHeight="false" outlineLevel="0" collapsed="false">
      <c r="AD1079" s="1" t="n">
        <f aca="false">AD1078+1</f>
        <v>1074</v>
      </c>
      <c r="AF1079" s="33"/>
      <c r="AG1079" s="33"/>
      <c r="AI1079" s="33"/>
      <c r="AS1079" s="71" t="n">
        <f aca="false">AL1078</f>
        <v>0</v>
      </c>
      <c r="AT1079" s="69" t="n">
        <f aca="false">AQ1079</f>
        <v>0</v>
      </c>
    </row>
    <row r="1080" customFormat="false" ht="11.25" hidden="false" customHeight="false" outlineLevel="0" collapsed="false">
      <c r="AD1080" s="1" t="n">
        <f aca="false">AD1079+1</f>
        <v>1075</v>
      </c>
      <c r="AF1080" s="33"/>
      <c r="AG1080" s="33"/>
      <c r="AI1080" s="33"/>
      <c r="AS1080" s="71" t="n">
        <f aca="false">AL1079</f>
        <v>0</v>
      </c>
      <c r="AT1080" s="69" t="n">
        <f aca="false">AQ1080</f>
        <v>0</v>
      </c>
    </row>
    <row r="1081" customFormat="false" ht="11.25" hidden="false" customHeight="false" outlineLevel="0" collapsed="false">
      <c r="AD1081" s="1" t="n">
        <f aca="false">AD1080+1</f>
        <v>1076</v>
      </c>
      <c r="AF1081" s="33"/>
      <c r="AG1081" s="33"/>
      <c r="AI1081" s="33"/>
      <c r="AS1081" s="71" t="n">
        <f aca="false">AL1080</f>
        <v>0</v>
      </c>
      <c r="AT1081" s="69" t="n">
        <f aca="false">AQ1081</f>
        <v>0</v>
      </c>
    </row>
    <row r="1082" customFormat="false" ht="11.25" hidden="false" customHeight="false" outlineLevel="0" collapsed="false">
      <c r="AD1082" s="1" t="n">
        <f aca="false">AD1081+1</f>
        <v>1077</v>
      </c>
      <c r="AF1082" s="33"/>
      <c r="AG1082" s="33"/>
      <c r="AI1082" s="33"/>
      <c r="AS1082" s="71" t="n">
        <f aca="false">AL1081</f>
        <v>0</v>
      </c>
      <c r="AT1082" s="69" t="n">
        <f aca="false">AQ1082</f>
        <v>0</v>
      </c>
    </row>
    <row r="1083" customFormat="false" ht="11.25" hidden="false" customHeight="false" outlineLevel="0" collapsed="false">
      <c r="AD1083" s="1" t="n">
        <f aca="false">AD1082+1</f>
        <v>1078</v>
      </c>
      <c r="AF1083" s="33"/>
      <c r="AG1083" s="33"/>
      <c r="AI1083" s="33"/>
      <c r="AS1083" s="71" t="n">
        <f aca="false">AL1082</f>
        <v>0</v>
      </c>
      <c r="AT1083" s="69" t="n">
        <f aca="false">AQ1083</f>
        <v>0</v>
      </c>
    </row>
    <row r="1084" customFormat="false" ht="11.25" hidden="false" customHeight="false" outlineLevel="0" collapsed="false">
      <c r="AD1084" s="1" t="n">
        <f aca="false">AD1083+1</f>
        <v>1079</v>
      </c>
      <c r="AF1084" s="33"/>
      <c r="AG1084" s="33"/>
      <c r="AI1084" s="33"/>
      <c r="AS1084" s="71" t="n">
        <f aca="false">AL1083</f>
        <v>0</v>
      </c>
      <c r="AT1084" s="69" t="n">
        <f aca="false">AQ1084</f>
        <v>0</v>
      </c>
    </row>
    <row r="1085" customFormat="false" ht="11.25" hidden="false" customHeight="false" outlineLevel="0" collapsed="false">
      <c r="AD1085" s="1" t="n">
        <f aca="false">AD1084+1</f>
        <v>1080</v>
      </c>
      <c r="AF1085" s="33"/>
      <c r="AG1085" s="33"/>
      <c r="AI1085" s="33"/>
      <c r="AS1085" s="71" t="n">
        <f aca="false">AL1084</f>
        <v>0</v>
      </c>
      <c r="AT1085" s="69" t="n">
        <f aca="false">AQ1085</f>
        <v>0</v>
      </c>
    </row>
    <row r="1086" customFormat="false" ht="11.25" hidden="false" customHeight="false" outlineLevel="0" collapsed="false">
      <c r="AD1086" s="1" t="n">
        <f aca="false">AD1085+1</f>
        <v>1081</v>
      </c>
      <c r="AF1086" s="33"/>
      <c r="AG1086" s="33"/>
      <c r="AI1086" s="33"/>
      <c r="AS1086" s="71" t="n">
        <f aca="false">AL1085</f>
        <v>0</v>
      </c>
      <c r="AT1086" s="69" t="n">
        <f aca="false">AQ1086</f>
        <v>0</v>
      </c>
    </row>
    <row r="1087" customFormat="false" ht="11.25" hidden="false" customHeight="false" outlineLevel="0" collapsed="false">
      <c r="AD1087" s="1" t="n">
        <f aca="false">AD1086+1</f>
        <v>1082</v>
      </c>
      <c r="AF1087" s="33"/>
      <c r="AG1087" s="33"/>
      <c r="AI1087" s="33"/>
      <c r="AS1087" s="71" t="n">
        <f aca="false">AL1086</f>
        <v>0</v>
      </c>
      <c r="AT1087" s="69" t="n">
        <f aca="false">AQ1087</f>
        <v>0</v>
      </c>
    </row>
    <row r="1088" customFormat="false" ht="11.25" hidden="false" customHeight="false" outlineLevel="0" collapsed="false">
      <c r="AD1088" s="1" t="n">
        <f aca="false">AD1087+1</f>
        <v>1083</v>
      </c>
      <c r="AF1088" s="33"/>
      <c r="AG1088" s="33"/>
      <c r="AI1088" s="33"/>
      <c r="AS1088" s="71" t="n">
        <f aca="false">AL1087</f>
        <v>0</v>
      </c>
      <c r="AT1088" s="69" t="n">
        <f aca="false">AQ1088</f>
        <v>0</v>
      </c>
    </row>
    <row r="1089" customFormat="false" ht="11.25" hidden="false" customHeight="false" outlineLevel="0" collapsed="false">
      <c r="AD1089" s="1" t="n">
        <f aca="false">AD1088+1</f>
        <v>1084</v>
      </c>
      <c r="AF1089" s="33"/>
      <c r="AG1089" s="33"/>
      <c r="AI1089" s="33"/>
      <c r="AS1089" s="71" t="n">
        <f aca="false">AL1088</f>
        <v>0</v>
      </c>
      <c r="AT1089" s="69" t="n">
        <f aca="false">AQ1089</f>
        <v>0</v>
      </c>
    </row>
    <row r="1090" customFormat="false" ht="11.25" hidden="false" customHeight="false" outlineLevel="0" collapsed="false">
      <c r="AD1090" s="1" t="n">
        <f aca="false">AD1089+1</f>
        <v>1085</v>
      </c>
      <c r="AF1090" s="33"/>
      <c r="AG1090" s="33"/>
      <c r="AI1090" s="33"/>
      <c r="AS1090" s="71" t="n">
        <f aca="false">AL1089</f>
        <v>0</v>
      </c>
      <c r="AT1090" s="69" t="n">
        <f aca="false">AQ1090</f>
        <v>0</v>
      </c>
    </row>
    <row r="1091" customFormat="false" ht="11.25" hidden="false" customHeight="false" outlineLevel="0" collapsed="false">
      <c r="AD1091" s="1" t="n">
        <f aca="false">AD1090+1</f>
        <v>1086</v>
      </c>
      <c r="AF1091" s="33"/>
      <c r="AG1091" s="33"/>
      <c r="AI1091" s="33"/>
      <c r="AS1091" s="71" t="n">
        <f aca="false">AL1090</f>
        <v>0</v>
      </c>
      <c r="AT1091" s="69" t="n">
        <f aca="false">AQ1091</f>
        <v>0</v>
      </c>
    </row>
    <row r="1092" customFormat="false" ht="11.25" hidden="false" customHeight="false" outlineLevel="0" collapsed="false">
      <c r="AD1092" s="1" t="n">
        <f aca="false">AD1091+1</f>
        <v>1087</v>
      </c>
      <c r="AF1092" s="33"/>
      <c r="AG1092" s="33"/>
      <c r="AI1092" s="33"/>
      <c r="AS1092" s="71" t="n">
        <f aca="false">AL1091</f>
        <v>0</v>
      </c>
      <c r="AT1092" s="69" t="n">
        <f aca="false">AQ1092</f>
        <v>0</v>
      </c>
    </row>
    <row r="1093" customFormat="false" ht="11.25" hidden="false" customHeight="false" outlineLevel="0" collapsed="false">
      <c r="AD1093" s="1" t="n">
        <f aca="false">AD1092+1</f>
        <v>1088</v>
      </c>
      <c r="AF1093" s="33"/>
      <c r="AG1093" s="33"/>
      <c r="AI1093" s="33"/>
      <c r="AS1093" s="71" t="n">
        <f aca="false">AL1092</f>
        <v>0</v>
      </c>
      <c r="AT1093" s="69" t="n">
        <f aca="false">AQ1093</f>
        <v>0</v>
      </c>
    </row>
    <row r="1094" customFormat="false" ht="11.25" hidden="false" customHeight="false" outlineLevel="0" collapsed="false">
      <c r="AD1094" s="1" t="n">
        <f aca="false">AD1093+1</f>
        <v>1089</v>
      </c>
      <c r="AF1094" s="33"/>
      <c r="AG1094" s="33"/>
      <c r="AI1094" s="33"/>
      <c r="AS1094" s="71" t="n">
        <f aca="false">AL1093</f>
        <v>0</v>
      </c>
      <c r="AT1094" s="69" t="n">
        <f aca="false">AQ1094</f>
        <v>0</v>
      </c>
    </row>
    <row r="1095" customFormat="false" ht="11.25" hidden="false" customHeight="false" outlineLevel="0" collapsed="false">
      <c r="AD1095" s="1" t="n">
        <f aca="false">AD1094+1</f>
        <v>1090</v>
      </c>
      <c r="AF1095" s="33"/>
      <c r="AG1095" s="33"/>
      <c r="AI1095" s="33"/>
      <c r="AS1095" s="71" t="n">
        <f aca="false">AL1094</f>
        <v>0</v>
      </c>
      <c r="AT1095" s="69" t="n">
        <f aca="false">AQ1095</f>
        <v>0</v>
      </c>
    </row>
    <row r="1096" customFormat="false" ht="11.25" hidden="false" customHeight="false" outlineLevel="0" collapsed="false">
      <c r="AD1096" s="1" t="n">
        <f aca="false">AD1095+1</f>
        <v>1091</v>
      </c>
      <c r="AF1096" s="33"/>
      <c r="AG1096" s="33"/>
      <c r="AI1096" s="33"/>
      <c r="AS1096" s="71" t="n">
        <f aca="false">AL1095</f>
        <v>0</v>
      </c>
      <c r="AT1096" s="69" t="n">
        <f aca="false">AQ1096</f>
        <v>0</v>
      </c>
    </row>
    <row r="1097" customFormat="false" ht="11.25" hidden="false" customHeight="false" outlineLevel="0" collapsed="false">
      <c r="AD1097" s="1" t="n">
        <f aca="false">AD1096+1</f>
        <v>1092</v>
      </c>
      <c r="AF1097" s="33"/>
      <c r="AG1097" s="33"/>
      <c r="AI1097" s="33"/>
      <c r="AS1097" s="71" t="n">
        <f aca="false">AL1096</f>
        <v>0</v>
      </c>
      <c r="AT1097" s="69" t="n">
        <f aca="false">AQ1097</f>
        <v>0</v>
      </c>
    </row>
    <row r="1098" customFormat="false" ht="11.25" hidden="false" customHeight="false" outlineLevel="0" collapsed="false">
      <c r="AD1098" s="1" t="n">
        <f aca="false">AD1097+1</f>
        <v>1093</v>
      </c>
      <c r="AF1098" s="33"/>
      <c r="AG1098" s="33"/>
      <c r="AI1098" s="33"/>
      <c r="AS1098" s="71" t="n">
        <f aca="false">AL1097</f>
        <v>0</v>
      </c>
      <c r="AT1098" s="69" t="n">
        <f aca="false">AQ1098</f>
        <v>0</v>
      </c>
    </row>
    <row r="1099" customFormat="false" ht="11.25" hidden="false" customHeight="false" outlineLevel="0" collapsed="false">
      <c r="AD1099" s="1" t="n">
        <f aca="false">AD1098+1</f>
        <v>1094</v>
      </c>
      <c r="AF1099" s="33"/>
      <c r="AG1099" s="33"/>
      <c r="AI1099" s="33"/>
      <c r="AS1099" s="71" t="n">
        <f aca="false">AL1098</f>
        <v>0</v>
      </c>
      <c r="AT1099" s="69" t="n">
        <f aca="false">AQ1099</f>
        <v>0</v>
      </c>
    </row>
    <row r="1100" customFormat="false" ht="11.25" hidden="false" customHeight="false" outlineLevel="0" collapsed="false">
      <c r="AD1100" s="1" t="n">
        <f aca="false">AD1099+1</f>
        <v>1095</v>
      </c>
      <c r="AF1100" s="33"/>
      <c r="AG1100" s="33"/>
      <c r="AI1100" s="33"/>
      <c r="AS1100" s="71" t="n">
        <f aca="false">AL1099</f>
        <v>0</v>
      </c>
      <c r="AT1100" s="69" t="n">
        <f aca="false">AQ1100</f>
        <v>0</v>
      </c>
    </row>
    <row r="1101" customFormat="false" ht="11.25" hidden="false" customHeight="false" outlineLevel="0" collapsed="false">
      <c r="AD1101" s="1" t="n">
        <f aca="false">AD1100+1</f>
        <v>1096</v>
      </c>
      <c r="AF1101" s="33"/>
      <c r="AG1101" s="33"/>
      <c r="AI1101" s="33"/>
      <c r="AS1101" s="71" t="n">
        <f aca="false">AL1100</f>
        <v>0</v>
      </c>
      <c r="AT1101" s="69" t="n">
        <f aca="false">AQ1101</f>
        <v>0</v>
      </c>
    </row>
    <row r="1102" customFormat="false" ht="11.25" hidden="false" customHeight="false" outlineLevel="0" collapsed="false">
      <c r="AD1102" s="1" t="n">
        <f aca="false">AD1101+1</f>
        <v>1097</v>
      </c>
      <c r="AF1102" s="33"/>
      <c r="AG1102" s="33"/>
      <c r="AI1102" s="33"/>
      <c r="AS1102" s="71" t="n">
        <f aca="false">AL1101</f>
        <v>0</v>
      </c>
      <c r="AT1102" s="69" t="n">
        <f aca="false">AQ1102</f>
        <v>0</v>
      </c>
    </row>
    <row r="1103" customFormat="false" ht="11.25" hidden="false" customHeight="false" outlineLevel="0" collapsed="false">
      <c r="AD1103" s="1" t="n">
        <f aca="false">AD1102+1</f>
        <v>1098</v>
      </c>
      <c r="AF1103" s="33"/>
      <c r="AG1103" s="33"/>
      <c r="AI1103" s="33"/>
      <c r="AS1103" s="71" t="n">
        <f aca="false">AL1102</f>
        <v>0</v>
      </c>
      <c r="AT1103" s="69" t="n">
        <f aca="false">AQ1103</f>
        <v>0</v>
      </c>
    </row>
    <row r="1104" customFormat="false" ht="11.25" hidden="false" customHeight="false" outlineLevel="0" collapsed="false">
      <c r="AD1104" s="1" t="n">
        <f aca="false">AD1103+1</f>
        <v>1099</v>
      </c>
      <c r="AF1104" s="33"/>
      <c r="AG1104" s="33"/>
      <c r="AI1104" s="33"/>
      <c r="AS1104" s="71" t="n">
        <f aca="false">AL1103</f>
        <v>0</v>
      </c>
      <c r="AT1104" s="69" t="n">
        <f aca="false">AQ1104</f>
        <v>0</v>
      </c>
    </row>
    <row r="1105" customFormat="false" ht="11.25" hidden="false" customHeight="false" outlineLevel="0" collapsed="false">
      <c r="AD1105" s="1" t="n">
        <f aca="false">AD1104+1</f>
        <v>1100</v>
      </c>
      <c r="AF1105" s="33"/>
      <c r="AG1105" s="33"/>
      <c r="AI1105" s="33"/>
      <c r="AS1105" s="71" t="n">
        <f aca="false">AL1104</f>
        <v>0</v>
      </c>
      <c r="AT1105" s="69" t="n">
        <f aca="false">AQ1105</f>
        <v>0</v>
      </c>
    </row>
    <row r="1106" customFormat="false" ht="11.25" hidden="false" customHeight="false" outlineLevel="0" collapsed="false">
      <c r="AD1106" s="1" t="n">
        <f aca="false">AD1105+1</f>
        <v>1101</v>
      </c>
      <c r="AF1106" s="33"/>
      <c r="AG1106" s="33"/>
      <c r="AI1106" s="33"/>
      <c r="AS1106" s="71" t="n">
        <f aca="false">AL1105</f>
        <v>0</v>
      </c>
      <c r="AT1106" s="69" t="n">
        <f aca="false">AQ1106</f>
        <v>0</v>
      </c>
    </row>
    <row r="1107" customFormat="false" ht="11.25" hidden="false" customHeight="false" outlineLevel="0" collapsed="false">
      <c r="AD1107" s="1" t="n">
        <f aca="false">AD1106+1</f>
        <v>1102</v>
      </c>
      <c r="AF1107" s="33"/>
      <c r="AG1107" s="33"/>
      <c r="AI1107" s="33"/>
      <c r="AS1107" s="71" t="n">
        <f aca="false">AL1106</f>
        <v>0</v>
      </c>
      <c r="AT1107" s="69" t="n">
        <f aca="false">AQ1107</f>
        <v>0</v>
      </c>
    </row>
    <row r="1108" customFormat="false" ht="11.25" hidden="false" customHeight="false" outlineLevel="0" collapsed="false">
      <c r="AD1108" s="1" t="n">
        <f aca="false">AD1107+1</f>
        <v>1103</v>
      </c>
      <c r="AF1108" s="33"/>
      <c r="AG1108" s="33"/>
      <c r="AI1108" s="33"/>
      <c r="AS1108" s="71" t="n">
        <f aca="false">AL1107</f>
        <v>0</v>
      </c>
      <c r="AT1108" s="69" t="n">
        <f aca="false">AQ1108</f>
        <v>0</v>
      </c>
    </row>
    <row r="1109" customFormat="false" ht="11.25" hidden="false" customHeight="false" outlineLevel="0" collapsed="false">
      <c r="AD1109" s="1" t="n">
        <f aca="false">AD1108+1</f>
        <v>1104</v>
      </c>
      <c r="AF1109" s="33"/>
      <c r="AG1109" s="33"/>
      <c r="AI1109" s="33"/>
      <c r="AS1109" s="71" t="n">
        <f aca="false">AL1108</f>
        <v>0</v>
      </c>
      <c r="AT1109" s="69" t="n">
        <f aca="false">AQ1109</f>
        <v>0</v>
      </c>
    </row>
    <row r="1110" customFormat="false" ht="11.25" hidden="false" customHeight="false" outlineLevel="0" collapsed="false">
      <c r="AD1110" s="1" t="n">
        <f aca="false">AD1109+1</f>
        <v>1105</v>
      </c>
      <c r="AF1110" s="33"/>
      <c r="AG1110" s="33"/>
      <c r="AI1110" s="33"/>
      <c r="AS1110" s="71" t="n">
        <f aca="false">AL1109</f>
        <v>0</v>
      </c>
      <c r="AT1110" s="69" t="n">
        <f aca="false">AQ1110</f>
        <v>0</v>
      </c>
    </row>
    <row r="1111" customFormat="false" ht="11.25" hidden="false" customHeight="false" outlineLevel="0" collapsed="false">
      <c r="AD1111" s="1" t="n">
        <f aca="false">AD1110+1</f>
        <v>1106</v>
      </c>
      <c r="AF1111" s="33"/>
      <c r="AG1111" s="33"/>
      <c r="AI1111" s="33"/>
      <c r="AS1111" s="71" t="n">
        <f aca="false">AL1110</f>
        <v>0</v>
      </c>
      <c r="AT1111" s="69" t="n">
        <f aca="false">AQ1111</f>
        <v>0</v>
      </c>
    </row>
    <row r="1112" customFormat="false" ht="11.25" hidden="false" customHeight="false" outlineLevel="0" collapsed="false">
      <c r="AD1112" s="1" t="n">
        <f aca="false">AD1111+1</f>
        <v>1107</v>
      </c>
      <c r="AF1112" s="33"/>
      <c r="AG1112" s="33"/>
      <c r="AI1112" s="33"/>
      <c r="AS1112" s="71" t="n">
        <f aca="false">AL1111</f>
        <v>0</v>
      </c>
      <c r="AT1112" s="69" t="n">
        <f aca="false">AQ1112</f>
        <v>0</v>
      </c>
    </row>
    <row r="1113" customFormat="false" ht="11.25" hidden="false" customHeight="false" outlineLevel="0" collapsed="false">
      <c r="AD1113" s="1" t="n">
        <f aca="false">AD1112+1</f>
        <v>1108</v>
      </c>
      <c r="AF1113" s="33"/>
      <c r="AG1113" s="33"/>
      <c r="AI1113" s="33"/>
      <c r="AS1113" s="71" t="n">
        <f aca="false">AL1112</f>
        <v>0</v>
      </c>
      <c r="AT1113" s="69" t="n">
        <f aca="false">AQ1113</f>
        <v>0</v>
      </c>
    </row>
    <row r="1114" customFormat="false" ht="11.25" hidden="false" customHeight="false" outlineLevel="0" collapsed="false">
      <c r="AD1114" s="1" t="n">
        <f aca="false">AD1113+1</f>
        <v>1109</v>
      </c>
      <c r="AF1114" s="33"/>
      <c r="AG1114" s="33"/>
      <c r="AI1114" s="33"/>
      <c r="AS1114" s="71" t="n">
        <f aca="false">AL1113</f>
        <v>0</v>
      </c>
      <c r="AT1114" s="69" t="n">
        <f aca="false">AQ1114</f>
        <v>0</v>
      </c>
    </row>
    <row r="1115" customFormat="false" ht="11.25" hidden="false" customHeight="false" outlineLevel="0" collapsed="false">
      <c r="AD1115" s="1" t="n">
        <f aca="false">AD1114+1</f>
        <v>1110</v>
      </c>
      <c r="AF1115" s="33"/>
      <c r="AG1115" s="33"/>
      <c r="AI1115" s="33"/>
      <c r="AS1115" s="71" t="n">
        <f aca="false">AL1114</f>
        <v>0</v>
      </c>
      <c r="AT1115" s="69" t="n">
        <f aca="false">AQ1115</f>
        <v>0</v>
      </c>
    </row>
    <row r="1116" customFormat="false" ht="11.25" hidden="false" customHeight="false" outlineLevel="0" collapsed="false">
      <c r="AD1116" s="1" t="n">
        <f aca="false">AD1115+1</f>
        <v>1111</v>
      </c>
      <c r="AF1116" s="33"/>
      <c r="AG1116" s="33"/>
      <c r="AI1116" s="33"/>
      <c r="AS1116" s="71" t="n">
        <f aca="false">AL1115</f>
        <v>0</v>
      </c>
      <c r="AT1116" s="69" t="n">
        <f aca="false">AQ1116</f>
        <v>0</v>
      </c>
    </row>
    <row r="1117" customFormat="false" ht="11.25" hidden="false" customHeight="false" outlineLevel="0" collapsed="false">
      <c r="AD1117" s="1" t="n">
        <f aca="false">AD1116+1</f>
        <v>1112</v>
      </c>
      <c r="AF1117" s="33"/>
      <c r="AG1117" s="33"/>
      <c r="AI1117" s="33"/>
      <c r="AS1117" s="71" t="n">
        <f aca="false">AL1116</f>
        <v>0</v>
      </c>
      <c r="AT1117" s="69" t="n">
        <f aca="false">AQ1117</f>
        <v>0</v>
      </c>
    </row>
    <row r="1118" customFormat="false" ht="11.25" hidden="false" customHeight="false" outlineLevel="0" collapsed="false">
      <c r="AD1118" s="1" t="n">
        <f aca="false">AD1117+1</f>
        <v>1113</v>
      </c>
      <c r="AF1118" s="33"/>
      <c r="AG1118" s="33"/>
      <c r="AI1118" s="33"/>
      <c r="AS1118" s="71" t="n">
        <f aca="false">AL1117</f>
        <v>0</v>
      </c>
      <c r="AT1118" s="69" t="n">
        <f aca="false">AQ1118</f>
        <v>0</v>
      </c>
    </row>
    <row r="1119" customFormat="false" ht="11.25" hidden="false" customHeight="false" outlineLevel="0" collapsed="false">
      <c r="AD1119" s="1" t="n">
        <f aca="false">AD1118+1</f>
        <v>1114</v>
      </c>
      <c r="AF1119" s="33"/>
      <c r="AG1119" s="33"/>
      <c r="AI1119" s="33"/>
      <c r="AS1119" s="71" t="n">
        <f aca="false">AL1118</f>
        <v>0</v>
      </c>
      <c r="AT1119" s="69" t="n">
        <f aca="false">AQ1119</f>
        <v>0</v>
      </c>
    </row>
    <row r="1120" customFormat="false" ht="11.25" hidden="false" customHeight="false" outlineLevel="0" collapsed="false">
      <c r="AD1120" s="1" t="n">
        <f aca="false">AD1119+1</f>
        <v>1115</v>
      </c>
      <c r="AF1120" s="33"/>
      <c r="AG1120" s="33"/>
      <c r="AI1120" s="33"/>
      <c r="AS1120" s="71" t="n">
        <f aca="false">AL1119</f>
        <v>0</v>
      </c>
      <c r="AT1120" s="69" t="n">
        <f aca="false">AQ1120</f>
        <v>0</v>
      </c>
    </row>
    <row r="1121" customFormat="false" ht="11.25" hidden="false" customHeight="false" outlineLevel="0" collapsed="false">
      <c r="AD1121" s="1" t="n">
        <f aca="false">AD1120+1</f>
        <v>1116</v>
      </c>
      <c r="AF1121" s="33"/>
      <c r="AG1121" s="33"/>
      <c r="AI1121" s="33"/>
      <c r="AS1121" s="71" t="n">
        <f aca="false">AL1120</f>
        <v>0</v>
      </c>
      <c r="AT1121" s="69" t="n">
        <f aca="false">AQ1121</f>
        <v>0</v>
      </c>
    </row>
    <row r="1122" customFormat="false" ht="11.25" hidden="false" customHeight="false" outlineLevel="0" collapsed="false">
      <c r="AD1122" s="1" t="n">
        <f aca="false">AD1121+1</f>
        <v>1117</v>
      </c>
      <c r="AF1122" s="33"/>
      <c r="AG1122" s="33"/>
      <c r="AI1122" s="33"/>
      <c r="AS1122" s="71" t="n">
        <f aca="false">AL1121</f>
        <v>0</v>
      </c>
      <c r="AT1122" s="69" t="n">
        <f aca="false">AQ1122</f>
        <v>0</v>
      </c>
    </row>
    <row r="1123" customFormat="false" ht="11.25" hidden="false" customHeight="false" outlineLevel="0" collapsed="false">
      <c r="AD1123" s="1" t="n">
        <f aca="false">AD1122+1</f>
        <v>1118</v>
      </c>
      <c r="AF1123" s="33"/>
      <c r="AG1123" s="33"/>
      <c r="AI1123" s="33"/>
      <c r="AS1123" s="71" t="n">
        <f aca="false">AL1122</f>
        <v>0</v>
      </c>
      <c r="AT1123" s="69" t="n">
        <f aca="false">AQ1123</f>
        <v>0</v>
      </c>
    </row>
    <row r="1124" customFormat="false" ht="11.25" hidden="false" customHeight="false" outlineLevel="0" collapsed="false">
      <c r="AD1124" s="1" t="n">
        <f aca="false">AD1123+1</f>
        <v>1119</v>
      </c>
      <c r="AF1124" s="33"/>
      <c r="AG1124" s="33"/>
      <c r="AI1124" s="33"/>
      <c r="AS1124" s="71" t="n">
        <f aca="false">AL1123</f>
        <v>0</v>
      </c>
      <c r="AT1124" s="69" t="n">
        <f aca="false">AQ1124</f>
        <v>0</v>
      </c>
    </row>
    <row r="1125" customFormat="false" ht="11.25" hidden="false" customHeight="false" outlineLevel="0" collapsed="false">
      <c r="AD1125" s="1" t="n">
        <f aca="false">AD1124+1</f>
        <v>1120</v>
      </c>
      <c r="AF1125" s="33"/>
      <c r="AG1125" s="33"/>
      <c r="AI1125" s="33"/>
      <c r="AS1125" s="71" t="n">
        <f aca="false">AL1124</f>
        <v>0</v>
      </c>
      <c r="AT1125" s="69" t="n">
        <f aca="false">AQ1125</f>
        <v>0</v>
      </c>
    </row>
    <row r="1126" customFormat="false" ht="11.25" hidden="false" customHeight="false" outlineLevel="0" collapsed="false">
      <c r="AD1126" s="1" t="n">
        <f aca="false">AD1125+1</f>
        <v>1121</v>
      </c>
      <c r="AF1126" s="33"/>
      <c r="AG1126" s="33"/>
      <c r="AI1126" s="33"/>
      <c r="AS1126" s="71" t="n">
        <f aca="false">AL1125</f>
        <v>0</v>
      </c>
      <c r="AT1126" s="69" t="n">
        <f aca="false">AQ1126</f>
        <v>0</v>
      </c>
    </row>
    <row r="1127" customFormat="false" ht="11.25" hidden="false" customHeight="false" outlineLevel="0" collapsed="false">
      <c r="AD1127" s="1" t="n">
        <f aca="false">AD1126+1</f>
        <v>1122</v>
      </c>
      <c r="AF1127" s="33"/>
      <c r="AG1127" s="33"/>
      <c r="AI1127" s="33"/>
      <c r="AS1127" s="71" t="n">
        <f aca="false">AL1126</f>
        <v>0</v>
      </c>
      <c r="AT1127" s="69" t="n">
        <f aca="false">AQ1127</f>
        <v>0</v>
      </c>
    </row>
    <row r="1128" customFormat="false" ht="11.25" hidden="false" customHeight="false" outlineLevel="0" collapsed="false">
      <c r="AD1128" s="1" t="n">
        <f aca="false">AD1127+1</f>
        <v>1123</v>
      </c>
      <c r="AF1128" s="33"/>
      <c r="AG1128" s="33"/>
      <c r="AI1128" s="33"/>
      <c r="AS1128" s="71" t="n">
        <f aca="false">AL1127</f>
        <v>0</v>
      </c>
      <c r="AT1128" s="69" t="n">
        <f aca="false">AQ1128</f>
        <v>0</v>
      </c>
    </row>
    <row r="1129" customFormat="false" ht="11.25" hidden="false" customHeight="false" outlineLevel="0" collapsed="false">
      <c r="AD1129" s="1" t="n">
        <f aca="false">AD1128+1</f>
        <v>1124</v>
      </c>
      <c r="AF1129" s="33"/>
      <c r="AG1129" s="33"/>
      <c r="AI1129" s="33"/>
      <c r="AS1129" s="71" t="n">
        <f aca="false">AL1128</f>
        <v>0</v>
      </c>
      <c r="AT1129" s="69" t="n">
        <f aca="false">AQ1129</f>
        <v>0</v>
      </c>
    </row>
    <row r="1130" customFormat="false" ht="11.25" hidden="false" customHeight="false" outlineLevel="0" collapsed="false">
      <c r="AD1130" s="1" t="n">
        <f aca="false">AD1129+1</f>
        <v>1125</v>
      </c>
      <c r="AF1130" s="33"/>
      <c r="AG1130" s="33"/>
      <c r="AI1130" s="33"/>
      <c r="AS1130" s="71" t="n">
        <f aca="false">AL1129</f>
        <v>0</v>
      </c>
      <c r="AT1130" s="69" t="n">
        <f aca="false">AQ1130</f>
        <v>0</v>
      </c>
    </row>
    <row r="1131" customFormat="false" ht="11.25" hidden="false" customHeight="false" outlineLevel="0" collapsed="false">
      <c r="AD1131" s="1" t="n">
        <f aca="false">AD1130+1</f>
        <v>1126</v>
      </c>
      <c r="AF1131" s="33"/>
      <c r="AG1131" s="33"/>
      <c r="AI1131" s="33"/>
      <c r="AS1131" s="71" t="n">
        <f aca="false">AL1130</f>
        <v>0</v>
      </c>
      <c r="AT1131" s="69" t="n">
        <f aca="false">AQ1131</f>
        <v>0</v>
      </c>
    </row>
    <row r="1132" customFormat="false" ht="11.25" hidden="false" customHeight="false" outlineLevel="0" collapsed="false">
      <c r="AD1132" s="1" t="n">
        <f aca="false">AD1131+1</f>
        <v>1127</v>
      </c>
      <c r="AF1132" s="33"/>
      <c r="AG1132" s="33"/>
      <c r="AI1132" s="33"/>
      <c r="AS1132" s="71" t="n">
        <f aca="false">AL1131</f>
        <v>0</v>
      </c>
      <c r="AT1132" s="69" t="n">
        <f aca="false">AQ1132</f>
        <v>0</v>
      </c>
    </row>
    <row r="1133" customFormat="false" ht="11.25" hidden="false" customHeight="false" outlineLevel="0" collapsed="false">
      <c r="AD1133" s="1" t="n">
        <f aca="false">AD1132+1</f>
        <v>1128</v>
      </c>
      <c r="AF1133" s="33"/>
      <c r="AG1133" s="33"/>
      <c r="AI1133" s="33"/>
      <c r="AS1133" s="71" t="n">
        <f aca="false">AL1132</f>
        <v>0</v>
      </c>
      <c r="AT1133" s="69" t="n">
        <f aca="false">AQ1133</f>
        <v>0</v>
      </c>
    </row>
    <row r="1134" customFormat="false" ht="11.25" hidden="false" customHeight="false" outlineLevel="0" collapsed="false">
      <c r="AD1134" s="1" t="n">
        <f aca="false">AD1133+1</f>
        <v>1129</v>
      </c>
      <c r="AF1134" s="33"/>
      <c r="AG1134" s="33"/>
      <c r="AI1134" s="33"/>
      <c r="AS1134" s="71" t="n">
        <f aca="false">AL1133</f>
        <v>0</v>
      </c>
      <c r="AT1134" s="69" t="n">
        <f aca="false">AQ1134</f>
        <v>0</v>
      </c>
    </row>
    <row r="1135" customFormat="false" ht="11.25" hidden="false" customHeight="false" outlineLevel="0" collapsed="false">
      <c r="AD1135" s="1" t="n">
        <f aca="false">AD1134+1</f>
        <v>1130</v>
      </c>
      <c r="AF1135" s="33"/>
      <c r="AG1135" s="33"/>
      <c r="AI1135" s="33"/>
      <c r="AS1135" s="71" t="n">
        <f aca="false">AL1134</f>
        <v>0</v>
      </c>
      <c r="AT1135" s="69" t="n">
        <f aca="false">AQ1135</f>
        <v>0</v>
      </c>
    </row>
    <row r="1136" customFormat="false" ht="11.25" hidden="false" customHeight="false" outlineLevel="0" collapsed="false">
      <c r="AD1136" s="1" t="n">
        <f aca="false">AD1135+1</f>
        <v>1131</v>
      </c>
      <c r="AF1136" s="33"/>
      <c r="AG1136" s="33"/>
      <c r="AI1136" s="33"/>
      <c r="AS1136" s="71" t="n">
        <f aca="false">AL1135</f>
        <v>0</v>
      </c>
      <c r="AT1136" s="69" t="n">
        <f aca="false">AQ1136</f>
        <v>0</v>
      </c>
    </row>
    <row r="1137" customFormat="false" ht="11.25" hidden="false" customHeight="false" outlineLevel="0" collapsed="false">
      <c r="AD1137" s="1" t="n">
        <f aca="false">AD1136+1</f>
        <v>1132</v>
      </c>
      <c r="AF1137" s="33"/>
      <c r="AG1137" s="33"/>
      <c r="AI1137" s="33"/>
      <c r="AS1137" s="71" t="n">
        <f aca="false">AL1136</f>
        <v>0</v>
      </c>
      <c r="AT1137" s="69" t="n">
        <f aca="false">AQ1137</f>
        <v>0</v>
      </c>
    </row>
    <row r="1138" customFormat="false" ht="11.25" hidden="false" customHeight="false" outlineLevel="0" collapsed="false">
      <c r="AD1138" s="1" t="n">
        <f aca="false">AD1137+1</f>
        <v>1133</v>
      </c>
      <c r="AF1138" s="33"/>
      <c r="AG1138" s="33"/>
      <c r="AI1138" s="33"/>
      <c r="AS1138" s="71" t="n">
        <f aca="false">AL1137</f>
        <v>0</v>
      </c>
      <c r="AT1138" s="69" t="n">
        <f aca="false">AQ1138</f>
        <v>0</v>
      </c>
    </row>
    <row r="1139" customFormat="false" ht="11.25" hidden="false" customHeight="false" outlineLevel="0" collapsed="false">
      <c r="AD1139" s="1" t="n">
        <f aca="false">AD1138+1</f>
        <v>1134</v>
      </c>
      <c r="AF1139" s="33"/>
      <c r="AG1139" s="33"/>
      <c r="AI1139" s="33"/>
      <c r="AS1139" s="71" t="n">
        <f aca="false">AL1138</f>
        <v>0</v>
      </c>
      <c r="AT1139" s="69" t="n">
        <f aca="false">AQ1139</f>
        <v>0</v>
      </c>
    </row>
    <row r="1140" customFormat="false" ht="11.25" hidden="false" customHeight="false" outlineLevel="0" collapsed="false">
      <c r="AD1140" s="1" t="n">
        <f aca="false">AD1139+1</f>
        <v>1135</v>
      </c>
      <c r="AF1140" s="33"/>
      <c r="AG1140" s="33"/>
      <c r="AI1140" s="33"/>
      <c r="AS1140" s="71" t="n">
        <f aca="false">AL1139</f>
        <v>0</v>
      </c>
      <c r="AT1140" s="69" t="n">
        <f aca="false">AQ1140</f>
        <v>0</v>
      </c>
    </row>
    <row r="1141" customFormat="false" ht="11.25" hidden="false" customHeight="false" outlineLevel="0" collapsed="false">
      <c r="AD1141" s="1" t="n">
        <f aca="false">AD1140+1</f>
        <v>1136</v>
      </c>
      <c r="AF1141" s="33"/>
      <c r="AG1141" s="33"/>
      <c r="AI1141" s="33"/>
      <c r="AS1141" s="71" t="n">
        <f aca="false">AL1140</f>
        <v>0</v>
      </c>
      <c r="AT1141" s="69" t="n">
        <f aca="false">AQ1141</f>
        <v>0</v>
      </c>
    </row>
    <row r="1142" customFormat="false" ht="11.25" hidden="false" customHeight="false" outlineLevel="0" collapsed="false">
      <c r="AD1142" s="1" t="n">
        <f aca="false">AD1141+1</f>
        <v>1137</v>
      </c>
      <c r="AF1142" s="33"/>
      <c r="AG1142" s="33"/>
      <c r="AI1142" s="33"/>
      <c r="AS1142" s="71" t="n">
        <f aca="false">AL1141</f>
        <v>0</v>
      </c>
      <c r="AT1142" s="69" t="n">
        <f aca="false">AQ1142</f>
        <v>0</v>
      </c>
    </row>
    <row r="1143" customFormat="false" ht="11.25" hidden="false" customHeight="false" outlineLevel="0" collapsed="false">
      <c r="AD1143" s="1" t="n">
        <f aca="false">AD1142+1</f>
        <v>1138</v>
      </c>
      <c r="AF1143" s="33"/>
      <c r="AG1143" s="33"/>
      <c r="AI1143" s="33"/>
      <c r="AS1143" s="71" t="n">
        <f aca="false">AL1142</f>
        <v>0</v>
      </c>
      <c r="AT1143" s="69" t="n">
        <f aca="false">AQ1143</f>
        <v>0</v>
      </c>
    </row>
    <row r="1144" customFormat="false" ht="11.25" hidden="false" customHeight="false" outlineLevel="0" collapsed="false">
      <c r="AD1144" s="1" t="n">
        <f aca="false">AD1143+1</f>
        <v>1139</v>
      </c>
      <c r="AF1144" s="33"/>
      <c r="AG1144" s="33"/>
      <c r="AI1144" s="33"/>
      <c r="AS1144" s="71" t="n">
        <f aca="false">AL1143</f>
        <v>0</v>
      </c>
      <c r="AT1144" s="69" t="n">
        <f aca="false">AQ1144</f>
        <v>0</v>
      </c>
    </row>
    <row r="1145" customFormat="false" ht="11.25" hidden="false" customHeight="false" outlineLevel="0" collapsed="false">
      <c r="AD1145" s="1" t="n">
        <f aca="false">AD1144+1</f>
        <v>1140</v>
      </c>
      <c r="AF1145" s="33"/>
      <c r="AG1145" s="33"/>
      <c r="AI1145" s="33"/>
      <c r="AS1145" s="71" t="n">
        <f aca="false">AL1144</f>
        <v>0</v>
      </c>
      <c r="AT1145" s="69" t="n">
        <f aca="false">AQ1145</f>
        <v>0</v>
      </c>
    </row>
    <row r="1146" customFormat="false" ht="11.25" hidden="false" customHeight="false" outlineLevel="0" collapsed="false">
      <c r="AD1146" s="1" t="n">
        <f aca="false">AD1145+1</f>
        <v>1141</v>
      </c>
      <c r="AF1146" s="33"/>
      <c r="AG1146" s="33"/>
      <c r="AI1146" s="33"/>
      <c r="AS1146" s="71" t="n">
        <f aca="false">AL1145</f>
        <v>0</v>
      </c>
      <c r="AT1146" s="69" t="n">
        <f aca="false">AQ1146</f>
        <v>0</v>
      </c>
    </row>
    <row r="1147" customFormat="false" ht="11.25" hidden="false" customHeight="false" outlineLevel="0" collapsed="false">
      <c r="AD1147" s="1" t="n">
        <f aca="false">AD1146+1</f>
        <v>1142</v>
      </c>
      <c r="AF1147" s="33"/>
      <c r="AG1147" s="33"/>
      <c r="AI1147" s="33"/>
      <c r="AS1147" s="71" t="n">
        <f aca="false">AL1146</f>
        <v>0</v>
      </c>
      <c r="AT1147" s="69" t="n">
        <f aca="false">AQ1147</f>
        <v>0</v>
      </c>
    </row>
    <row r="1148" customFormat="false" ht="11.25" hidden="false" customHeight="false" outlineLevel="0" collapsed="false">
      <c r="AD1148" s="1" t="n">
        <f aca="false">AD1147+1</f>
        <v>1143</v>
      </c>
      <c r="AF1148" s="33"/>
      <c r="AG1148" s="33"/>
      <c r="AI1148" s="33"/>
      <c r="AS1148" s="71" t="n">
        <f aca="false">AL1147</f>
        <v>0</v>
      </c>
      <c r="AT1148" s="69" t="n">
        <f aca="false">AQ1148</f>
        <v>0</v>
      </c>
    </row>
    <row r="1149" customFormat="false" ht="11.25" hidden="false" customHeight="false" outlineLevel="0" collapsed="false">
      <c r="AD1149" s="1" t="n">
        <f aca="false">AD1148+1</f>
        <v>1144</v>
      </c>
      <c r="AF1149" s="33"/>
      <c r="AG1149" s="33"/>
      <c r="AI1149" s="33"/>
      <c r="AS1149" s="71" t="n">
        <f aca="false">AL1148</f>
        <v>0</v>
      </c>
      <c r="AT1149" s="69" t="n">
        <f aca="false">AQ1149</f>
        <v>0</v>
      </c>
    </row>
    <row r="1150" customFormat="false" ht="11.25" hidden="false" customHeight="false" outlineLevel="0" collapsed="false">
      <c r="AD1150" s="1" t="n">
        <f aca="false">AD1149+1</f>
        <v>1145</v>
      </c>
      <c r="AF1150" s="33"/>
      <c r="AG1150" s="33"/>
      <c r="AI1150" s="33"/>
      <c r="AS1150" s="71" t="n">
        <f aca="false">AL1149</f>
        <v>0</v>
      </c>
      <c r="AT1150" s="69" t="n">
        <f aca="false">AQ1150</f>
        <v>0</v>
      </c>
    </row>
    <row r="1151" customFormat="false" ht="11.25" hidden="false" customHeight="false" outlineLevel="0" collapsed="false">
      <c r="AD1151" s="1" t="n">
        <f aca="false">AD1150+1</f>
        <v>1146</v>
      </c>
      <c r="AF1151" s="33"/>
      <c r="AG1151" s="33"/>
      <c r="AI1151" s="33"/>
      <c r="AS1151" s="71" t="n">
        <f aca="false">AL1150</f>
        <v>0</v>
      </c>
      <c r="AT1151" s="69" t="n">
        <f aca="false">AQ1151</f>
        <v>0</v>
      </c>
    </row>
    <row r="1152" customFormat="false" ht="11.25" hidden="false" customHeight="false" outlineLevel="0" collapsed="false">
      <c r="AD1152" s="1" t="n">
        <f aca="false">AD1151+1</f>
        <v>1147</v>
      </c>
      <c r="AF1152" s="33"/>
      <c r="AG1152" s="33"/>
      <c r="AI1152" s="33"/>
      <c r="AS1152" s="71" t="n">
        <f aca="false">AL1151</f>
        <v>0</v>
      </c>
      <c r="AT1152" s="69" t="n">
        <f aca="false">AQ1152</f>
        <v>0</v>
      </c>
    </row>
    <row r="1153" customFormat="false" ht="11.25" hidden="false" customHeight="false" outlineLevel="0" collapsed="false">
      <c r="AD1153" s="1" t="n">
        <f aca="false">AD1152+1</f>
        <v>1148</v>
      </c>
      <c r="AF1153" s="33"/>
      <c r="AG1153" s="33"/>
      <c r="AI1153" s="33"/>
      <c r="AS1153" s="71" t="n">
        <f aca="false">AL1152</f>
        <v>0</v>
      </c>
      <c r="AT1153" s="69" t="n">
        <f aca="false">AQ1153</f>
        <v>0</v>
      </c>
    </row>
    <row r="1154" customFormat="false" ht="11.25" hidden="false" customHeight="false" outlineLevel="0" collapsed="false">
      <c r="AD1154" s="1" t="n">
        <f aca="false">AD1153+1</f>
        <v>1149</v>
      </c>
      <c r="AF1154" s="33"/>
      <c r="AG1154" s="33"/>
      <c r="AI1154" s="33"/>
      <c r="AS1154" s="71" t="n">
        <f aca="false">AL1153</f>
        <v>0</v>
      </c>
      <c r="AT1154" s="69" t="n">
        <f aca="false">AQ1154</f>
        <v>0</v>
      </c>
    </row>
    <row r="1155" customFormat="false" ht="11.25" hidden="false" customHeight="false" outlineLevel="0" collapsed="false">
      <c r="AD1155" s="1" t="n">
        <f aca="false">AD1154+1</f>
        <v>1150</v>
      </c>
      <c r="AF1155" s="33"/>
      <c r="AG1155" s="33"/>
      <c r="AI1155" s="33"/>
      <c r="AS1155" s="71" t="n">
        <f aca="false">AL1154</f>
        <v>0</v>
      </c>
      <c r="AT1155" s="69" t="n">
        <f aca="false">AQ1155</f>
        <v>0</v>
      </c>
    </row>
    <row r="1156" customFormat="false" ht="11.25" hidden="false" customHeight="false" outlineLevel="0" collapsed="false">
      <c r="AD1156" s="1" t="n">
        <f aca="false">AD1155+1</f>
        <v>1151</v>
      </c>
      <c r="AF1156" s="33"/>
      <c r="AG1156" s="33"/>
      <c r="AI1156" s="33"/>
      <c r="AS1156" s="71" t="n">
        <f aca="false">AL1155</f>
        <v>0</v>
      </c>
      <c r="AT1156" s="69" t="n">
        <f aca="false">AQ1156</f>
        <v>0</v>
      </c>
    </row>
    <row r="1157" customFormat="false" ht="11.25" hidden="false" customHeight="false" outlineLevel="0" collapsed="false">
      <c r="AD1157" s="1" t="n">
        <f aca="false">AD1156+1</f>
        <v>1152</v>
      </c>
      <c r="AF1157" s="33"/>
      <c r="AG1157" s="33"/>
      <c r="AI1157" s="33"/>
      <c r="AS1157" s="71" t="n">
        <f aca="false">AL1156</f>
        <v>0</v>
      </c>
      <c r="AT1157" s="69" t="n">
        <f aca="false">AQ1157</f>
        <v>0</v>
      </c>
    </row>
    <row r="1158" customFormat="false" ht="11.25" hidden="false" customHeight="false" outlineLevel="0" collapsed="false">
      <c r="AD1158" s="1" t="n">
        <f aca="false">AD1157+1</f>
        <v>1153</v>
      </c>
      <c r="AF1158" s="33"/>
      <c r="AG1158" s="33"/>
      <c r="AI1158" s="33"/>
      <c r="AS1158" s="71" t="n">
        <f aca="false">AL1157</f>
        <v>0</v>
      </c>
      <c r="AT1158" s="69" t="n">
        <f aca="false">AQ1158</f>
        <v>0</v>
      </c>
    </row>
    <row r="1159" customFormat="false" ht="11.25" hidden="false" customHeight="false" outlineLevel="0" collapsed="false">
      <c r="AD1159" s="1" t="n">
        <f aca="false">AD1158+1</f>
        <v>1154</v>
      </c>
      <c r="AF1159" s="33"/>
      <c r="AG1159" s="33"/>
      <c r="AI1159" s="33"/>
      <c r="AS1159" s="71" t="n">
        <f aca="false">AL1158</f>
        <v>0</v>
      </c>
      <c r="AT1159" s="69" t="n">
        <f aca="false">AQ1159</f>
        <v>0</v>
      </c>
    </row>
    <row r="1160" customFormat="false" ht="11.25" hidden="false" customHeight="false" outlineLevel="0" collapsed="false">
      <c r="AD1160" s="1" t="n">
        <f aca="false">AD1159+1</f>
        <v>1155</v>
      </c>
      <c r="AF1160" s="33"/>
      <c r="AG1160" s="33"/>
      <c r="AI1160" s="33"/>
      <c r="AS1160" s="71" t="n">
        <f aca="false">AL1159</f>
        <v>0</v>
      </c>
      <c r="AT1160" s="69" t="n">
        <f aca="false">AQ1160</f>
        <v>0</v>
      </c>
    </row>
    <row r="1161" customFormat="false" ht="11.25" hidden="false" customHeight="false" outlineLevel="0" collapsed="false">
      <c r="AD1161" s="1" t="n">
        <f aca="false">AD1160+1</f>
        <v>1156</v>
      </c>
      <c r="AF1161" s="33"/>
      <c r="AG1161" s="33"/>
      <c r="AI1161" s="33"/>
      <c r="AS1161" s="71" t="n">
        <f aca="false">AL1160</f>
        <v>0</v>
      </c>
      <c r="AT1161" s="69" t="n">
        <f aca="false">AQ1161</f>
        <v>0</v>
      </c>
    </row>
    <row r="1162" customFormat="false" ht="11.25" hidden="false" customHeight="false" outlineLevel="0" collapsed="false">
      <c r="AD1162" s="1" t="n">
        <f aca="false">AD1161+1</f>
        <v>1157</v>
      </c>
      <c r="AF1162" s="33"/>
      <c r="AG1162" s="33"/>
      <c r="AI1162" s="33"/>
      <c r="AS1162" s="71" t="n">
        <f aca="false">AL1161</f>
        <v>0</v>
      </c>
      <c r="AT1162" s="69" t="n">
        <f aca="false">AQ1162</f>
        <v>0</v>
      </c>
    </row>
    <row r="1163" customFormat="false" ht="11.25" hidden="false" customHeight="false" outlineLevel="0" collapsed="false">
      <c r="AD1163" s="1" t="n">
        <f aca="false">AD1162+1</f>
        <v>1158</v>
      </c>
      <c r="AF1163" s="33"/>
      <c r="AG1163" s="33"/>
      <c r="AI1163" s="33"/>
      <c r="AS1163" s="71" t="n">
        <f aca="false">AL1162</f>
        <v>0</v>
      </c>
      <c r="AT1163" s="69" t="n">
        <f aca="false">AQ1163</f>
        <v>0</v>
      </c>
    </row>
    <row r="1164" customFormat="false" ht="11.25" hidden="false" customHeight="false" outlineLevel="0" collapsed="false">
      <c r="AD1164" s="1" t="n">
        <f aca="false">AD1163+1</f>
        <v>1159</v>
      </c>
      <c r="AF1164" s="33"/>
      <c r="AG1164" s="33"/>
      <c r="AI1164" s="33"/>
      <c r="AS1164" s="71" t="n">
        <f aca="false">AL1163</f>
        <v>0</v>
      </c>
      <c r="AT1164" s="69" t="n">
        <f aca="false">AQ1164</f>
        <v>0</v>
      </c>
    </row>
    <row r="1165" customFormat="false" ht="11.25" hidden="false" customHeight="false" outlineLevel="0" collapsed="false">
      <c r="AD1165" s="1" t="n">
        <f aca="false">AD1164+1</f>
        <v>1160</v>
      </c>
      <c r="AF1165" s="33"/>
      <c r="AG1165" s="33"/>
      <c r="AI1165" s="33"/>
      <c r="AS1165" s="71" t="n">
        <f aca="false">AL1164</f>
        <v>0</v>
      </c>
      <c r="AT1165" s="69" t="n">
        <f aca="false">AQ1165</f>
        <v>0</v>
      </c>
    </row>
    <row r="1166" customFormat="false" ht="11.25" hidden="false" customHeight="false" outlineLevel="0" collapsed="false">
      <c r="AD1166" s="1" t="n">
        <f aca="false">AD1165+1</f>
        <v>1161</v>
      </c>
      <c r="AF1166" s="33"/>
      <c r="AG1166" s="33"/>
      <c r="AI1166" s="33"/>
      <c r="AS1166" s="71" t="n">
        <f aca="false">AL1165</f>
        <v>0</v>
      </c>
      <c r="AT1166" s="69" t="n">
        <f aca="false">AQ1166</f>
        <v>0</v>
      </c>
    </row>
    <row r="1167" customFormat="false" ht="11.25" hidden="false" customHeight="false" outlineLevel="0" collapsed="false">
      <c r="AD1167" s="1" t="n">
        <f aca="false">AD1166+1</f>
        <v>1162</v>
      </c>
      <c r="AF1167" s="33"/>
      <c r="AG1167" s="33"/>
      <c r="AI1167" s="33"/>
      <c r="AS1167" s="71" t="n">
        <f aca="false">AL1166</f>
        <v>0</v>
      </c>
      <c r="AT1167" s="69" t="n">
        <f aca="false">AQ1167</f>
        <v>0</v>
      </c>
    </row>
    <row r="1168" customFormat="false" ht="11.25" hidden="false" customHeight="false" outlineLevel="0" collapsed="false">
      <c r="AD1168" s="1" t="n">
        <f aca="false">AD1167+1</f>
        <v>1163</v>
      </c>
      <c r="AF1168" s="33"/>
      <c r="AG1168" s="33"/>
      <c r="AI1168" s="33"/>
      <c r="AS1168" s="71" t="n">
        <f aca="false">AL1167</f>
        <v>0</v>
      </c>
      <c r="AT1168" s="69" t="n">
        <f aca="false">AQ1168</f>
        <v>0</v>
      </c>
    </row>
    <row r="1169" customFormat="false" ht="11.25" hidden="false" customHeight="false" outlineLevel="0" collapsed="false">
      <c r="AD1169" s="1" t="n">
        <f aca="false">AD1168+1</f>
        <v>1164</v>
      </c>
      <c r="AF1169" s="33"/>
      <c r="AG1169" s="33"/>
      <c r="AI1169" s="33"/>
      <c r="AS1169" s="71" t="n">
        <f aca="false">AL1168</f>
        <v>0</v>
      </c>
      <c r="AT1169" s="69" t="n">
        <f aca="false">AQ1169</f>
        <v>0</v>
      </c>
    </row>
    <row r="1170" customFormat="false" ht="11.25" hidden="false" customHeight="false" outlineLevel="0" collapsed="false">
      <c r="AD1170" s="1" t="n">
        <f aca="false">AD1169+1</f>
        <v>1165</v>
      </c>
      <c r="AF1170" s="33"/>
      <c r="AG1170" s="33"/>
      <c r="AI1170" s="33"/>
      <c r="AS1170" s="71" t="n">
        <f aca="false">AL1169</f>
        <v>0</v>
      </c>
      <c r="AT1170" s="69" t="n">
        <f aca="false">AQ1170</f>
        <v>0</v>
      </c>
    </row>
    <row r="1171" customFormat="false" ht="11.25" hidden="false" customHeight="false" outlineLevel="0" collapsed="false">
      <c r="AD1171" s="1" t="n">
        <f aca="false">AD1170+1</f>
        <v>1166</v>
      </c>
      <c r="AF1171" s="33"/>
      <c r="AG1171" s="33"/>
      <c r="AI1171" s="33"/>
      <c r="AS1171" s="71" t="n">
        <f aca="false">AL1170</f>
        <v>0</v>
      </c>
      <c r="AT1171" s="69" t="n">
        <f aca="false">AQ1171</f>
        <v>0</v>
      </c>
    </row>
    <row r="1172" customFormat="false" ht="11.25" hidden="false" customHeight="false" outlineLevel="0" collapsed="false">
      <c r="AD1172" s="1" t="n">
        <f aca="false">AD1171+1</f>
        <v>1167</v>
      </c>
      <c r="AF1172" s="33"/>
      <c r="AG1172" s="33"/>
      <c r="AI1172" s="33"/>
      <c r="AS1172" s="71" t="n">
        <f aca="false">AL1171</f>
        <v>0</v>
      </c>
      <c r="AT1172" s="69" t="n">
        <f aca="false">AQ1172</f>
        <v>0</v>
      </c>
    </row>
    <row r="1173" customFormat="false" ht="11.25" hidden="false" customHeight="false" outlineLevel="0" collapsed="false">
      <c r="AD1173" s="1" t="n">
        <f aca="false">AD1172+1</f>
        <v>1168</v>
      </c>
      <c r="AF1173" s="33"/>
      <c r="AG1173" s="33"/>
      <c r="AI1173" s="33"/>
      <c r="AS1173" s="71" t="n">
        <f aca="false">AL1172</f>
        <v>0</v>
      </c>
      <c r="AT1173" s="69" t="n">
        <f aca="false">AQ1173</f>
        <v>0</v>
      </c>
    </row>
    <row r="1174" customFormat="false" ht="11.25" hidden="false" customHeight="false" outlineLevel="0" collapsed="false">
      <c r="AD1174" s="1" t="n">
        <f aca="false">AD1173+1</f>
        <v>1169</v>
      </c>
      <c r="AF1174" s="33"/>
      <c r="AG1174" s="33"/>
      <c r="AI1174" s="33"/>
      <c r="AS1174" s="71" t="n">
        <f aca="false">AL1173</f>
        <v>0</v>
      </c>
      <c r="AT1174" s="69" t="n">
        <f aca="false">AQ1174</f>
        <v>0</v>
      </c>
    </row>
    <row r="1175" customFormat="false" ht="11.25" hidden="false" customHeight="false" outlineLevel="0" collapsed="false">
      <c r="AD1175" s="1" t="n">
        <f aca="false">AD1174+1</f>
        <v>1170</v>
      </c>
      <c r="AF1175" s="33"/>
      <c r="AG1175" s="33"/>
      <c r="AI1175" s="33"/>
      <c r="AS1175" s="71" t="n">
        <f aca="false">AL1174</f>
        <v>0</v>
      </c>
      <c r="AT1175" s="69" t="n">
        <f aca="false">AQ1175</f>
        <v>0</v>
      </c>
    </row>
    <row r="1176" customFormat="false" ht="11.25" hidden="false" customHeight="false" outlineLevel="0" collapsed="false">
      <c r="AD1176" s="1" t="n">
        <f aca="false">AD1175+1</f>
        <v>1171</v>
      </c>
      <c r="AF1176" s="33"/>
      <c r="AG1176" s="33"/>
      <c r="AI1176" s="33"/>
      <c r="AS1176" s="71" t="n">
        <f aca="false">AL1175</f>
        <v>0</v>
      </c>
      <c r="AT1176" s="69" t="n">
        <f aca="false">AQ1176</f>
        <v>0</v>
      </c>
    </row>
    <row r="1177" customFormat="false" ht="11.25" hidden="false" customHeight="false" outlineLevel="0" collapsed="false">
      <c r="AD1177" s="1" t="n">
        <f aca="false">AD1176+1</f>
        <v>1172</v>
      </c>
      <c r="AF1177" s="33"/>
      <c r="AG1177" s="33"/>
      <c r="AI1177" s="33"/>
      <c r="AS1177" s="71" t="n">
        <f aca="false">AL1176</f>
        <v>0</v>
      </c>
      <c r="AT1177" s="69" t="n">
        <f aca="false">AQ1177</f>
        <v>0</v>
      </c>
    </row>
    <row r="1178" customFormat="false" ht="11.25" hidden="false" customHeight="false" outlineLevel="0" collapsed="false">
      <c r="AD1178" s="1" t="n">
        <f aca="false">AD1177+1</f>
        <v>1173</v>
      </c>
      <c r="AF1178" s="33"/>
      <c r="AG1178" s="33"/>
      <c r="AI1178" s="33"/>
      <c r="AS1178" s="71" t="n">
        <f aca="false">AL1177</f>
        <v>0</v>
      </c>
      <c r="AT1178" s="69" t="n">
        <f aca="false">AQ1178</f>
        <v>0</v>
      </c>
    </row>
    <row r="1179" customFormat="false" ht="11.25" hidden="false" customHeight="false" outlineLevel="0" collapsed="false">
      <c r="AD1179" s="1" t="n">
        <f aca="false">AD1178+1</f>
        <v>1174</v>
      </c>
      <c r="AF1179" s="33"/>
      <c r="AG1179" s="33"/>
      <c r="AI1179" s="33"/>
      <c r="AS1179" s="71" t="n">
        <f aca="false">AL1178</f>
        <v>0</v>
      </c>
      <c r="AT1179" s="69" t="n">
        <f aca="false">AQ1179</f>
        <v>0</v>
      </c>
    </row>
    <row r="1180" customFormat="false" ht="11.25" hidden="false" customHeight="false" outlineLevel="0" collapsed="false">
      <c r="AD1180" s="1" t="n">
        <f aca="false">AD1179+1</f>
        <v>1175</v>
      </c>
      <c r="AF1180" s="33"/>
      <c r="AG1180" s="33"/>
      <c r="AI1180" s="33"/>
      <c r="AS1180" s="71" t="n">
        <f aca="false">AL1179</f>
        <v>0</v>
      </c>
      <c r="AT1180" s="69" t="n">
        <f aca="false">AQ1180</f>
        <v>0</v>
      </c>
    </row>
    <row r="1181" customFormat="false" ht="11.25" hidden="false" customHeight="false" outlineLevel="0" collapsed="false">
      <c r="AD1181" s="1" t="n">
        <f aca="false">AD1180+1</f>
        <v>1176</v>
      </c>
      <c r="AF1181" s="33"/>
      <c r="AG1181" s="33"/>
      <c r="AI1181" s="33"/>
      <c r="AS1181" s="71" t="n">
        <f aca="false">AL1180</f>
        <v>0</v>
      </c>
      <c r="AT1181" s="69" t="n">
        <f aca="false">AQ1181</f>
        <v>0</v>
      </c>
    </row>
    <row r="1182" customFormat="false" ht="11.25" hidden="false" customHeight="false" outlineLevel="0" collapsed="false">
      <c r="AD1182" s="1" t="n">
        <f aca="false">AD1181+1</f>
        <v>1177</v>
      </c>
      <c r="AF1182" s="33"/>
      <c r="AG1182" s="33"/>
      <c r="AI1182" s="33"/>
      <c r="AS1182" s="71" t="n">
        <f aca="false">AL1181</f>
        <v>0</v>
      </c>
      <c r="AT1182" s="69" t="n">
        <f aca="false">AQ1182</f>
        <v>0</v>
      </c>
    </row>
    <row r="1183" customFormat="false" ht="11.25" hidden="false" customHeight="false" outlineLevel="0" collapsed="false">
      <c r="AD1183" s="1" t="n">
        <f aca="false">AD1182+1</f>
        <v>1178</v>
      </c>
      <c r="AF1183" s="33"/>
      <c r="AG1183" s="33"/>
      <c r="AI1183" s="33"/>
      <c r="AS1183" s="71" t="n">
        <f aca="false">AL1182</f>
        <v>0</v>
      </c>
      <c r="AT1183" s="69" t="n">
        <f aca="false">AQ1183</f>
        <v>0</v>
      </c>
    </row>
    <row r="1184" customFormat="false" ht="11.25" hidden="false" customHeight="false" outlineLevel="0" collapsed="false">
      <c r="AD1184" s="1" t="n">
        <f aca="false">AD1183+1</f>
        <v>1179</v>
      </c>
      <c r="AF1184" s="33"/>
      <c r="AG1184" s="33"/>
      <c r="AI1184" s="33"/>
      <c r="AS1184" s="71" t="n">
        <f aca="false">AL1183</f>
        <v>0</v>
      </c>
      <c r="AT1184" s="69" t="n">
        <f aca="false">AQ1184</f>
        <v>0</v>
      </c>
    </row>
    <row r="1185" customFormat="false" ht="11.25" hidden="false" customHeight="false" outlineLevel="0" collapsed="false">
      <c r="AD1185" s="1" t="n">
        <f aca="false">AD1184+1</f>
        <v>1180</v>
      </c>
      <c r="AF1185" s="33"/>
      <c r="AG1185" s="33"/>
      <c r="AI1185" s="33"/>
      <c r="AS1185" s="71" t="n">
        <f aca="false">AL1184</f>
        <v>0</v>
      </c>
      <c r="AT1185" s="69" t="n">
        <f aca="false">AQ1185</f>
        <v>0</v>
      </c>
    </row>
    <row r="1186" customFormat="false" ht="11.25" hidden="false" customHeight="false" outlineLevel="0" collapsed="false">
      <c r="AD1186" s="1" t="n">
        <f aca="false">AD1185+1</f>
        <v>1181</v>
      </c>
      <c r="AF1186" s="33"/>
      <c r="AG1186" s="33"/>
      <c r="AI1186" s="33"/>
      <c r="AS1186" s="71" t="n">
        <f aca="false">AL1185</f>
        <v>0</v>
      </c>
      <c r="AT1186" s="69" t="n">
        <f aca="false">AQ1186</f>
        <v>0</v>
      </c>
    </row>
    <row r="1187" customFormat="false" ht="11.25" hidden="false" customHeight="false" outlineLevel="0" collapsed="false">
      <c r="AD1187" s="1" t="n">
        <f aca="false">AD1186+1</f>
        <v>1182</v>
      </c>
      <c r="AF1187" s="33"/>
      <c r="AG1187" s="33"/>
      <c r="AI1187" s="33"/>
      <c r="AS1187" s="71" t="n">
        <f aca="false">AL1186</f>
        <v>0</v>
      </c>
      <c r="AT1187" s="69" t="n">
        <f aca="false">AQ1187</f>
        <v>0</v>
      </c>
    </row>
    <row r="1188" customFormat="false" ht="11.25" hidden="false" customHeight="false" outlineLevel="0" collapsed="false">
      <c r="AD1188" s="1" t="n">
        <f aca="false">AD1187+1</f>
        <v>1183</v>
      </c>
      <c r="AF1188" s="33"/>
      <c r="AG1188" s="33"/>
      <c r="AI1188" s="33"/>
      <c r="AS1188" s="71" t="n">
        <f aca="false">AL1187</f>
        <v>0</v>
      </c>
      <c r="AT1188" s="69" t="n">
        <f aca="false">AQ1188</f>
        <v>0</v>
      </c>
    </row>
    <row r="1189" customFormat="false" ht="11.25" hidden="false" customHeight="false" outlineLevel="0" collapsed="false">
      <c r="AD1189" s="1" t="n">
        <f aca="false">AD1188+1</f>
        <v>1184</v>
      </c>
      <c r="AF1189" s="33"/>
      <c r="AG1189" s="33"/>
      <c r="AI1189" s="33"/>
      <c r="AS1189" s="71" t="n">
        <f aca="false">AL1188</f>
        <v>0</v>
      </c>
      <c r="AT1189" s="69" t="n">
        <f aca="false">AQ1189</f>
        <v>0</v>
      </c>
    </row>
    <row r="1190" customFormat="false" ht="11.25" hidden="false" customHeight="false" outlineLevel="0" collapsed="false">
      <c r="AD1190" s="1" t="n">
        <f aca="false">AD1189+1</f>
        <v>1185</v>
      </c>
      <c r="AF1190" s="33"/>
      <c r="AG1190" s="33"/>
      <c r="AI1190" s="33"/>
      <c r="AS1190" s="71" t="n">
        <f aca="false">AL1189</f>
        <v>0</v>
      </c>
      <c r="AT1190" s="69" t="n">
        <f aca="false">AQ1190</f>
        <v>0</v>
      </c>
    </row>
    <row r="1191" customFormat="false" ht="11.25" hidden="false" customHeight="false" outlineLevel="0" collapsed="false">
      <c r="AD1191" s="1" t="n">
        <f aca="false">AD1190+1</f>
        <v>1186</v>
      </c>
      <c r="AF1191" s="33"/>
      <c r="AG1191" s="33"/>
      <c r="AI1191" s="33"/>
      <c r="AS1191" s="71" t="n">
        <f aca="false">AL1190</f>
        <v>0</v>
      </c>
      <c r="AT1191" s="69" t="n">
        <f aca="false">AQ1191</f>
        <v>0</v>
      </c>
    </row>
    <row r="1192" customFormat="false" ht="11.25" hidden="false" customHeight="false" outlineLevel="0" collapsed="false">
      <c r="AD1192" s="1" t="n">
        <f aca="false">AD1191+1</f>
        <v>1187</v>
      </c>
      <c r="AF1192" s="33"/>
      <c r="AG1192" s="33"/>
      <c r="AI1192" s="33"/>
      <c r="AS1192" s="71" t="n">
        <f aca="false">AL1191</f>
        <v>0</v>
      </c>
      <c r="AT1192" s="69" t="n">
        <f aca="false">AQ1192</f>
        <v>0</v>
      </c>
    </row>
    <row r="1193" customFormat="false" ht="11.25" hidden="false" customHeight="false" outlineLevel="0" collapsed="false">
      <c r="AD1193" s="1" t="n">
        <f aca="false">AD1192+1</f>
        <v>1188</v>
      </c>
      <c r="AF1193" s="33"/>
      <c r="AG1193" s="33"/>
      <c r="AI1193" s="33"/>
      <c r="AS1193" s="71" t="n">
        <f aca="false">AL1192</f>
        <v>0</v>
      </c>
      <c r="AT1193" s="69" t="n">
        <f aca="false">AQ1193</f>
        <v>0</v>
      </c>
    </row>
    <row r="1194" customFormat="false" ht="11.25" hidden="false" customHeight="false" outlineLevel="0" collapsed="false">
      <c r="AD1194" s="1" t="n">
        <f aca="false">AD1193+1</f>
        <v>1189</v>
      </c>
      <c r="AF1194" s="33"/>
      <c r="AG1194" s="33"/>
      <c r="AI1194" s="33"/>
      <c r="AS1194" s="71" t="n">
        <f aca="false">AL1193</f>
        <v>0</v>
      </c>
      <c r="AT1194" s="69" t="n">
        <f aca="false">AQ1194</f>
        <v>0</v>
      </c>
    </row>
    <row r="1195" customFormat="false" ht="11.25" hidden="false" customHeight="false" outlineLevel="0" collapsed="false">
      <c r="AD1195" s="1" t="n">
        <f aca="false">AD1194+1</f>
        <v>1190</v>
      </c>
      <c r="AF1195" s="33"/>
      <c r="AG1195" s="33"/>
      <c r="AI1195" s="33"/>
      <c r="AS1195" s="71" t="n">
        <f aca="false">AL1194</f>
        <v>0</v>
      </c>
      <c r="AT1195" s="69" t="n">
        <f aca="false">AQ1195</f>
        <v>0</v>
      </c>
    </row>
    <row r="1196" customFormat="false" ht="11.25" hidden="false" customHeight="false" outlineLevel="0" collapsed="false">
      <c r="AD1196" s="1" t="n">
        <f aca="false">AD1195+1</f>
        <v>1191</v>
      </c>
      <c r="AF1196" s="33"/>
      <c r="AG1196" s="33"/>
      <c r="AI1196" s="33"/>
      <c r="AS1196" s="71" t="n">
        <f aca="false">AL1195</f>
        <v>0</v>
      </c>
      <c r="AT1196" s="69" t="n">
        <f aca="false">AQ1196</f>
        <v>0</v>
      </c>
    </row>
    <row r="1197" customFormat="false" ht="11.25" hidden="false" customHeight="false" outlineLevel="0" collapsed="false">
      <c r="AD1197" s="1" t="n">
        <f aca="false">AD1196+1</f>
        <v>1192</v>
      </c>
      <c r="AF1197" s="33"/>
      <c r="AG1197" s="33"/>
      <c r="AI1197" s="33"/>
      <c r="AS1197" s="71" t="n">
        <f aca="false">AL1196</f>
        <v>0</v>
      </c>
      <c r="AT1197" s="69" t="n">
        <f aca="false">AQ1197</f>
        <v>0</v>
      </c>
    </row>
    <row r="1198" customFormat="false" ht="11.25" hidden="false" customHeight="false" outlineLevel="0" collapsed="false">
      <c r="AD1198" s="1" t="n">
        <f aca="false">AD1197+1</f>
        <v>1193</v>
      </c>
      <c r="AF1198" s="33"/>
      <c r="AG1198" s="33"/>
      <c r="AI1198" s="33"/>
      <c r="AS1198" s="71" t="n">
        <f aca="false">AL1197</f>
        <v>0</v>
      </c>
      <c r="AT1198" s="69" t="n">
        <f aca="false">AQ1198</f>
        <v>0</v>
      </c>
    </row>
    <row r="1199" customFormat="false" ht="11.25" hidden="false" customHeight="false" outlineLevel="0" collapsed="false">
      <c r="AD1199" s="1" t="n">
        <f aca="false">AD1198+1</f>
        <v>1194</v>
      </c>
      <c r="AF1199" s="33"/>
      <c r="AG1199" s="33"/>
      <c r="AI1199" s="33"/>
      <c r="AS1199" s="71" t="n">
        <f aca="false">AL1198</f>
        <v>0</v>
      </c>
      <c r="AT1199" s="69" t="n">
        <f aca="false">AQ1199</f>
        <v>0</v>
      </c>
    </row>
    <row r="1200" customFormat="false" ht="11.25" hidden="false" customHeight="false" outlineLevel="0" collapsed="false">
      <c r="AD1200" s="1" t="n">
        <f aca="false">AD1199+1</f>
        <v>1195</v>
      </c>
      <c r="AF1200" s="33"/>
      <c r="AG1200" s="33"/>
      <c r="AI1200" s="33"/>
      <c r="AS1200" s="71" t="n">
        <f aca="false">AL1199</f>
        <v>0</v>
      </c>
      <c r="AT1200" s="69" t="n">
        <f aca="false">AQ1200</f>
        <v>0</v>
      </c>
    </row>
    <row r="1201" customFormat="false" ht="11.25" hidden="false" customHeight="false" outlineLevel="0" collapsed="false">
      <c r="AD1201" s="1" t="n">
        <f aca="false">AD1200+1</f>
        <v>1196</v>
      </c>
      <c r="AF1201" s="33"/>
      <c r="AG1201" s="33"/>
      <c r="AI1201" s="33"/>
      <c r="AS1201" s="71" t="n">
        <f aca="false">AL1200</f>
        <v>0</v>
      </c>
      <c r="AT1201" s="69" t="n">
        <f aca="false">AQ1201</f>
        <v>0</v>
      </c>
    </row>
    <row r="1202" customFormat="false" ht="11.25" hidden="false" customHeight="false" outlineLevel="0" collapsed="false">
      <c r="AD1202" s="1" t="n">
        <f aca="false">AD1201+1</f>
        <v>1197</v>
      </c>
      <c r="AF1202" s="33"/>
      <c r="AG1202" s="33"/>
      <c r="AI1202" s="33"/>
      <c r="AS1202" s="71" t="n">
        <f aca="false">AL1201</f>
        <v>0</v>
      </c>
      <c r="AT1202" s="69" t="n">
        <f aca="false">AQ1202</f>
        <v>0</v>
      </c>
    </row>
    <row r="1203" customFormat="false" ht="11.25" hidden="false" customHeight="false" outlineLevel="0" collapsed="false">
      <c r="AD1203" s="1" t="n">
        <f aca="false">AD1202+1</f>
        <v>1198</v>
      </c>
      <c r="AF1203" s="33"/>
      <c r="AG1203" s="33"/>
      <c r="AI1203" s="33"/>
      <c r="AS1203" s="71" t="n">
        <f aca="false">AL1202</f>
        <v>0</v>
      </c>
      <c r="AT1203" s="69" t="n">
        <f aca="false">AQ1203</f>
        <v>0</v>
      </c>
    </row>
    <row r="1204" customFormat="false" ht="11.25" hidden="false" customHeight="false" outlineLevel="0" collapsed="false">
      <c r="AD1204" s="1" t="n">
        <f aca="false">AD1203+1</f>
        <v>1199</v>
      </c>
      <c r="AF1204" s="33"/>
      <c r="AG1204" s="33"/>
      <c r="AI1204" s="33"/>
      <c r="AS1204" s="71" t="n">
        <f aca="false">AL1203</f>
        <v>0</v>
      </c>
      <c r="AT1204" s="69" t="n">
        <f aca="false">AQ1204</f>
        <v>0</v>
      </c>
    </row>
    <row r="1205" customFormat="false" ht="11.25" hidden="false" customHeight="false" outlineLevel="0" collapsed="false">
      <c r="AD1205" s="1" t="n">
        <f aca="false">AD1204+1</f>
        <v>1200</v>
      </c>
      <c r="AF1205" s="33"/>
      <c r="AG1205" s="33"/>
      <c r="AI1205" s="33"/>
      <c r="AS1205" s="71" t="n">
        <f aca="false">AL1204</f>
        <v>0</v>
      </c>
      <c r="AT1205" s="69" t="n">
        <f aca="false">AQ1205</f>
        <v>0</v>
      </c>
    </row>
    <row r="1206" customFormat="false" ht="11.25" hidden="false" customHeight="false" outlineLevel="0" collapsed="false">
      <c r="AD1206" s="1" t="n">
        <f aca="false">AD1205+1</f>
        <v>1201</v>
      </c>
      <c r="AF1206" s="33"/>
      <c r="AG1206" s="33"/>
      <c r="AI1206" s="33"/>
      <c r="AS1206" s="71" t="n">
        <f aca="false">AL1205</f>
        <v>0</v>
      </c>
      <c r="AT1206" s="69" t="n">
        <f aca="false">AQ1206</f>
        <v>0</v>
      </c>
    </row>
    <row r="1207" customFormat="false" ht="11.25" hidden="false" customHeight="false" outlineLevel="0" collapsed="false">
      <c r="AD1207" s="1" t="n">
        <f aca="false">AD1206+1</f>
        <v>1202</v>
      </c>
      <c r="AF1207" s="33"/>
      <c r="AG1207" s="33"/>
      <c r="AI1207" s="33"/>
      <c r="AS1207" s="71" t="n">
        <f aca="false">AL1206</f>
        <v>0</v>
      </c>
      <c r="AT1207" s="69" t="n">
        <f aca="false">AQ1207</f>
        <v>0</v>
      </c>
    </row>
    <row r="1208" customFormat="false" ht="11.25" hidden="false" customHeight="false" outlineLevel="0" collapsed="false">
      <c r="AD1208" s="1" t="n">
        <f aca="false">AD1207+1</f>
        <v>1203</v>
      </c>
      <c r="AF1208" s="33"/>
      <c r="AG1208" s="33"/>
      <c r="AI1208" s="33"/>
      <c r="AS1208" s="71" t="n">
        <f aca="false">AL1207</f>
        <v>0</v>
      </c>
      <c r="AT1208" s="69" t="n">
        <f aca="false">AQ1208</f>
        <v>0</v>
      </c>
    </row>
    <row r="1209" customFormat="false" ht="11.25" hidden="false" customHeight="false" outlineLevel="0" collapsed="false">
      <c r="AD1209" s="1" t="n">
        <f aca="false">AD1208+1</f>
        <v>1204</v>
      </c>
      <c r="AF1209" s="33"/>
      <c r="AG1209" s="33"/>
      <c r="AI1209" s="33"/>
      <c r="AS1209" s="71" t="n">
        <f aca="false">AL1208</f>
        <v>0</v>
      </c>
      <c r="AT1209" s="69" t="n">
        <f aca="false">AQ1209</f>
        <v>0</v>
      </c>
    </row>
    <row r="1210" customFormat="false" ht="11.25" hidden="false" customHeight="false" outlineLevel="0" collapsed="false">
      <c r="AD1210" s="1" t="n">
        <f aca="false">AD1209+1</f>
        <v>1205</v>
      </c>
      <c r="AF1210" s="33"/>
      <c r="AG1210" s="33"/>
      <c r="AI1210" s="33"/>
      <c r="AS1210" s="71" t="n">
        <f aca="false">AL1209</f>
        <v>0</v>
      </c>
      <c r="AT1210" s="69" t="n">
        <f aca="false">AQ1210</f>
        <v>0</v>
      </c>
    </row>
    <row r="1211" customFormat="false" ht="11.25" hidden="false" customHeight="false" outlineLevel="0" collapsed="false">
      <c r="AD1211" s="1" t="n">
        <f aca="false">AD1210+1</f>
        <v>1206</v>
      </c>
      <c r="AF1211" s="33"/>
      <c r="AG1211" s="33"/>
      <c r="AI1211" s="33"/>
      <c r="AS1211" s="71" t="n">
        <f aca="false">AL1210</f>
        <v>0</v>
      </c>
      <c r="AT1211" s="69" t="n">
        <f aca="false">AQ1211</f>
        <v>0</v>
      </c>
    </row>
    <row r="1212" customFormat="false" ht="11.25" hidden="false" customHeight="false" outlineLevel="0" collapsed="false">
      <c r="AD1212" s="1" t="n">
        <f aca="false">AD1211+1</f>
        <v>1207</v>
      </c>
      <c r="AF1212" s="33"/>
      <c r="AG1212" s="33"/>
      <c r="AI1212" s="33"/>
      <c r="AS1212" s="71" t="n">
        <f aca="false">AL1211</f>
        <v>0</v>
      </c>
      <c r="AT1212" s="69" t="n">
        <f aca="false">AQ1212</f>
        <v>0</v>
      </c>
    </row>
    <row r="1213" customFormat="false" ht="11.25" hidden="false" customHeight="false" outlineLevel="0" collapsed="false">
      <c r="AD1213" s="1" t="n">
        <f aca="false">AD1212+1</f>
        <v>1208</v>
      </c>
      <c r="AF1213" s="33"/>
      <c r="AG1213" s="33"/>
      <c r="AI1213" s="33"/>
      <c r="AS1213" s="71" t="n">
        <f aca="false">AL1212</f>
        <v>0</v>
      </c>
      <c r="AT1213" s="69" t="n">
        <f aca="false">AQ1213</f>
        <v>0</v>
      </c>
    </row>
    <row r="1214" customFormat="false" ht="11.25" hidden="false" customHeight="false" outlineLevel="0" collapsed="false">
      <c r="AD1214" s="1" t="n">
        <f aca="false">AD1213+1</f>
        <v>1209</v>
      </c>
      <c r="AF1214" s="33"/>
      <c r="AG1214" s="33"/>
      <c r="AI1214" s="33"/>
      <c r="AS1214" s="71" t="n">
        <f aca="false">AL1213</f>
        <v>0</v>
      </c>
      <c r="AT1214" s="69" t="n">
        <f aca="false">AQ1214</f>
        <v>0</v>
      </c>
    </row>
    <row r="1215" customFormat="false" ht="11.25" hidden="false" customHeight="false" outlineLevel="0" collapsed="false">
      <c r="AD1215" s="1" t="n">
        <f aca="false">AD1214+1</f>
        <v>1210</v>
      </c>
      <c r="AF1215" s="33"/>
      <c r="AG1215" s="33"/>
      <c r="AI1215" s="33"/>
      <c r="AS1215" s="71" t="n">
        <f aca="false">AL1214</f>
        <v>0</v>
      </c>
      <c r="AT1215" s="69" t="n">
        <f aca="false">AQ1215</f>
        <v>0</v>
      </c>
    </row>
    <row r="1216" customFormat="false" ht="11.25" hidden="false" customHeight="false" outlineLevel="0" collapsed="false">
      <c r="AD1216" s="1" t="n">
        <f aca="false">AD1215+1</f>
        <v>1211</v>
      </c>
      <c r="AF1216" s="33"/>
      <c r="AG1216" s="33"/>
      <c r="AI1216" s="33"/>
      <c r="AS1216" s="71" t="n">
        <f aca="false">AL1215</f>
        <v>0</v>
      </c>
      <c r="AT1216" s="69" t="n">
        <f aca="false">AQ1216</f>
        <v>0</v>
      </c>
    </row>
    <row r="1217" customFormat="false" ht="11.25" hidden="false" customHeight="false" outlineLevel="0" collapsed="false">
      <c r="AD1217" s="1" t="n">
        <f aca="false">AD1216+1</f>
        <v>1212</v>
      </c>
      <c r="AF1217" s="33"/>
      <c r="AG1217" s="33"/>
      <c r="AI1217" s="33"/>
      <c r="AS1217" s="71" t="n">
        <f aca="false">AL1216</f>
        <v>0</v>
      </c>
      <c r="AT1217" s="69" t="n">
        <f aca="false">AQ1217</f>
        <v>0</v>
      </c>
    </row>
    <row r="1218" customFormat="false" ht="11.25" hidden="false" customHeight="false" outlineLevel="0" collapsed="false">
      <c r="AD1218" s="1" t="n">
        <f aca="false">AD1217+1</f>
        <v>1213</v>
      </c>
      <c r="AF1218" s="33"/>
      <c r="AG1218" s="33"/>
      <c r="AI1218" s="33"/>
      <c r="AS1218" s="71" t="n">
        <f aca="false">AL1217</f>
        <v>0</v>
      </c>
      <c r="AT1218" s="69" t="n">
        <f aca="false">AQ1218</f>
        <v>0</v>
      </c>
    </row>
    <row r="1219" customFormat="false" ht="11.25" hidden="false" customHeight="false" outlineLevel="0" collapsed="false">
      <c r="AD1219" s="1" t="n">
        <f aca="false">AD1218+1</f>
        <v>1214</v>
      </c>
      <c r="AF1219" s="33"/>
      <c r="AG1219" s="33"/>
      <c r="AI1219" s="33"/>
      <c r="AS1219" s="71" t="n">
        <f aca="false">AL1218</f>
        <v>0</v>
      </c>
      <c r="AT1219" s="69" t="n">
        <f aca="false">AQ1219</f>
        <v>0</v>
      </c>
    </row>
    <row r="1220" customFormat="false" ht="11.25" hidden="false" customHeight="false" outlineLevel="0" collapsed="false">
      <c r="AD1220" s="1" t="n">
        <f aca="false">AD1219+1</f>
        <v>1215</v>
      </c>
      <c r="AF1220" s="33"/>
      <c r="AG1220" s="33"/>
      <c r="AI1220" s="33"/>
      <c r="AS1220" s="71" t="n">
        <f aca="false">AL1219</f>
        <v>0</v>
      </c>
      <c r="AT1220" s="69" t="n">
        <f aca="false">AQ1220</f>
        <v>0</v>
      </c>
    </row>
    <row r="1221" customFormat="false" ht="11.25" hidden="false" customHeight="false" outlineLevel="0" collapsed="false">
      <c r="AD1221" s="1" t="n">
        <f aca="false">AD1220+1</f>
        <v>1216</v>
      </c>
      <c r="AF1221" s="33"/>
      <c r="AG1221" s="33"/>
      <c r="AI1221" s="33"/>
      <c r="AS1221" s="71" t="n">
        <f aca="false">AL1220</f>
        <v>0</v>
      </c>
      <c r="AT1221" s="69" t="n">
        <f aca="false">AQ1221</f>
        <v>0</v>
      </c>
    </row>
    <row r="1222" customFormat="false" ht="11.25" hidden="false" customHeight="false" outlineLevel="0" collapsed="false">
      <c r="AD1222" s="1" t="n">
        <f aca="false">AD1221+1</f>
        <v>1217</v>
      </c>
      <c r="AF1222" s="33"/>
      <c r="AG1222" s="33"/>
      <c r="AI1222" s="33"/>
      <c r="AS1222" s="71" t="n">
        <f aca="false">AL1221</f>
        <v>0</v>
      </c>
      <c r="AT1222" s="69" t="n">
        <f aca="false">AQ1222</f>
        <v>0</v>
      </c>
    </row>
    <row r="1223" customFormat="false" ht="11.25" hidden="false" customHeight="false" outlineLevel="0" collapsed="false">
      <c r="AD1223" s="1" t="n">
        <f aca="false">AD1222+1</f>
        <v>1218</v>
      </c>
      <c r="AF1223" s="33"/>
      <c r="AG1223" s="33"/>
      <c r="AI1223" s="33"/>
      <c r="AS1223" s="71" t="n">
        <f aca="false">AL1222</f>
        <v>0</v>
      </c>
      <c r="AT1223" s="69" t="n">
        <f aca="false">AQ1223</f>
        <v>0</v>
      </c>
    </row>
    <row r="1224" customFormat="false" ht="11.25" hidden="false" customHeight="false" outlineLevel="0" collapsed="false">
      <c r="AD1224" s="1" t="n">
        <f aca="false">AD1223+1</f>
        <v>1219</v>
      </c>
      <c r="AF1224" s="33"/>
      <c r="AG1224" s="33"/>
      <c r="AI1224" s="33"/>
      <c r="AS1224" s="71" t="n">
        <f aca="false">AL1223</f>
        <v>0</v>
      </c>
      <c r="AT1224" s="69" t="n">
        <f aca="false">AQ1224</f>
        <v>0</v>
      </c>
    </row>
    <row r="1225" customFormat="false" ht="11.25" hidden="false" customHeight="false" outlineLevel="0" collapsed="false">
      <c r="AD1225" s="1" t="n">
        <f aca="false">AD1224+1</f>
        <v>1220</v>
      </c>
      <c r="AF1225" s="33"/>
      <c r="AG1225" s="33"/>
      <c r="AI1225" s="33"/>
      <c r="AS1225" s="71" t="n">
        <f aca="false">AL1224</f>
        <v>0</v>
      </c>
      <c r="AT1225" s="69" t="n">
        <f aca="false">AQ1225</f>
        <v>0</v>
      </c>
    </row>
    <row r="1226" customFormat="false" ht="11.25" hidden="false" customHeight="false" outlineLevel="0" collapsed="false">
      <c r="AD1226" s="1" t="n">
        <f aca="false">AD1225+1</f>
        <v>1221</v>
      </c>
      <c r="AF1226" s="33"/>
      <c r="AG1226" s="33"/>
      <c r="AI1226" s="33"/>
      <c r="AS1226" s="71" t="n">
        <f aca="false">AL1225</f>
        <v>0</v>
      </c>
      <c r="AT1226" s="69" t="n">
        <f aca="false">AQ1226</f>
        <v>0</v>
      </c>
    </row>
    <row r="1227" customFormat="false" ht="11.25" hidden="false" customHeight="false" outlineLevel="0" collapsed="false">
      <c r="AD1227" s="1" t="n">
        <f aca="false">AD1226+1</f>
        <v>1222</v>
      </c>
      <c r="AF1227" s="33"/>
      <c r="AG1227" s="33"/>
      <c r="AI1227" s="33"/>
      <c r="AS1227" s="71" t="n">
        <f aca="false">AL1226</f>
        <v>0</v>
      </c>
      <c r="AT1227" s="69" t="n">
        <f aca="false">AQ1227</f>
        <v>0</v>
      </c>
    </row>
    <row r="1228" customFormat="false" ht="11.25" hidden="false" customHeight="false" outlineLevel="0" collapsed="false">
      <c r="AD1228" s="1" t="n">
        <f aca="false">AD1227+1</f>
        <v>1223</v>
      </c>
      <c r="AF1228" s="33"/>
      <c r="AG1228" s="33"/>
      <c r="AI1228" s="33"/>
      <c r="AS1228" s="71" t="n">
        <f aca="false">AL1227</f>
        <v>0</v>
      </c>
      <c r="AT1228" s="69" t="n">
        <f aca="false">AQ1228</f>
        <v>0</v>
      </c>
    </row>
    <row r="1229" customFormat="false" ht="11.25" hidden="false" customHeight="false" outlineLevel="0" collapsed="false">
      <c r="AD1229" s="1" t="n">
        <f aca="false">AD1228+1</f>
        <v>1224</v>
      </c>
      <c r="AF1229" s="33"/>
      <c r="AG1229" s="33"/>
      <c r="AI1229" s="33"/>
      <c r="AS1229" s="71" t="n">
        <f aca="false">AL1228</f>
        <v>0</v>
      </c>
      <c r="AT1229" s="69" t="n">
        <f aca="false">AQ1229</f>
        <v>0</v>
      </c>
    </row>
    <row r="1230" customFormat="false" ht="11.25" hidden="false" customHeight="false" outlineLevel="0" collapsed="false">
      <c r="AD1230" s="1" t="n">
        <f aca="false">AD1229+1</f>
        <v>1225</v>
      </c>
      <c r="AF1230" s="33"/>
      <c r="AG1230" s="33"/>
      <c r="AI1230" s="33"/>
      <c r="AS1230" s="71" t="n">
        <f aca="false">AL1229</f>
        <v>0</v>
      </c>
      <c r="AT1230" s="69" t="n">
        <f aca="false">AQ1230</f>
        <v>0</v>
      </c>
    </row>
    <row r="1231" customFormat="false" ht="11.25" hidden="false" customHeight="false" outlineLevel="0" collapsed="false">
      <c r="AD1231" s="1" t="n">
        <f aca="false">AD1230+1</f>
        <v>1226</v>
      </c>
      <c r="AF1231" s="33"/>
      <c r="AG1231" s="33"/>
      <c r="AI1231" s="33"/>
      <c r="AS1231" s="71" t="n">
        <f aca="false">AL1230</f>
        <v>0</v>
      </c>
      <c r="AT1231" s="69" t="n">
        <f aca="false">AQ1231</f>
        <v>0</v>
      </c>
    </row>
    <row r="1232" customFormat="false" ht="11.25" hidden="false" customHeight="false" outlineLevel="0" collapsed="false">
      <c r="AD1232" s="1" t="n">
        <f aca="false">AD1231+1</f>
        <v>1227</v>
      </c>
      <c r="AF1232" s="33"/>
      <c r="AG1232" s="33"/>
      <c r="AI1232" s="33"/>
      <c r="AS1232" s="71" t="n">
        <f aca="false">AL1231</f>
        <v>0</v>
      </c>
      <c r="AT1232" s="69" t="n">
        <f aca="false">AQ1232</f>
        <v>0</v>
      </c>
    </row>
    <row r="1233" customFormat="false" ht="11.25" hidden="false" customHeight="false" outlineLevel="0" collapsed="false">
      <c r="AD1233" s="1" t="n">
        <f aca="false">AD1232+1</f>
        <v>1228</v>
      </c>
      <c r="AF1233" s="33"/>
      <c r="AG1233" s="33"/>
      <c r="AI1233" s="33"/>
      <c r="AS1233" s="71" t="n">
        <f aca="false">AL1232</f>
        <v>0</v>
      </c>
      <c r="AT1233" s="69" t="n">
        <f aca="false">AQ1233</f>
        <v>0</v>
      </c>
    </row>
    <row r="1234" customFormat="false" ht="11.25" hidden="false" customHeight="false" outlineLevel="0" collapsed="false">
      <c r="AD1234" s="1" t="n">
        <f aca="false">AD1233+1</f>
        <v>1229</v>
      </c>
      <c r="AF1234" s="33"/>
      <c r="AG1234" s="33"/>
      <c r="AI1234" s="33"/>
      <c r="AS1234" s="71" t="n">
        <f aca="false">AL1233</f>
        <v>0</v>
      </c>
      <c r="AT1234" s="69" t="n">
        <f aca="false">AQ1234</f>
        <v>0</v>
      </c>
    </row>
    <row r="1235" customFormat="false" ht="11.25" hidden="false" customHeight="false" outlineLevel="0" collapsed="false">
      <c r="AD1235" s="1" t="n">
        <f aca="false">AD1234+1</f>
        <v>1230</v>
      </c>
      <c r="AF1235" s="33"/>
      <c r="AG1235" s="33"/>
      <c r="AI1235" s="33"/>
      <c r="AS1235" s="71" t="n">
        <f aca="false">AL1234</f>
        <v>0</v>
      </c>
      <c r="AT1235" s="69" t="n">
        <f aca="false">AQ1235</f>
        <v>0</v>
      </c>
    </row>
    <row r="1236" customFormat="false" ht="11.25" hidden="false" customHeight="false" outlineLevel="0" collapsed="false">
      <c r="AD1236" s="1" t="n">
        <f aca="false">AD1235+1</f>
        <v>1231</v>
      </c>
      <c r="AF1236" s="33"/>
      <c r="AG1236" s="33"/>
      <c r="AI1236" s="33"/>
      <c r="AS1236" s="71" t="n">
        <f aca="false">AL1235</f>
        <v>0</v>
      </c>
      <c r="AT1236" s="69" t="n">
        <f aca="false">AQ1236</f>
        <v>0</v>
      </c>
    </row>
    <row r="1237" customFormat="false" ht="11.25" hidden="false" customHeight="false" outlineLevel="0" collapsed="false">
      <c r="AD1237" s="1" t="n">
        <f aca="false">AD1236+1</f>
        <v>1232</v>
      </c>
      <c r="AF1237" s="33"/>
      <c r="AG1237" s="33"/>
      <c r="AI1237" s="33"/>
      <c r="AS1237" s="71" t="n">
        <f aca="false">AL1236</f>
        <v>0</v>
      </c>
      <c r="AT1237" s="69" t="n">
        <f aca="false">AQ1237</f>
        <v>0</v>
      </c>
    </row>
    <row r="1238" customFormat="false" ht="11.25" hidden="false" customHeight="false" outlineLevel="0" collapsed="false">
      <c r="AD1238" s="1" t="n">
        <f aca="false">AD1237+1</f>
        <v>1233</v>
      </c>
      <c r="AF1238" s="33"/>
      <c r="AG1238" s="33"/>
      <c r="AI1238" s="33"/>
      <c r="AS1238" s="71" t="n">
        <f aca="false">AL1237</f>
        <v>0</v>
      </c>
      <c r="AT1238" s="69" t="n">
        <f aca="false">AQ1238</f>
        <v>0</v>
      </c>
    </row>
    <row r="1239" customFormat="false" ht="11.25" hidden="false" customHeight="false" outlineLevel="0" collapsed="false">
      <c r="AD1239" s="1" t="n">
        <f aca="false">AD1238+1</f>
        <v>1234</v>
      </c>
      <c r="AF1239" s="33"/>
      <c r="AG1239" s="33"/>
      <c r="AI1239" s="33"/>
      <c r="AS1239" s="71" t="n">
        <f aca="false">AL1238</f>
        <v>0</v>
      </c>
      <c r="AT1239" s="69" t="n">
        <f aca="false">AQ1239</f>
        <v>0</v>
      </c>
    </row>
    <row r="1240" customFormat="false" ht="11.25" hidden="false" customHeight="false" outlineLevel="0" collapsed="false">
      <c r="AD1240" s="1" t="n">
        <f aca="false">AD1239+1</f>
        <v>1235</v>
      </c>
      <c r="AF1240" s="33"/>
      <c r="AG1240" s="33"/>
      <c r="AI1240" s="33"/>
      <c r="AS1240" s="71" t="n">
        <f aca="false">AL1239</f>
        <v>0</v>
      </c>
      <c r="AT1240" s="69" t="n">
        <f aca="false">AQ1240</f>
        <v>0</v>
      </c>
    </row>
    <row r="1241" customFormat="false" ht="11.25" hidden="false" customHeight="false" outlineLevel="0" collapsed="false">
      <c r="AD1241" s="1" t="n">
        <f aca="false">AD1240+1</f>
        <v>1236</v>
      </c>
      <c r="AF1241" s="33"/>
      <c r="AG1241" s="33"/>
      <c r="AI1241" s="33"/>
      <c r="AS1241" s="71" t="n">
        <f aca="false">AL1240</f>
        <v>0</v>
      </c>
      <c r="AT1241" s="69" t="n">
        <f aca="false">AQ1241</f>
        <v>0</v>
      </c>
    </row>
    <row r="1242" customFormat="false" ht="11.25" hidden="false" customHeight="false" outlineLevel="0" collapsed="false">
      <c r="AD1242" s="1" t="n">
        <f aca="false">AD1241+1</f>
        <v>1237</v>
      </c>
      <c r="AF1242" s="33"/>
      <c r="AG1242" s="33"/>
      <c r="AI1242" s="33"/>
      <c r="AS1242" s="71" t="n">
        <f aca="false">AL1241</f>
        <v>0</v>
      </c>
      <c r="AT1242" s="69" t="n">
        <f aca="false">AQ1242</f>
        <v>0</v>
      </c>
    </row>
    <row r="1243" customFormat="false" ht="11.25" hidden="false" customHeight="false" outlineLevel="0" collapsed="false">
      <c r="AD1243" s="1" t="n">
        <f aca="false">AD1242+1</f>
        <v>1238</v>
      </c>
      <c r="AF1243" s="33"/>
      <c r="AG1243" s="33"/>
      <c r="AI1243" s="33"/>
      <c r="AS1243" s="71" t="n">
        <f aca="false">AL1242</f>
        <v>0</v>
      </c>
      <c r="AT1243" s="69" t="n">
        <f aca="false">AQ1243</f>
        <v>0</v>
      </c>
    </row>
    <row r="1244" customFormat="false" ht="11.25" hidden="false" customHeight="false" outlineLevel="0" collapsed="false">
      <c r="AD1244" s="1" t="n">
        <f aca="false">AD1243+1</f>
        <v>1239</v>
      </c>
      <c r="AF1244" s="33"/>
      <c r="AG1244" s="33"/>
      <c r="AI1244" s="33"/>
      <c r="AS1244" s="71" t="n">
        <f aca="false">AL1243</f>
        <v>0</v>
      </c>
      <c r="AT1244" s="69" t="n">
        <f aca="false">AQ1244</f>
        <v>0</v>
      </c>
    </row>
    <row r="1245" customFormat="false" ht="11.25" hidden="false" customHeight="false" outlineLevel="0" collapsed="false">
      <c r="AD1245" s="1" t="n">
        <f aca="false">AD1244+1</f>
        <v>1240</v>
      </c>
      <c r="AF1245" s="33"/>
      <c r="AG1245" s="33"/>
      <c r="AI1245" s="33"/>
      <c r="AS1245" s="71" t="n">
        <f aca="false">AL1244</f>
        <v>0</v>
      </c>
      <c r="AT1245" s="69" t="n">
        <f aca="false">AQ1245</f>
        <v>0</v>
      </c>
    </row>
    <row r="1246" customFormat="false" ht="11.25" hidden="false" customHeight="false" outlineLevel="0" collapsed="false">
      <c r="AD1246" s="1" t="n">
        <f aca="false">AD1245+1</f>
        <v>1241</v>
      </c>
      <c r="AF1246" s="33"/>
      <c r="AG1246" s="33"/>
      <c r="AI1246" s="33"/>
      <c r="AS1246" s="71" t="n">
        <f aca="false">AL1245</f>
        <v>0</v>
      </c>
      <c r="AT1246" s="69" t="n">
        <f aca="false">AQ1246</f>
        <v>0</v>
      </c>
    </row>
    <row r="1247" customFormat="false" ht="11.25" hidden="false" customHeight="false" outlineLevel="0" collapsed="false">
      <c r="AD1247" s="1" t="n">
        <f aca="false">AD1246+1</f>
        <v>1242</v>
      </c>
      <c r="AF1247" s="33"/>
      <c r="AG1247" s="33"/>
      <c r="AI1247" s="33"/>
      <c r="AS1247" s="71" t="n">
        <f aca="false">AL1246</f>
        <v>0</v>
      </c>
      <c r="AT1247" s="69" t="n">
        <f aca="false">AQ1247</f>
        <v>0</v>
      </c>
    </row>
    <row r="1248" customFormat="false" ht="11.25" hidden="false" customHeight="false" outlineLevel="0" collapsed="false">
      <c r="AD1248" s="1" t="n">
        <f aca="false">AD1247+1</f>
        <v>1243</v>
      </c>
      <c r="AF1248" s="33"/>
      <c r="AG1248" s="33"/>
      <c r="AI1248" s="33"/>
      <c r="AS1248" s="71" t="n">
        <f aca="false">AL1247</f>
        <v>0</v>
      </c>
      <c r="AT1248" s="69" t="n">
        <f aca="false">AQ1248</f>
        <v>0</v>
      </c>
    </row>
    <row r="1249" customFormat="false" ht="11.25" hidden="false" customHeight="false" outlineLevel="0" collapsed="false">
      <c r="AD1249" s="1" t="n">
        <f aca="false">AD1248+1</f>
        <v>1244</v>
      </c>
      <c r="AF1249" s="33"/>
      <c r="AG1249" s="33"/>
      <c r="AI1249" s="33"/>
      <c r="AS1249" s="71" t="n">
        <f aca="false">AL1248</f>
        <v>0</v>
      </c>
      <c r="AT1249" s="69" t="n">
        <f aca="false">AQ1249</f>
        <v>0</v>
      </c>
    </row>
    <row r="1250" customFormat="false" ht="11.25" hidden="false" customHeight="false" outlineLevel="0" collapsed="false">
      <c r="AD1250" s="1" t="n">
        <f aca="false">AD1249+1</f>
        <v>1245</v>
      </c>
      <c r="AF1250" s="33"/>
      <c r="AG1250" s="33"/>
      <c r="AI1250" s="33"/>
      <c r="AS1250" s="71" t="n">
        <f aca="false">AL1249</f>
        <v>0</v>
      </c>
      <c r="AT1250" s="69" t="n">
        <f aca="false">AQ1250</f>
        <v>0</v>
      </c>
    </row>
    <row r="1251" customFormat="false" ht="11.25" hidden="false" customHeight="false" outlineLevel="0" collapsed="false">
      <c r="AD1251" s="1" t="n">
        <f aca="false">AD1250+1</f>
        <v>1246</v>
      </c>
      <c r="AF1251" s="33"/>
      <c r="AG1251" s="33"/>
      <c r="AI1251" s="33"/>
      <c r="AS1251" s="71" t="n">
        <f aca="false">AL1250</f>
        <v>0</v>
      </c>
      <c r="AT1251" s="69" t="n">
        <f aca="false">AQ1251</f>
        <v>0</v>
      </c>
    </row>
    <row r="1252" customFormat="false" ht="11.25" hidden="false" customHeight="false" outlineLevel="0" collapsed="false">
      <c r="AD1252" s="1" t="n">
        <f aca="false">AD1251+1</f>
        <v>1247</v>
      </c>
      <c r="AF1252" s="33"/>
      <c r="AG1252" s="33"/>
      <c r="AI1252" s="33"/>
      <c r="AS1252" s="71" t="n">
        <f aca="false">AL1251</f>
        <v>0</v>
      </c>
      <c r="AT1252" s="69" t="n">
        <f aca="false">AQ1252</f>
        <v>0</v>
      </c>
    </row>
    <row r="1253" customFormat="false" ht="11.25" hidden="false" customHeight="false" outlineLevel="0" collapsed="false">
      <c r="AD1253" s="1" t="n">
        <f aca="false">AD1252+1</f>
        <v>1248</v>
      </c>
      <c r="AF1253" s="33"/>
      <c r="AG1253" s="33"/>
      <c r="AI1253" s="33"/>
      <c r="AS1253" s="71" t="n">
        <f aca="false">AL1252</f>
        <v>0</v>
      </c>
      <c r="AT1253" s="69" t="n">
        <f aca="false">AQ1253</f>
        <v>0</v>
      </c>
    </row>
    <row r="1254" customFormat="false" ht="11.25" hidden="false" customHeight="false" outlineLevel="0" collapsed="false">
      <c r="AD1254" s="1" t="n">
        <f aca="false">AD1253+1</f>
        <v>1249</v>
      </c>
      <c r="AF1254" s="33"/>
      <c r="AG1254" s="33"/>
      <c r="AI1254" s="33"/>
      <c r="AS1254" s="71" t="n">
        <f aca="false">AL1253</f>
        <v>0</v>
      </c>
      <c r="AT1254" s="69" t="n">
        <f aca="false">AQ1254</f>
        <v>0</v>
      </c>
    </row>
    <row r="1255" customFormat="false" ht="11.25" hidden="false" customHeight="false" outlineLevel="0" collapsed="false">
      <c r="AD1255" s="1" t="n">
        <f aca="false">AD1254+1</f>
        <v>1250</v>
      </c>
      <c r="AF1255" s="33"/>
      <c r="AG1255" s="33"/>
      <c r="AI1255" s="33"/>
      <c r="AS1255" s="71" t="n">
        <f aca="false">AL1254</f>
        <v>0</v>
      </c>
      <c r="AT1255" s="69" t="n">
        <f aca="false">AQ1255</f>
        <v>0</v>
      </c>
    </row>
    <row r="1256" customFormat="false" ht="11.25" hidden="false" customHeight="false" outlineLevel="0" collapsed="false">
      <c r="AD1256" s="1" t="n">
        <f aca="false">AD1255+1</f>
        <v>1251</v>
      </c>
      <c r="AF1256" s="33"/>
      <c r="AG1256" s="33"/>
      <c r="AI1256" s="33"/>
      <c r="AS1256" s="71" t="n">
        <f aca="false">AL1255</f>
        <v>0</v>
      </c>
      <c r="AT1256" s="69" t="n">
        <f aca="false">AQ1256</f>
        <v>0</v>
      </c>
    </row>
    <row r="1257" customFormat="false" ht="11.25" hidden="false" customHeight="false" outlineLevel="0" collapsed="false">
      <c r="AD1257" s="1" t="n">
        <f aca="false">AD1256+1</f>
        <v>1252</v>
      </c>
      <c r="AF1257" s="33"/>
      <c r="AG1257" s="33"/>
      <c r="AI1257" s="33"/>
      <c r="AS1257" s="71" t="n">
        <f aca="false">AL1256</f>
        <v>0</v>
      </c>
      <c r="AT1257" s="69" t="n">
        <f aca="false">AQ1257</f>
        <v>0</v>
      </c>
    </row>
    <row r="1258" customFormat="false" ht="11.25" hidden="false" customHeight="false" outlineLevel="0" collapsed="false">
      <c r="AD1258" s="1" t="n">
        <f aca="false">AD1257+1</f>
        <v>1253</v>
      </c>
      <c r="AF1258" s="33"/>
      <c r="AG1258" s="33"/>
      <c r="AI1258" s="33"/>
      <c r="AS1258" s="71" t="n">
        <f aca="false">AL1257</f>
        <v>0</v>
      </c>
      <c r="AT1258" s="69" t="n">
        <f aca="false">AQ1258</f>
        <v>0</v>
      </c>
    </row>
    <row r="1259" customFormat="false" ht="11.25" hidden="false" customHeight="false" outlineLevel="0" collapsed="false">
      <c r="AD1259" s="1" t="n">
        <f aca="false">AD1258+1</f>
        <v>1254</v>
      </c>
      <c r="AF1259" s="33"/>
      <c r="AG1259" s="33"/>
      <c r="AI1259" s="33"/>
      <c r="AS1259" s="71" t="n">
        <f aca="false">AL1258</f>
        <v>0</v>
      </c>
      <c r="AT1259" s="69" t="n">
        <f aca="false">AQ1259</f>
        <v>0</v>
      </c>
    </row>
    <row r="1260" customFormat="false" ht="11.25" hidden="false" customHeight="false" outlineLevel="0" collapsed="false">
      <c r="AD1260" s="1" t="n">
        <f aca="false">AD1259+1</f>
        <v>1255</v>
      </c>
      <c r="AF1260" s="33"/>
      <c r="AG1260" s="33"/>
      <c r="AI1260" s="33"/>
      <c r="AS1260" s="71" t="n">
        <f aca="false">AL1259</f>
        <v>0</v>
      </c>
      <c r="AT1260" s="69" t="n">
        <f aca="false">AQ1260</f>
        <v>0</v>
      </c>
    </row>
    <row r="1261" customFormat="false" ht="11.25" hidden="false" customHeight="false" outlineLevel="0" collapsed="false">
      <c r="AD1261" s="1" t="n">
        <f aca="false">AD1260+1</f>
        <v>1256</v>
      </c>
      <c r="AF1261" s="33"/>
      <c r="AG1261" s="33"/>
      <c r="AI1261" s="33"/>
      <c r="AS1261" s="71" t="n">
        <f aca="false">AL1260</f>
        <v>0</v>
      </c>
      <c r="AT1261" s="69" t="n">
        <f aca="false">AQ1261</f>
        <v>0</v>
      </c>
    </row>
    <row r="1262" customFormat="false" ht="11.25" hidden="false" customHeight="false" outlineLevel="0" collapsed="false">
      <c r="AD1262" s="1" t="n">
        <f aca="false">AD1261+1</f>
        <v>1257</v>
      </c>
      <c r="AF1262" s="33"/>
      <c r="AG1262" s="33"/>
      <c r="AI1262" s="33"/>
      <c r="AS1262" s="71" t="n">
        <f aca="false">AL1261</f>
        <v>0</v>
      </c>
      <c r="AT1262" s="69" t="n">
        <f aca="false">AQ1262</f>
        <v>0</v>
      </c>
    </row>
    <row r="1263" customFormat="false" ht="11.25" hidden="false" customHeight="false" outlineLevel="0" collapsed="false">
      <c r="AD1263" s="1" t="n">
        <f aca="false">AD1262+1</f>
        <v>1258</v>
      </c>
      <c r="AF1263" s="33"/>
      <c r="AG1263" s="33"/>
      <c r="AI1263" s="33"/>
      <c r="AS1263" s="71" t="n">
        <f aca="false">AL1262</f>
        <v>0</v>
      </c>
      <c r="AT1263" s="69" t="n">
        <f aca="false">AQ1263</f>
        <v>0</v>
      </c>
    </row>
    <row r="1264" customFormat="false" ht="11.25" hidden="false" customHeight="false" outlineLevel="0" collapsed="false">
      <c r="AD1264" s="1" t="n">
        <f aca="false">AD1263+1</f>
        <v>1259</v>
      </c>
      <c r="AF1264" s="33"/>
      <c r="AG1264" s="33"/>
      <c r="AI1264" s="33"/>
      <c r="AS1264" s="71" t="n">
        <f aca="false">AL1263</f>
        <v>0</v>
      </c>
      <c r="AT1264" s="69" t="n">
        <f aca="false">AQ1264</f>
        <v>0</v>
      </c>
    </row>
    <row r="1265" customFormat="false" ht="11.25" hidden="false" customHeight="false" outlineLevel="0" collapsed="false">
      <c r="AD1265" s="1" t="n">
        <f aca="false">AD1264+1</f>
        <v>1260</v>
      </c>
      <c r="AF1265" s="33"/>
      <c r="AG1265" s="33"/>
      <c r="AI1265" s="33"/>
      <c r="AS1265" s="71" t="n">
        <f aca="false">AL1264</f>
        <v>0</v>
      </c>
      <c r="AT1265" s="69" t="n">
        <f aca="false">AQ1265</f>
        <v>0</v>
      </c>
    </row>
    <row r="1266" customFormat="false" ht="11.25" hidden="false" customHeight="false" outlineLevel="0" collapsed="false">
      <c r="AD1266" s="1" t="n">
        <f aca="false">AD1265+1</f>
        <v>1261</v>
      </c>
      <c r="AF1266" s="33"/>
      <c r="AG1266" s="33"/>
      <c r="AI1266" s="33"/>
      <c r="AS1266" s="71" t="n">
        <f aca="false">AL1265</f>
        <v>0</v>
      </c>
      <c r="AT1266" s="69" t="n">
        <f aca="false">AQ1266</f>
        <v>0</v>
      </c>
    </row>
    <row r="1267" customFormat="false" ht="11.25" hidden="false" customHeight="false" outlineLevel="0" collapsed="false">
      <c r="AD1267" s="1" t="n">
        <f aca="false">AD1266+1</f>
        <v>1262</v>
      </c>
      <c r="AF1267" s="33"/>
      <c r="AG1267" s="33"/>
      <c r="AI1267" s="33"/>
      <c r="AS1267" s="71" t="n">
        <f aca="false">AL1266</f>
        <v>0</v>
      </c>
      <c r="AT1267" s="69" t="n">
        <f aca="false">AQ1267</f>
        <v>0</v>
      </c>
    </row>
    <row r="1268" customFormat="false" ht="11.25" hidden="false" customHeight="false" outlineLevel="0" collapsed="false">
      <c r="AD1268" s="1" t="n">
        <f aca="false">AD1267+1</f>
        <v>1263</v>
      </c>
      <c r="AF1268" s="33"/>
      <c r="AG1268" s="33"/>
      <c r="AI1268" s="33"/>
      <c r="AS1268" s="71" t="n">
        <f aca="false">AL1267</f>
        <v>0</v>
      </c>
      <c r="AT1268" s="69" t="n">
        <f aca="false">AQ1268</f>
        <v>0</v>
      </c>
    </row>
    <row r="1269" customFormat="false" ht="11.25" hidden="false" customHeight="false" outlineLevel="0" collapsed="false">
      <c r="AD1269" s="1" t="n">
        <f aca="false">AD1268+1</f>
        <v>1264</v>
      </c>
      <c r="AF1269" s="33"/>
      <c r="AG1269" s="33"/>
      <c r="AI1269" s="33"/>
      <c r="AS1269" s="71" t="n">
        <f aca="false">AL1268</f>
        <v>0</v>
      </c>
      <c r="AT1269" s="69" t="n">
        <f aca="false">AQ1269</f>
        <v>0</v>
      </c>
    </row>
    <row r="1270" customFormat="false" ht="11.25" hidden="false" customHeight="false" outlineLevel="0" collapsed="false">
      <c r="AD1270" s="1" t="n">
        <f aca="false">AD1269+1</f>
        <v>1265</v>
      </c>
      <c r="AF1270" s="33"/>
      <c r="AG1270" s="33"/>
      <c r="AI1270" s="33"/>
      <c r="AS1270" s="71" t="n">
        <f aca="false">AL1269</f>
        <v>0</v>
      </c>
      <c r="AT1270" s="69" t="n">
        <f aca="false">AQ1270</f>
        <v>0</v>
      </c>
    </row>
    <row r="1271" customFormat="false" ht="11.25" hidden="false" customHeight="false" outlineLevel="0" collapsed="false">
      <c r="AD1271" s="1" t="n">
        <f aca="false">AD1270+1</f>
        <v>1266</v>
      </c>
      <c r="AF1271" s="33"/>
      <c r="AG1271" s="33"/>
      <c r="AI1271" s="33"/>
      <c r="AS1271" s="71" t="n">
        <f aca="false">AL1270</f>
        <v>0</v>
      </c>
      <c r="AT1271" s="69" t="n">
        <f aca="false">AQ1271</f>
        <v>0</v>
      </c>
    </row>
    <row r="1272" customFormat="false" ht="11.25" hidden="false" customHeight="false" outlineLevel="0" collapsed="false">
      <c r="AD1272" s="1" t="n">
        <f aca="false">AD1271+1</f>
        <v>1267</v>
      </c>
      <c r="AF1272" s="33"/>
      <c r="AG1272" s="33"/>
      <c r="AI1272" s="33"/>
      <c r="AS1272" s="71" t="n">
        <f aca="false">AL1271</f>
        <v>0</v>
      </c>
      <c r="AT1272" s="69" t="n">
        <f aca="false">AQ1272</f>
        <v>0</v>
      </c>
    </row>
    <row r="1273" customFormat="false" ht="11.25" hidden="false" customHeight="false" outlineLevel="0" collapsed="false">
      <c r="AD1273" s="1" t="n">
        <f aca="false">AD1272+1</f>
        <v>1268</v>
      </c>
      <c r="AF1273" s="33"/>
      <c r="AG1273" s="33"/>
      <c r="AI1273" s="33"/>
      <c r="AS1273" s="71" t="n">
        <f aca="false">AL1272</f>
        <v>0</v>
      </c>
      <c r="AT1273" s="69" t="n">
        <f aca="false">AQ1273</f>
        <v>0</v>
      </c>
    </row>
    <row r="1274" customFormat="false" ht="11.25" hidden="false" customHeight="false" outlineLevel="0" collapsed="false">
      <c r="AD1274" s="1" t="n">
        <f aca="false">AD1273+1</f>
        <v>1269</v>
      </c>
      <c r="AF1274" s="33"/>
      <c r="AG1274" s="33"/>
      <c r="AI1274" s="33"/>
      <c r="AS1274" s="71" t="n">
        <f aca="false">AL1273</f>
        <v>0</v>
      </c>
      <c r="AT1274" s="69" t="n">
        <f aca="false">AQ1274</f>
        <v>0</v>
      </c>
    </row>
    <row r="1275" customFormat="false" ht="11.25" hidden="false" customHeight="false" outlineLevel="0" collapsed="false">
      <c r="AD1275" s="1" t="n">
        <f aca="false">AD1274+1</f>
        <v>1270</v>
      </c>
      <c r="AF1275" s="33"/>
      <c r="AG1275" s="33"/>
      <c r="AI1275" s="33"/>
      <c r="AS1275" s="71" t="n">
        <f aca="false">AL1274</f>
        <v>0</v>
      </c>
      <c r="AT1275" s="69" t="n">
        <f aca="false">AQ1275</f>
        <v>0</v>
      </c>
    </row>
    <row r="1276" customFormat="false" ht="11.25" hidden="false" customHeight="false" outlineLevel="0" collapsed="false">
      <c r="AD1276" s="1" t="n">
        <f aca="false">AD1275+1</f>
        <v>1271</v>
      </c>
      <c r="AF1276" s="33"/>
      <c r="AG1276" s="33"/>
      <c r="AI1276" s="33"/>
      <c r="AS1276" s="71" t="n">
        <f aca="false">AL1275</f>
        <v>0</v>
      </c>
      <c r="AT1276" s="69" t="n">
        <f aca="false">AQ1276</f>
        <v>0</v>
      </c>
    </row>
    <row r="1277" customFormat="false" ht="11.25" hidden="false" customHeight="false" outlineLevel="0" collapsed="false">
      <c r="AD1277" s="1" t="n">
        <f aca="false">AD1276+1</f>
        <v>1272</v>
      </c>
      <c r="AF1277" s="33"/>
      <c r="AG1277" s="33"/>
      <c r="AI1277" s="33"/>
      <c r="AS1277" s="71" t="n">
        <f aca="false">AL1276</f>
        <v>0</v>
      </c>
      <c r="AT1277" s="69" t="n">
        <f aca="false">AQ1277</f>
        <v>0</v>
      </c>
    </row>
    <row r="1278" customFormat="false" ht="11.25" hidden="false" customHeight="false" outlineLevel="0" collapsed="false">
      <c r="AD1278" s="1" t="n">
        <f aca="false">AD1277+1</f>
        <v>1273</v>
      </c>
      <c r="AF1278" s="33"/>
      <c r="AG1278" s="33"/>
      <c r="AI1278" s="33"/>
      <c r="AS1278" s="71" t="n">
        <f aca="false">AL1277</f>
        <v>0</v>
      </c>
      <c r="AT1278" s="69" t="n">
        <f aca="false">AQ1278</f>
        <v>0</v>
      </c>
    </row>
    <row r="1279" customFormat="false" ht="11.25" hidden="false" customHeight="false" outlineLevel="0" collapsed="false">
      <c r="AD1279" s="1" t="n">
        <f aca="false">AD1278+1</f>
        <v>1274</v>
      </c>
      <c r="AF1279" s="33"/>
      <c r="AG1279" s="33"/>
      <c r="AI1279" s="33"/>
      <c r="AS1279" s="71" t="n">
        <f aca="false">AL1278</f>
        <v>0</v>
      </c>
      <c r="AT1279" s="69" t="n">
        <f aca="false">AQ1279</f>
        <v>0</v>
      </c>
    </row>
    <row r="1280" customFormat="false" ht="11.25" hidden="false" customHeight="false" outlineLevel="0" collapsed="false">
      <c r="AD1280" s="1" t="n">
        <f aca="false">AD1279+1</f>
        <v>1275</v>
      </c>
      <c r="AF1280" s="33"/>
      <c r="AG1280" s="33"/>
      <c r="AI1280" s="33"/>
      <c r="AS1280" s="71" t="n">
        <f aca="false">AL1279</f>
        <v>0</v>
      </c>
      <c r="AT1280" s="69" t="n">
        <f aca="false">AQ1280</f>
        <v>0</v>
      </c>
    </row>
    <row r="1281" customFormat="false" ht="11.25" hidden="false" customHeight="false" outlineLevel="0" collapsed="false">
      <c r="AD1281" s="1" t="n">
        <f aca="false">AD1280+1</f>
        <v>1276</v>
      </c>
      <c r="AF1281" s="33"/>
      <c r="AG1281" s="33"/>
      <c r="AI1281" s="33"/>
      <c r="AS1281" s="71" t="n">
        <f aca="false">AL1280</f>
        <v>0</v>
      </c>
      <c r="AT1281" s="69" t="n">
        <f aca="false">AQ1281</f>
        <v>0</v>
      </c>
    </row>
    <row r="1282" customFormat="false" ht="11.25" hidden="false" customHeight="false" outlineLevel="0" collapsed="false">
      <c r="AD1282" s="1" t="n">
        <f aca="false">AD1281+1</f>
        <v>1277</v>
      </c>
      <c r="AF1282" s="33"/>
      <c r="AG1282" s="33"/>
      <c r="AI1282" s="33"/>
      <c r="AS1282" s="71" t="n">
        <f aca="false">AL1281</f>
        <v>0</v>
      </c>
      <c r="AT1282" s="69" t="n">
        <f aca="false">AQ1282</f>
        <v>0</v>
      </c>
    </row>
    <row r="1283" customFormat="false" ht="11.25" hidden="false" customHeight="false" outlineLevel="0" collapsed="false">
      <c r="AD1283" s="1" t="n">
        <f aca="false">AD1282+1</f>
        <v>1278</v>
      </c>
      <c r="AF1283" s="33"/>
      <c r="AG1283" s="33"/>
      <c r="AI1283" s="33"/>
      <c r="AS1283" s="71" t="n">
        <f aca="false">AL1282</f>
        <v>0</v>
      </c>
      <c r="AT1283" s="69" t="n">
        <f aca="false">AQ1283</f>
        <v>0</v>
      </c>
    </row>
    <row r="1284" customFormat="false" ht="11.25" hidden="false" customHeight="false" outlineLevel="0" collapsed="false">
      <c r="AD1284" s="1" t="n">
        <f aca="false">AD1283+1</f>
        <v>1279</v>
      </c>
      <c r="AF1284" s="33"/>
      <c r="AG1284" s="33"/>
      <c r="AI1284" s="33"/>
      <c r="AS1284" s="71" t="n">
        <f aca="false">AL1283</f>
        <v>0</v>
      </c>
      <c r="AT1284" s="69" t="n">
        <f aca="false">AQ1284</f>
        <v>0</v>
      </c>
    </row>
    <row r="1285" customFormat="false" ht="11.25" hidden="false" customHeight="false" outlineLevel="0" collapsed="false">
      <c r="AD1285" s="1" t="n">
        <f aca="false">AD1284+1</f>
        <v>1280</v>
      </c>
      <c r="AF1285" s="33"/>
      <c r="AG1285" s="33"/>
      <c r="AI1285" s="33"/>
      <c r="AS1285" s="71" t="n">
        <f aca="false">AL1284</f>
        <v>0</v>
      </c>
      <c r="AT1285" s="69" t="n">
        <f aca="false">AQ1285</f>
        <v>0</v>
      </c>
    </row>
    <row r="1286" customFormat="false" ht="11.25" hidden="false" customHeight="false" outlineLevel="0" collapsed="false">
      <c r="AD1286" s="1" t="n">
        <f aca="false">AD1285+1</f>
        <v>1281</v>
      </c>
      <c r="AF1286" s="33"/>
      <c r="AG1286" s="33"/>
      <c r="AI1286" s="33"/>
      <c r="AS1286" s="71" t="n">
        <f aca="false">AL1285</f>
        <v>0</v>
      </c>
      <c r="AT1286" s="69" t="n">
        <f aca="false">AQ1286</f>
        <v>0</v>
      </c>
    </row>
    <row r="1287" customFormat="false" ht="11.25" hidden="false" customHeight="false" outlineLevel="0" collapsed="false">
      <c r="AD1287" s="1" t="n">
        <f aca="false">AD1286+1</f>
        <v>1282</v>
      </c>
      <c r="AF1287" s="33"/>
      <c r="AG1287" s="33"/>
      <c r="AI1287" s="33"/>
      <c r="AS1287" s="71" t="n">
        <f aca="false">AL1286</f>
        <v>0</v>
      </c>
      <c r="AT1287" s="69" t="n">
        <f aca="false">AQ1287</f>
        <v>0</v>
      </c>
    </row>
    <row r="1288" customFormat="false" ht="11.25" hidden="false" customHeight="false" outlineLevel="0" collapsed="false">
      <c r="AD1288" s="1" t="n">
        <f aca="false">AD1287+1</f>
        <v>1283</v>
      </c>
      <c r="AF1288" s="33"/>
      <c r="AG1288" s="33"/>
      <c r="AI1288" s="33"/>
      <c r="AS1288" s="71" t="n">
        <f aca="false">AL1287</f>
        <v>0</v>
      </c>
      <c r="AT1288" s="69" t="n">
        <f aca="false">AQ1288</f>
        <v>0</v>
      </c>
    </row>
    <row r="1289" customFormat="false" ht="11.25" hidden="false" customHeight="false" outlineLevel="0" collapsed="false">
      <c r="AD1289" s="1" t="n">
        <f aca="false">AD1288+1</f>
        <v>1284</v>
      </c>
      <c r="AF1289" s="33"/>
      <c r="AG1289" s="33"/>
      <c r="AI1289" s="33"/>
      <c r="AS1289" s="71" t="n">
        <f aca="false">AL1288</f>
        <v>0</v>
      </c>
      <c r="AT1289" s="69" t="n">
        <f aca="false">AQ1289</f>
        <v>0</v>
      </c>
    </row>
    <row r="1290" customFormat="false" ht="11.25" hidden="false" customHeight="false" outlineLevel="0" collapsed="false">
      <c r="AD1290" s="1" t="n">
        <f aca="false">AD1289+1</f>
        <v>1285</v>
      </c>
      <c r="AF1290" s="33"/>
      <c r="AG1290" s="33"/>
      <c r="AI1290" s="33"/>
      <c r="AS1290" s="71" t="n">
        <f aca="false">AL1289</f>
        <v>0</v>
      </c>
      <c r="AT1290" s="69" t="n">
        <f aca="false">AQ1290</f>
        <v>0</v>
      </c>
    </row>
    <row r="1291" customFormat="false" ht="11.25" hidden="false" customHeight="false" outlineLevel="0" collapsed="false">
      <c r="AD1291" s="1" t="n">
        <f aca="false">AD1290+1</f>
        <v>1286</v>
      </c>
      <c r="AF1291" s="33"/>
      <c r="AG1291" s="33"/>
      <c r="AI1291" s="33"/>
      <c r="AS1291" s="71" t="n">
        <f aca="false">AL1290</f>
        <v>0</v>
      </c>
      <c r="AT1291" s="69" t="n">
        <f aca="false">AQ1291</f>
        <v>0</v>
      </c>
    </row>
    <row r="1292" customFormat="false" ht="11.25" hidden="false" customHeight="false" outlineLevel="0" collapsed="false">
      <c r="AD1292" s="1" t="n">
        <f aca="false">AD1291+1</f>
        <v>1287</v>
      </c>
      <c r="AF1292" s="33"/>
      <c r="AG1292" s="33"/>
      <c r="AI1292" s="33"/>
      <c r="AS1292" s="71" t="n">
        <f aca="false">AL1291</f>
        <v>0</v>
      </c>
      <c r="AT1292" s="69" t="n">
        <f aca="false">AQ1292</f>
        <v>0</v>
      </c>
    </row>
    <row r="1293" customFormat="false" ht="11.25" hidden="false" customHeight="false" outlineLevel="0" collapsed="false">
      <c r="AD1293" s="1" t="n">
        <f aca="false">AD1292+1</f>
        <v>1288</v>
      </c>
      <c r="AF1293" s="33"/>
      <c r="AG1293" s="33"/>
      <c r="AI1293" s="33"/>
      <c r="AS1293" s="71" t="n">
        <f aca="false">AL1292</f>
        <v>0</v>
      </c>
      <c r="AT1293" s="69" t="n">
        <f aca="false">AQ1293</f>
        <v>0</v>
      </c>
    </row>
    <row r="1294" customFormat="false" ht="11.25" hidden="false" customHeight="false" outlineLevel="0" collapsed="false">
      <c r="AD1294" s="1" t="n">
        <f aca="false">AD1293+1</f>
        <v>1289</v>
      </c>
      <c r="AF1294" s="33"/>
      <c r="AG1294" s="33"/>
      <c r="AI1294" s="33"/>
      <c r="AS1294" s="71" t="n">
        <f aca="false">AL1293</f>
        <v>0</v>
      </c>
      <c r="AT1294" s="69" t="n">
        <f aca="false">AQ1294</f>
        <v>0</v>
      </c>
    </row>
    <row r="1295" customFormat="false" ht="11.25" hidden="false" customHeight="false" outlineLevel="0" collapsed="false">
      <c r="AD1295" s="1" t="n">
        <f aca="false">AD1294+1</f>
        <v>1290</v>
      </c>
      <c r="AF1295" s="33"/>
      <c r="AG1295" s="33"/>
      <c r="AI1295" s="33"/>
      <c r="AS1295" s="71" t="n">
        <f aca="false">AL1294</f>
        <v>0</v>
      </c>
      <c r="AT1295" s="69" t="n">
        <f aca="false">AQ1295</f>
        <v>0</v>
      </c>
    </row>
    <row r="1296" customFormat="false" ht="11.25" hidden="false" customHeight="false" outlineLevel="0" collapsed="false">
      <c r="AD1296" s="1" t="n">
        <f aca="false">AD1295+1</f>
        <v>1291</v>
      </c>
      <c r="AF1296" s="33"/>
      <c r="AG1296" s="33"/>
      <c r="AI1296" s="33"/>
      <c r="AS1296" s="71" t="n">
        <f aca="false">AL1295</f>
        <v>0</v>
      </c>
      <c r="AT1296" s="69" t="n">
        <f aca="false">AQ1296</f>
        <v>0</v>
      </c>
    </row>
    <row r="1297" customFormat="false" ht="11.25" hidden="false" customHeight="false" outlineLevel="0" collapsed="false">
      <c r="AD1297" s="1" t="n">
        <f aca="false">AD1296+1</f>
        <v>1292</v>
      </c>
      <c r="AF1297" s="33"/>
      <c r="AG1297" s="33"/>
      <c r="AI1297" s="33"/>
      <c r="AS1297" s="71" t="n">
        <f aca="false">AL1296</f>
        <v>0</v>
      </c>
      <c r="AT1297" s="69" t="n">
        <f aca="false">AQ1297</f>
        <v>0</v>
      </c>
    </row>
    <row r="1298" customFormat="false" ht="11.25" hidden="false" customHeight="false" outlineLevel="0" collapsed="false">
      <c r="AD1298" s="1" t="n">
        <f aca="false">AD1297+1</f>
        <v>1293</v>
      </c>
      <c r="AF1298" s="33"/>
      <c r="AG1298" s="33"/>
      <c r="AI1298" s="33"/>
      <c r="AS1298" s="71" t="n">
        <f aca="false">AL1297</f>
        <v>0</v>
      </c>
      <c r="AT1298" s="69" t="n">
        <f aca="false">AQ1298</f>
        <v>0</v>
      </c>
    </row>
    <row r="1299" customFormat="false" ht="11.25" hidden="false" customHeight="false" outlineLevel="0" collapsed="false">
      <c r="AD1299" s="1" t="n">
        <f aca="false">AD1298+1</f>
        <v>1294</v>
      </c>
      <c r="AF1299" s="33"/>
      <c r="AG1299" s="33"/>
      <c r="AI1299" s="33"/>
      <c r="AS1299" s="71" t="n">
        <f aca="false">AL1298</f>
        <v>0</v>
      </c>
      <c r="AT1299" s="69" t="n">
        <f aca="false">AQ1299</f>
        <v>0</v>
      </c>
    </row>
    <row r="1300" customFormat="false" ht="11.25" hidden="false" customHeight="false" outlineLevel="0" collapsed="false">
      <c r="AD1300" s="1" t="n">
        <f aca="false">AD1299+1</f>
        <v>1295</v>
      </c>
      <c r="AF1300" s="33"/>
      <c r="AG1300" s="33"/>
      <c r="AI1300" s="33"/>
      <c r="AS1300" s="71" t="n">
        <f aca="false">AL1299</f>
        <v>0</v>
      </c>
      <c r="AT1300" s="69" t="n">
        <f aca="false">AQ1300</f>
        <v>0</v>
      </c>
    </row>
    <row r="1301" customFormat="false" ht="11.25" hidden="false" customHeight="false" outlineLevel="0" collapsed="false">
      <c r="AD1301" s="1" t="n">
        <f aca="false">AD1300+1</f>
        <v>1296</v>
      </c>
      <c r="AF1301" s="33"/>
      <c r="AG1301" s="33"/>
      <c r="AI1301" s="33"/>
      <c r="AS1301" s="71" t="n">
        <f aca="false">AL1300</f>
        <v>0</v>
      </c>
      <c r="AT1301" s="69" t="n">
        <f aca="false">AQ1301</f>
        <v>0</v>
      </c>
    </row>
    <row r="1302" customFormat="false" ht="11.25" hidden="false" customHeight="false" outlineLevel="0" collapsed="false">
      <c r="AD1302" s="1" t="n">
        <f aca="false">AD1301+1</f>
        <v>1297</v>
      </c>
      <c r="AF1302" s="33"/>
      <c r="AG1302" s="33"/>
      <c r="AI1302" s="33"/>
      <c r="AS1302" s="71" t="n">
        <f aca="false">AL1301</f>
        <v>0</v>
      </c>
      <c r="AT1302" s="69" t="n">
        <f aca="false">AQ1302</f>
        <v>0</v>
      </c>
    </row>
    <row r="1303" customFormat="false" ht="11.25" hidden="false" customHeight="false" outlineLevel="0" collapsed="false">
      <c r="AD1303" s="1" t="n">
        <f aca="false">AD1302+1</f>
        <v>1298</v>
      </c>
      <c r="AF1303" s="33"/>
      <c r="AG1303" s="33"/>
      <c r="AI1303" s="33"/>
      <c r="AS1303" s="71" t="n">
        <f aca="false">AL1302</f>
        <v>0</v>
      </c>
      <c r="AT1303" s="69" t="n">
        <f aca="false">AQ1303</f>
        <v>0</v>
      </c>
    </row>
    <row r="1304" customFormat="false" ht="11.25" hidden="false" customHeight="false" outlineLevel="0" collapsed="false">
      <c r="AD1304" s="1" t="n">
        <f aca="false">AD1303+1</f>
        <v>1299</v>
      </c>
      <c r="AF1304" s="33"/>
      <c r="AG1304" s="33"/>
      <c r="AI1304" s="33"/>
      <c r="AS1304" s="71" t="n">
        <f aca="false">AL1303</f>
        <v>0</v>
      </c>
      <c r="AT1304" s="69" t="n">
        <f aca="false">AQ1304</f>
        <v>0</v>
      </c>
    </row>
    <row r="1305" customFormat="false" ht="11.25" hidden="false" customHeight="false" outlineLevel="0" collapsed="false">
      <c r="AD1305" s="1" t="n">
        <f aca="false">AD1304+1</f>
        <v>1300</v>
      </c>
      <c r="AF1305" s="33"/>
      <c r="AG1305" s="33"/>
      <c r="AI1305" s="33"/>
      <c r="AS1305" s="71" t="n">
        <f aca="false">AL1304</f>
        <v>0</v>
      </c>
      <c r="AT1305" s="69" t="n">
        <f aca="false">AQ1305</f>
        <v>0</v>
      </c>
    </row>
    <row r="1306" customFormat="false" ht="11.25" hidden="false" customHeight="false" outlineLevel="0" collapsed="false">
      <c r="AD1306" s="1" t="n">
        <f aca="false">AD1305+1</f>
        <v>1301</v>
      </c>
      <c r="AF1306" s="33"/>
      <c r="AG1306" s="33"/>
      <c r="AI1306" s="33"/>
      <c r="AS1306" s="71" t="n">
        <f aca="false">AL1305</f>
        <v>0</v>
      </c>
      <c r="AT1306" s="69" t="n">
        <f aca="false">AQ1306</f>
        <v>0</v>
      </c>
    </row>
    <row r="1307" customFormat="false" ht="11.25" hidden="false" customHeight="false" outlineLevel="0" collapsed="false">
      <c r="AD1307" s="1" t="n">
        <f aca="false">AD1306+1</f>
        <v>1302</v>
      </c>
      <c r="AF1307" s="33"/>
      <c r="AG1307" s="33"/>
      <c r="AI1307" s="33"/>
      <c r="AS1307" s="71" t="n">
        <f aca="false">AL1306</f>
        <v>0</v>
      </c>
      <c r="AT1307" s="69" t="n">
        <f aca="false">AQ1307</f>
        <v>0</v>
      </c>
    </row>
    <row r="1308" customFormat="false" ht="11.25" hidden="false" customHeight="false" outlineLevel="0" collapsed="false">
      <c r="AD1308" s="1" t="n">
        <f aca="false">AD1307+1</f>
        <v>1303</v>
      </c>
      <c r="AF1308" s="33"/>
      <c r="AG1308" s="33"/>
      <c r="AI1308" s="33"/>
      <c r="AS1308" s="71" t="n">
        <f aca="false">AL1307</f>
        <v>0</v>
      </c>
      <c r="AT1308" s="69" t="n">
        <f aca="false">AQ1308</f>
        <v>0</v>
      </c>
    </row>
    <row r="1309" customFormat="false" ht="11.25" hidden="false" customHeight="false" outlineLevel="0" collapsed="false">
      <c r="AD1309" s="1" t="n">
        <f aca="false">AD1308+1</f>
        <v>1304</v>
      </c>
      <c r="AF1309" s="33"/>
      <c r="AG1309" s="33"/>
      <c r="AI1309" s="33"/>
      <c r="AS1309" s="71" t="n">
        <f aca="false">AL1308</f>
        <v>0</v>
      </c>
      <c r="AT1309" s="69" t="n">
        <f aca="false">AQ1309</f>
        <v>0</v>
      </c>
    </row>
    <row r="1310" customFormat="false" ht="11.25" hidden="false" customHeight="false" outlineLevel="0" collapsed="false">
      <c r="AD1310" s="1" t="n">
        <f aca="false">AD1309+1</f>
        <v>1305</v>
      </c>
      <c r="AF1310" s="33"/>
      <c r="AG1310" s="33"/>
      <c r="AI1310" s="33"/>
      <c r="AS1310" s="71" t="n">
        <f aca="false">AL1309</f>
        <v>0</v>
      </c>
      <c r="AT1310" s="69" t="n">
        <f aca="false">AQ1310</f>
        <v>0</v>
      </c>
    </row>
    <row r="1311" customFormat="false" ht="11.25" hidden="false" customHeight="false" outlineLevel="0" collapsed="false">
      <c r="AD1311" s="1" t="n">
        <f aca="false">AD1310+1</f>
        <v>1306</v>
      </c>
      <c r="AF1311" s="33"/>
      <c r="AG1311" s="33"/>
      <c r="AI1311" s="33"/>
      <c r="AS1311" s="71" t="n">
        <f aca="false">AL1310</f>
        <v>0</v>
      </c>
      <c r="AT1311" s="69" t="n">
        <f aca="false">AQ1311</f>
        <v>0</v>
      </c>
    </row>
    <row r="1312" customFormat="false" ht="11.25" hidden="false" customHeight="false" outlineLevel="0" collapsed="false">
      <c r="AD1312" s="1" t="n">
        <f aca="false">AD1311+1</f>
        <v>1307</v>
      </c>
      <c r="AF1312" s="33"/>
      <c r="AG1312" s="33"/>
      <c r="AI1312" s="33"/>
      <c r="AS1312" s="71" t="n">
        <f aca="false">AL1311</f>
        <v>0</v>
      </c>
      <c r="AT1312" s="69" t="n">
        <f aca="false">AQ1312</f>
        <v>0</v>
      </c>
    </row>
    <row r="1313" customFormat="false" ht="11.25" hidden="false" customHeight="false" outlineLevel="0" collapsed="false">
      <c r="AD1313" s="1" t="n">
        <f aca="false">AD1312+1</f>
        <v>1308</v>
      </c>
      <c r="AF1313" s="33"/>
      <c r="AG1313" s="33"/>
      <c r="AI1313" s="33"/>
      <c r="AS1313" s="71" t="n">
        <f aca="false">AL1312</f>
        <v>0</v>
      </c>
      <c r="AT1313" s="69" t="n">
        <f aca="false">AQ1313</f>
        <v>0</v>
      </c>
    </row>
    <row r="1314" customFormat="false" ht="11.25" hidden="false" customHeight="false" outlineLevel="0" collapsed="false">
      <c r="AD1314" s="1" t="n">
        <f aca="false">AD1313+1</f>
        <v>1309</v>
      </c>
      <c r="AF1314" s="33"/>
      <c r="AG1314" s="33"/>
      <c r="AI1314" s="33"/>
      <c r="AS1314" s="71" t="n">
        <f aca="false">AL1313</f>
        <v>0</v>
      </c>
      <c r="AT1314" s="69" t="n">
        <f aca="false">AQ1314</f>
        <v>0</v>
      </c>
    </row>
    <row r="1315" customFormat="false" ht="11.25" hidden="false" customHeight="false" outlineLevel="0" collapsed="false">
      <c r="AD1315" s="1" t="n">
        <f aca="false">AD1314+1</f>
        <v>1310</v>
      </c>
      <c r="AF1315" s="33"/>
      <c r="AG1315" s="33"/>
      <c r="AI1315" s="33"/>
      <c r="AS1315" s="71" t="n">
        <f aca="false">AL1314</f>
        <v>0</v>
      </c>
      <c r="AT1315" s="69" t="n">
        <f aca="false">AQ1315</f>
        <v>0</v>
      </c>
    </row>
    <row r="1316" customFormat="false" ht="11.25" hidden="false" customHeight="false" outlineLevel="0" collapsed="false">
      <c r="AD1316" s="1" t="n">
        <f aca="false">AD1315+1</f>
        <v>1311</v>
      </c>
      <c r="AF1316" s="33"/>
      <c r="AG1316" s="33"/>
      <c r="AI1316" s="33"/>
      <c r="AS1316" s="71" t="n">
        <f aca="false">AL1315</f>
        <v>0</v>
      </c>
      <c r="AT1316" s="69" t="n">
        <f aca="false">AQ1316</f>
        <v>0</v>
      </c>
    </row>
    <row r="1317" customFormat="false" ht="11.25" hidden="false" customHeight="false" outlineLevel="0" collapsed="false">
      <c r="AD1317" s="1" t="n">
        <f aca="false">AD1316+1</f>
        <v>1312</v>
      </c>
      <c r="AF1317" s="33"/>
      <c r="AG1317" s="33"/>
      <c r="AI1317" s="33"/>
      <c r="AS1317" s="71" t="n">
        <f aca="false">AL1316</f>
        <v>0</v>
      </c>
      <c r="AT1317" s="69" t="n">
        <f aca="false">AQ1317</f>
        <v>0</v>
      </c>
    </row>
    <row r="1318" customFormat="false" ht="11.25" hidden="false" customHeight="false" outlineLevel="0" collapsed="false">
      <c r="AD1318" s="1" t="n">
        <f aca="false">AD1317+1</f>
        <v>1313</v>
      </c>
      <c r="AF1318" s="33"/>
      <c r="AG1318" s="33"/>
      <c r="AI1318" s="33"/>
      <c r="AS1318" s="71" t="n">
        <f aca="false">AL1317</f>
        <v>0</v>
      </c>
      <c r="AT1318" s="69" t="n">
        <f aca="false">AQ1318</f>
        <v>0</v>
      </c>
    </row>
    <row r="1319" customFormat="false" ht="11.25" hidden="false" customHeight="false" outlineLevel="0" collapsed="false">
      <c r="AD1319" s="1" t="n">
        <f aca="false">AD1318+1</f>
        <v>1314</v>
      </c>
      <c r="AF1319" s="33"/>
      <c r="AG1319" s="33"/>
      <c r="AI1319" s="33"/>
      <c r="AS1319" s="71" t="n">
        <f aca="false">AL1318</f>
        <v>0</v>
      </c>
      <c r="AT1319" s="69" t="n">
        <f aca="false">AQ1319</f>
        <v>0</v>
      </c>
    </row>
    <row r="1320" customFormat="false" ht="11.25" hidden="false" customHeight="false" outlineLevel="0" collapsed="false">
      <c r="AD1320" s="1" t="n">
        <f aca="false">AD1319+1</f>
        <v>1315</v>
      </c>
      <c r="AF1320" s="33"/>
      <c r="AG1320" s="33"/>
      <c r="AI1320" s="33"/>
      <c r="AS1320" s="71" t="n">
        <f aca="false">AL1319</f>
        <v>0</v>
      </c>
      <c r="AT1320" s="69" t="n">
        <f aca="false">AQ1320</f>
        <v>0</v>
      </c>
    </row>
    <row r="1321" customFormat="false" ht="11.25" hidden="false" customHeight="false" outlineLevel="0" collapsed="false">
      <c r="AD1321" s="1" t="n">
        <f aca="false">AD1320+1</f>
        <v>1316</v>
      </c>
      <c r="AF1321" s="33"/>
      <c r="AG1321" s="33"/>
      <c r="AI1321" s="33"/>
      <c r="AS1321" s="71" t="n">
        <f aca="false">AL1320</f>
        <v>0</v>
      </c>
      <c r="AT1321" s="69" t="n">
        <f aca="false">AQ1321</f>
        <v>0</v>
      </c>
    </row>
    <row r="1322" customFormat="false" ht="11.25" hidden="false" customHeight="false" outlineLevel="0" collapsed="false">
      <c r="AD1322" s="1" t="n">
        <f aca="false">AD1321+1</f>
        <v>1317</v>
      </c>
      <c r="AF1322" s="33"/>
      <c r="AG1322" s="33"/>
      <c r="AI1322" s="33"/>
      <c r="AS1322" s="71" t="n">
        <f aca="false">AL1321</f>
        <v>0</v>
      </c>
      <c r="AT1322" s="69" t="n">
        <f aca="false">AQ1322</f>
        <v>0</v>
      </c>
    </row>
    <row r="1323" customFormat="false" ht="11.25" hidden="false" customHeight="false" outlineLevel="0" collapsed="false">
      <c r="AD1323" s="1" t="n">
        <f aca="false">AD1322+1</f>
        <v>1318</v>
      </c>
      <c r="AF1323" s="33"/>
      <c r="AG1323" s="33"/>
      <c r="AI1323" s="33"/>
      <c r="AS1323" s="71" t="n">
        <f aca="false">AL1322</f>
        <v>0</v>
      </c>
      <c r="AT1323" s="69" t="n">
        <f aca="false">AQ1323</f>
        <v>0</v>
      </c>
    </row>
    <row r="1324" customFormat="false" ht="11.25" hidden="false" customHeight="false" outlineLevel="0" collapsed="false">
      <c r="AD1324" s="1" t="n">
        <f aca="false">AD1323+1</f>
        <v>1319</v>
      </c>
      <c r="AF1324" s="33"/>
      <c r="AG1324" s="33"/>
      <c r="AI1324" s="33"/>
      <c r="AS1324" s="71" t="n">
        <f aca="false">AL1323</f>
        <v>0</v>
      </c>
      <c r="AT1324" s="69" t="n">
        <f aca="false">AQ1324</f>
        <v>0</v>
      </c>
    </row>
    <row r="1325" customFormat="false" ht="11.25" hidden="false" customHeight="false" outlineLevel="0" collapsed="false">
      <c r="AD1325" s="1" t="n">
        <f aca="false">AD1324+1</f>
        <v>1320</v>
      </c>
      <c r="AF1325" s="33"/>
      <c r="AG1325" s="33"/>
      <c r="AI1325" s="33"/>
      <c r="AS1325" s="71" t="n">
        <f aca="false">AL1324</f>
        <v>0</v>
      </c>
      <c r="AT1325" s="69" t="n">
        <f aca="false">AQ1325</f>
        <v>0</v>
      </c>
    </row>
    <row r="1326" customFormat="false" ht="11.25" hidden="false" customHeight="false" outlineLevel="0" collapsed="false">
      <c r="AD1326" s="1" t="n">
        <f aca="false">AD1325+1</f>
        <v>1321</v>
      </c>
      <c r="AF1326" s="33"/>
      <c r="AG1326" s="33"/>
      <c r="AI1326" s="33"/>
      <c r="AS1326" s="71" t="n">
        <f aca="false">AL1325</f>
        <v>0</v>
      </c>
      <c r="AT1326" s="69" t="n">
        <f aca="false">AQ1326</f>
        <v>0</v>
      </c>
    </row>
    <row r="1327" customFormat="false" ht="11.25" hidden="false" customHeight="false" outlineLevel="0" collapsed="false">
      <c r="AD1327" s="1" t="n">
        <f aca="false">AD1326+1</f>
        <v>1322</v>
      </c>
      <c r="AF1327" s="33"/>
      <c r="AG1327" s="33"/>
      <c r="AI1327" s="33"/>
      <c r="AS1327" s="71" t="n">
        <f aca="false">AL1326</f>
        <v>0</v>
      </c>
      <c r="AT1327" s="69" t="n">
        <f aca="false">AQ1327</f>
        <v>0</v>
      </c>
    </row>
    <row r="1328" customFormat="false" ht="11.25" hidden="false" customHeight="false" outlineLevel="0" collapsed="false">
      <c r="AD1328" s="1" t="n">
        <f aca="false">AD1327+1</f>
        <v>1323</v>
      </c>
      <c r="AF1328" s="33"/>
      <c r="AG1328" s="33"/>
      <c r="AI1328" s="33"/>
      <c r="AS1328" s="71" t="n">
        <f aca="false">AL1327</f>
        <v>0</v>
      </c>
      <c r="AT1328" s="69" t="n">
        <f aca="false">AQ1328</f>
        <v>0</v>
      </c>
    </row>
    <row r="1329" customFormat="false" ht="11.25" hidden="false" customHeight="false" outlineLevel="0" collapsed="false">
      <c r="AD1329" s="1" t="n">
        <f aca="false">AD1328+1</f>
        <v>1324</v>
      </c>
      <c r="AF1329" s="33"/>
      <c r="AG1329" s="33"/>
      <c r="AI1329" s="33"/>
      <c r="AS1329" s="71" t="n">
        <f aca="false">AL1328</f>
        <v>0</v>
      </c>
      <c r="AT1329" s="69" t="n">
        <f aca="false">AQ1329</f>
        <v>0</v>
      </c>
    </row>
    <row r="1330" customFormat="false" ht="11.25" hidden="false" customHeight="false" outlineLevel="0" collapsed="false">
      <c r="AD1330" s="1" t="n">
        <f aca="false">AD1329+1</f>
        <v>1325</v>
      </c>
      <c r="AF1330" s="33"/>
      <c r="AG1330" s="33"/>
      <c r="AI1330" s="33"/>
      <c r="AS1330" s="71" t="n">
        <f aca="false">AL1329</f>
        <v>0</v>
      </c>
      <c r="AT1330" s="69" t="n">
        <f aca="false">AQ1330</f>
        <v>0</v>
      </c>
    </row>
    <row r="1331" customFormat="false" ht="11.25" hidden="false" customHeight="false" outlineLevel="0" collapsed="false">
      <c r="AD1331" s="1" t="n">
        <f aca="false">AD1330+1</f>
        <v>1326</v>
      </c>
      <c r="AF1331" s="33"/>
      <c r="AG1331" s="33"/>
      <c r="AI1331" s="33"/>
      <c r="AS1331" s="71" t="n">
        <f aca="false">AL1330</f>
        <v>0</v>
      </c>
      <c r="AT1331" s="69" t="n">
        <f aca="false">AQ1331</f>
        <v>0</v>
      </c>
    </row>
    <row r="1332" customFormat="false" ht="11.25" hidden="false" customHeight="false" outlineLevel="0" collapsed="false">
      <c r="AD1332" s="1" t="n">
        <f aca="false">AD1331+1</f>
        <v>1327</v>
      </c>
      <c r="AF1332" s="33"/>
      <c r="AG1332" s="33"/>
      <c r="AI1332" s="33"/>
      <c r="AS1332" s="71" t="n">
        <f aca="false">AL1331</f>
        <v>0</v>
      </c>
      <c r="AT1332" s="69" t="n">
        <f aca="false">AQ1332</f>
        <v>0</v>
      </c>
    </row>
    <row r="1333" customFormat="false" ht="11.25" hidden="false" customHeight="false" outlineLevel="0" collapsed="false">
      <c r="AD1333" s="1" t="n">
        <f aca="false">AD1332+1</f>
        <v>1328</v>
      </c>
      <c r="AF1333" s="33"/>
      <c r="AG1333" s="33"/>
      <c r="AI1333" s="33"/>
      <c r="AS1333" s="71" t="n">
        <f aca="false">AL1332</f>
        <v>0</v>
      </c>
      <c r="AT1333" s="69" t="n">
        <f aca="false">AQ1333</f>
        <v>0</v>
      </c>
    </row>
    <row r="1334" customFormat="false" ht="11.25" hidden="false" customHeight="false" outlineLevel="0" collapsed="false">
      <c r="AD1334" s="1" t="n">
        <f aca="false">AD1333+1</f>
        <v>1329</v>
      </c>
      <c r="AF1334" s="33"/>
      <c r="AG1334" s="33"/>
      <c r="AI1334" s="33"/>
      <c r="AS1334" s="71" t="n">
        <f aca="false">AL1333</f>
        <v>0</v>
      </c>
      <c r="AT1334" s="69" t="n">
        <f aca="false">AQ1334</f>
        <v>0</v>
      </c>
    </row>
    <row r="1335" customFormat="false" ht="11.25" hidden="false" customHeight="false" outlineLevel="0" collapsed="false">
      <c r="AD1335" s="1" t="n">
        <f aca="false">AD1334+1</f>
        <v>1330</v>
      </c>
      <c r="AF1335" s="33"/>
      <c r="AG1335" s="33"/>
      <c r="AI1335" s="33"/>
      <c r="AS1335" s="71" t="n">
        <f aca="false">AL1334</f>
        <v>0</v>
      </c>
      <c r="AT1335" s="69" t="n">
        <f aca="false">AQ1335</f>
        <v>0</v>
      </c>
    </row>
    <row r="1336" customFormat="false" ht="11.25" hidden="false" customHeight="false" outlineLevel="0" collapsed="false">
      <c r="AD1336" s="1" t="n">
        <f aca="false">AD1335+1</f>
        <v>1331</v>
      </c>
      <c r="AF1336" s="33"/>
      <c r="AG1336" s="33"/>
      <c r="AI1336" s="33"/>
      <c r="AS1336" s="71" t="n">
        <f aca="false">AL1335</f>
        <v>0</v>
      </c>
      <c r="AT1336" s="69" t="n">
        <f aca="false">AQ1336</f>
        <v>0</v>
      </c>
    </row>
    <row r="1337" customFormat="false" ht="11.25" hidden="false" customHeight="false" outlineLevel="0" collapsed="false">
      <c r="AD1337" s="1" t="n">
        <f aca="false">AD1336+1</f>
        <v>1332</v>
      </c>
      <c r="AF1337" s="33"/>
      <c r="AG1337" s="33"/>
      <c r="AI1337" s="33"/>
      <c r="AS1337" s="71" t="n">
        <f aca="false">AL1336</f>
        <v>0</v>
      </c>
      <c r="AT1337" s="69" t="n">
        <f aca="false">AQ1337</f>
        <v>0</v>
      </c>
    </row>
    <row r="1338" customFormat="false" ht="11.25" hidden="false" customHeight="false" outlineLevel="0" collapsed="false">
      <c r="AD1338" s="1" t="n">
        <f aca="false">AD1337+1</f>
        <v>1333</v>
      </c>
      <c r="AF1338" s="33"/>
      <c r="AG1338" s="33"/>
      <c r="AI1338" s="33"/>
      <c r="AS1338" s="71" t="n">
        <f aca="false">AL1337</f>
        <v>0</v>
      </c>
      <c r="AT1338" s="69" t="n">
        <f aca="false">AQ1338</f>
        <v>0</v>
      </c>
    </row>
    <row r="1339" customFormat="false" ht="11.25" hidden="false" customHeight="false" outlineLevel="0" collapsed="false">
      <c r="AD1339" s="1" t="n">
        <f aca="false">AD1338+1</f>
        <v>1334</v>
      </c>
      <c r="AF1339" s="33"/>
      <c r="AG1339" s="33"/>
      <c r="AI1339" s="33"/>
      <c r="AS1339" s="71" t="n">
        <f aca="false">AL1338</f>
        <v>0</v>
      </c>
      <c r="AT1339" s="69" t="n">
        <f aca="false">AQ1339</f>
        <v>0</v>
      </c>
    </row>
    <row r="1340" customFormat="false" ht="11.25" hidden="false" customHeight="false" outlineLevel="0" collapsed="false">
      <c r="AD1340" s="1" t="n">
        <f aca="false">AD1339+1</f>
        <v>1335</v>
      </c>
      <c r="AF1340" s="33"/>
      <c r="AG1340" s="33"/>
      <c r="AI1340" s="33"/>
      <c r="AS1340" s="71" t="n">
        <f aca="false">AL1339</f>
        <v>0</v>
      </c>
      <c r="AT1340" s="69" t="n">
        <f aca="false">AQ1340</f>
        <v>0</v>
      </c>
    </row>
    <row r="1341" customFormat="false" ht="11.25" hidden="false" customHeight="false" outlineLevel="0" collapsed="false">
      <c r="AD1341" s="1" t="n">
        <f aca="false">AD1340+1</f>
        <v>1336</v>
      </c>
      <c r="AF1341" s="33"/>
      <c r="AG1341" s="33"/>
      <c r="AI1341" s="33"/>
      <c r="AS1341" s="71" t="n">
        <f aca="false">AL1340</f>
        <v>0</v>
      </c>
      <c r="AT1341" s="69" t="n">
        <f aca="false">AQ1341</f>
        <v>0</v>
      </c>
    </row>
    <row r="1342" customFormat="false" ht="11.25" hidden="false" customHeight="false" outlineLevel="0" collapsed="false">
      <c r="AD1342" s="1" t="n">
        <f aca="false">AD1341+1</f>
        <v>1337</v>
      </c>
      <c r="AF1342" s="33"/>
      <c r="AG1342" s="33"/>
      <c r="AI1342" s="33"/>
      <c r="AS1342" s="71" t="n">
        <f aca="false">AL1341</f>
        <v>0</v>
      </c>
      <c r="AT1342" s="69" t="n">
        <f aca="false">AQ1342</f>
        <v>0</v>
      </c>
    </row>
    <row r="1343" customFormat="false" ht="11.25" hidden="false" customHeight="false" outlineLevel="0" collapsed="false">
      <c r="AD1343" s="1" t="n">
        <f aca="false">AD1342+1</f>
        <v>1338</v>
      </c>
      <c r="AF1343" s="33"/>
      <c r="AG1343" s="33"/>
      <c r="AI1343" s="33"/>
      <c r="AS1343" s="71" t="n">
        <f aca="false">AL1342</f>
        <v>0</v>
      </c>
      <c r="AT1343" s="69" t="n">
        <f aca="false">AQ1343</f>
        <v>0</v>
      </c>
    </row>
    <row r="1344" customFormat="false" ht="11.25" hidden="false" customHeight="false" outlineLevel="0" collapsed="false">
      <c r="AD1344" s="1" t="n">
        <f aca="false">AD1343+1</f>
        <v>1339</v>
      </c>
      <c r="AF1344" s="33"/>
      <c r="AG1344" s="33"/>
      <c r="AI1344" s="33"/>
      <c r="AS1344" s="71" t="n">
        <f aca="false">AL1343</f>
        <v>0</v>
      </c>
      <c r="AT1344" s="69" t="n">
        <f aca="false">AQ1344</f>
        <v>0</v>
      </c>
    </row>
    <row r="1345" customFormat="false" ht="11.25" hidden="false" customHeight="false" outlineLevel="0" collapsed="false">
      <c r="AD1345" s="1" t="n">
        <f aca="false">AD1344+1</f>
        <v>1340</v>
      </c>
      <c r="AF1345" s="33"/>
      <c r="AG1345" s="33"/>
      <c r="AI1345" s="33"/>
      <c r="AS1345" s="71" t="n">
        <f aca="false">AL1344</f>
        <v>0</v>
      </c>
      <c r="AT1345" s="69" t="n">
        <f aca="false">AQ1345</f>
        <v>0</v>
      </c>
    </row>
    <row r="1346" customFormat="false" ht="11.25" hidden="false" customHeight="false" outlineLevel="0" collapsed="false">
      <c r="AD1346" s="1" t="n">
        <f aca="false">AD1345+1</f>
        <v>1341</v>
      </c>
      <c r="AF1346" s="33"/>
      <c r="AG1346" s="33"/>
      <c r="AI1346" s="33"/>
      <c r="AS1346" s="71" t="n">
        <f aca="false">AL1345</f>
        <v>0</v>
      </c>
      <c r="AT1346" s="69" t="n">
        <f aca="false">AQ1346</f>
        <v>0</v>
      </c>
    </row>
    <row r="1347" customFormat="false" ht="11.25" hidden="false" customHeight="false" outlineLevel="0" collapsed="false">
      <c r="AD1347" s="1" t="n">
        <f aca="false">AD1346+1</f>
        <v>1342</v>
      </c>
      <c r="AF1347" s="33"/>
      <c r="AG1347" s="33"/>
      <c r="AI1347" s="33"/>
      <c r="AS1347" s="71" t="n">
        <f aca="false">AL1346</f>
        <v>0</v>
      </c>
      <c r="AT1347" s="69" t="n">
        <f aca="false">AQ1347</f>
        <v>0</v>
      </c>
    </row>
    <row r="1348" customFormat="false" ht="11.25" hidden="false" customHeight="false" outlineLevel="0" collapsed="false">
      <c r="AD1348" s="1" t="n">
        <f aca="false">AD1347+1</f>
        <v>1343</v>
      </c>
      <c r="AF1348" s="33"/>
      <c r="AG1348" s="33"/>
      <c r="AI1348" s="33"/>
      <c r="AS1348" s="71" t="n">
        <f aca="false">AL1347</f>
        <v>0</v>
      </c>
      <c r="AT1348" s="69" t="n">
        <f aca="false">AQ1348</f>
        <v>0</v>
      </c>
    </row>
    <row r="1349" customFormat="false" ht="11.25" hidden="false" customHeight="false" outlineLevel="0" collapsed="false">
      <c r="AD1349" s="1" t="n">
        <f aca="false">AD1348+1</f>
        <v>1344</v>
      </c>
      <c r="AF1349" s="33"/>
      <c r="AG1349" s="33"/>
      <c r="AI1349" s="33"/>
      <c r="AS1349" s="71" t="n">
        <f aca="false">AL1348</f>
        <v>0</v>
      </c>
      <c r="AT1349" s="69" t="n">
        <f aca="false">AQ1349</f>
        <v>0</v>
      </c>
    </row>
    <row r="1350" customFormat="false" ht="11.25" hidden="false" customHeight="false" outlineLevel="0" collapsed="false">
      <c r="AD1350" s="1" t="n">
        <f aca="false">AD1349+1</f>
        <v>1345</v>
      </c>
      <c r="AF1350" s="33"/>
      <c r="AG1350" s="33"/>
      <c r="AI1350" s="33"/>
      <c r="AS1350" s="71" t="n">
        <f aca="false">AL1349</f>
        <v>0</v>
      </c>
      <c r="AT1350" s="69" t="n">
        <f aca="false">AQ1350</f>
        <v>0</v>
      </c>
    </row>
    <row r="1351" customFormat="false" ht="11.25" hidden="false" customHeight="false" outlineLevel="0" collapsed="false">
      <c r="AD1351" s="1" t="n">
        <f aca="false">AD1350+1</f>
        <v>1346</v>
      </c>
      <c r="AF1351" s="33"/>
      <c r="AG1351" s="33"/>
      <c r="AI1351" s="33"/>
      <c r="AS1351" s="71" t="n">
        <f aca="false">AL1350</f>
        <v>0</v>
      </c>
      <c r="AT1351" s="69" t="n">
        <f aca="false">AQ1351</f>
        <v>0</v>
      </c>
    </row>
    <row r="1352" customFormat="false" ht="11.25" hidden="false" customHeight="false" outlineLevel="0" collapsed="false">
      <c r="AD1352" s="1" t="n">
        <f aca="false">AD1351+1</f>
        <v>1347</v>
      </c>
      <c r="AF1352" s="33"/>
      <c r="AG1352" s="33"/>
      <c r="AI1352" s="33"/>
      <c r="AS1352" s="71" t="n">
        <f aca="false">AL1351</f>
        <v>0</v>
      </c>
      <c r="AT1352" s="69" t="n">
        <f aca="false">AQ1352</f>
        <v>0</v>
      </c>
    </row>
    <row r="1353" customFormat="false" ht="11.25" hidden="false" customHeight="false" outlineLevel="0" collapsed="false">
      <c r="AD1353" s="1" t="n">
        <f aca="false">AD1352+1</f>
        <v>1348</v>
      </c>
      <c r="AF1353" s="33"/>
      <c r="AG1353" s="33"/>
      <c r="AI1353" s="33"/>
      <c r="AS1353" s="71" t="n">
        <f aca="false">AL1352</f>
        <v>0</v>
      </c>
      <c r="AT1353" s="69" t="n">
        <f aca="false">AQ1353</f>
        <v>0</v>
      </c>
    </row>
    <row r="1354" customFormat="false" ht="11.25" hidden="false" customHeight="false" outlineLevel="0" collapsed="false">
      <c r="AD1354" s="1" t="n">
        <f aca="false">AD1353+1</f>
        <v>1349</v>
      </c>
      <c r="AF1354" s="33"/>
      <c r="AG1354" s="33"/>
      <c r="AI1354" s="33"/>
      <c r="AS1354" s="71" t="n">
        <f aca="false">AL1353</f>
        <v>0</v>
      </c>
      <c r="AT1354" s="69" t="n">
        <f aca="false">AQ1354</f>
        <v>0</v>
      </c>
    </row>
    <row r="1355" customFormat="false" ht="11.25" hidden="false" customHeight="false" outlineLevel="0" collapsed="false">
      <c r="AD1355" s="1" t="n">
        <f aca="false">AD1354+1</f>
        <v>1350</v>
      </c>
      <c r="AF1355" s="33"/>
      <c r="AG1355" s="33"/>
      <c r="AI1355" s="33"/>
      <c r="AS1355" s="71" t="n">
        <f aca="false">AL1354</f>
        <v>0</v>
      </c>
      <c r="AT1355" s="69" t="n">
        <f aca="false">AQ1355</f>
        <v>0</v>
      </c>
    </row>
    <row r="1356" customFormat="false" ht="11.25" hidden="false" customHeight="false" outlineLevel="0" collapsed="false">
      <c r="AD1356" s="1" t="n">
        <f aca="false">AD1355+1</f>
        <v>1351</v>
      </c>
      <c r="AF1356" s="33"/>
      <c r="AG1356" s="33"/>
      <c r="AI1356" s="33"/>
      <c r="AS1356" s="71" t="n">
        <f aca="false">AL1355</f>
        <v>0</v>
      </c>
      <c r="AT1356" s="69" t="n">
        <f aca="false">AQ1356</f>
        <v>0</v>
      </c>
    </row>
    <row r="1357" customFormat="false" ht="11.25" hidden="false" customHeight="false" outlineLevel="0" collapsed="false">
      <c r="AD1357" s="1" t="n">
        <f aca="false">AD1356+1</f>
        <v>1352</v>
      </c>
      <c r="AF1357" s="33"/>
      <c r="AG1357" s="33"/>
      <c r="AI1357" s="33"/>
      <c r="AS1357" s="71" t="n">
        <f aca="false">AL1356</f>
        <v>0</v>
      </c>
      <c r="AT1357" s="69" t="n">
        <f aca="false">AQ1357</f>
        <v>0</v>
      </c>
    </row>
    <row r="1358" customFormat="false" ht="11.25" hidden="false" customHeight="false" outlineLevel="0" collapsed="false">
      <c r="AD1358" s="1" t="n">
        <f aca="false">AD1357+1</f>
        <v>1353</v>
      </c>
      <c r="AF1358" s="33"/>
      <c r="AG1358" s="33"/>
      <c r="AI1358" s="33"/>
      <c r="AS1358" s="71" t="n">
        <f aca="false">AL1357</f>
        <v>0</v>
      </c>
      <c r="AT1358" s="69" t="n">
        <f aca="false">AQ1358</f>
        <v>0</v>
      </c>
    </row>
    <row r="1359" customFormat="false" ht="11.25" hidden="false" customHeight="false" outlineLevel="0" collapsed="false">
      <c r="AD1359" s="1" t="n">
        <f aca="false">AD1358+1</f>
        <v>1354</v>
      </c>
      <c r="AF1359" s="33"/>
      <c r="AG1359" s="33"/>
      <c r="AI1359" s="33"/>
      <c r="AS1359" s="71" t="n">
        <f aca="false">AL1358</f>
        <v>0</v>
      </c>
      <c r="AT1359" s="69" t="n">
        <f aca="false">AQ1359</f>
        <v>0</v>
      </c>
    </row>
    <row r="1360" customFormat="false" ht="11.25" hidden="false" customHeight="false" outlineLevel="0" collapsed="false">
      <c r="AD1360" s="1" t="n">
        <f aca="false">AD1359+1</f>
        <v>1355</v>
      </c>
      <c r="AF1360" s="33"/>
      <c r="AG1360" s="33"/>
      <c r="AI1360" s="33"/>
      <c r="AS1360" s="71" t="n">
        <f aca="false">AL1359</f>
        <v>0</v>
      </c>
      <c r="AT1360" s="69" t="n">
        <f aca="false">AQ1360</f>
        <v>0</v>
      </c>
    </row>
    <row r="1361" customFormat="false" ht="11.25" hidden="false" customHeight="false" outlineLevel="0" collapsed="false">
      <c r="AD1361" s="1" t="n">
        <f aca="false">AD1360+1</f>
        <v>1356</v>
      </c>
      <c r="AF1361" s="33"/>
      <c r="AG1361" s="33"/>
      <c r="AI1361" s="33"/>
      <c r="AS1361" s="71" t="n">
        <f aca="false">AL1360</f>
        <v>0</v>
      </c>
      <c r="AT1361" s="69" t="n">
        <f aca="false">AQ1361</f>
        <v>0</v>
      </c>
    </row>
    <row r="1362" customFormat="false" ht="11.25" hidden="false" customHeight="false" outlineLevel="0" collapsed="false">
      <c r="AD1362" s="1" t="n">
        <f aca="false">AD1361+1</f>
        <v>1357</v>
      </c>
      <c r="AF1362" s="33"/>
      <c r="AG1362" s="33"/>
      <c r="AI1362" s="33"/>
      <c r="AS1362" s="71" t="n">
        <f aca="false">AL1361</f>
        <v>0</v>
      </c>
      <c r="AT1362" s="69" t="n">
        <f aca="false">AQ1362</f>
        <v>0</v>
      </c>
    </row>
    <row r="1363" customFormat="false" ht="11.25" hidden="false" customHeight="false" outlineLevel="0" collapsed="false">
      <c r="AD1363" s="1" t="n">
        <f aca="false">AD1362+1</f>
        <v>1358</v>
      </c>
      <c r="AF1363" s="33"/>
      <c r="AG1363" s="33"/>
      <c r="AI1363" s="33"/>
      <c r="AS1363" s="71" t="n">
        <f aca="false">AL1362</f>
        <v>0</v>
      </c>
      <c r="AT1363" s="69" t="n">
        <f aca="false">AQ1363</f>
        <v>0</v>
      </c>
    </row>
    <row r="1364" customFormat="false" ht="11.25" hidden="false" customHeight="false" outlineLevel="0" collapsed="false">
      <c r="AD1364" s="1" t="n">
        <f aca="false">AD1363+1</f>
        <v>1359</v>
      </c>
      <c r="AF1364" s="33"/>
      <c r="AG1364" s="33"/>
      <c r="AI1364" s="33"/>
      <c r="AS1364" s="71" t="n">
        <f aca="false">AL1363</f>
        <v>0</v>
      </c>
      <c r="AT1364" s="69" t="n">
        <f aca="false">AQ1364</f>
        <v>0</v>
      </c>
    </row>
    <row r="1365" customFormat="false" ht="11.25" hidden="false" customHeight="false" outlineLevel="0" collapsed="false">
      <c r="AD1365" s="1" t="n">
        <f aca="false">AD1364+1</f>
        <v>1360</v>
      </c>
      <c r="AF1365" s="33"/>
      <c r="AG1365" s="33"/>
      <c r="AI1365" s="33"/>
      <c r="AS1365" s="71" t="n">
        <f aca="false">AL1364</f>
        <v>0</v>
      </c>
      <c r="AT1365" s="69" t="n">
        <f aca="false">AQ1365</f>
        <v>0</v>
      </c>
    </row>
    <row r="1366" customFormat="false" ht="11.25" hidden="false" customHeight="false" outlineLevel="0" collapsed="false">
      <c r="AD1366" s="1" t="n">
        <f aca="false">AD1365+1</f>
        <v>1361</v>
      </c>
      <c r="AF1366" s="33"/>
      <c r="AG1366" s="33"/>
      <c r="AI1366" s="33"/>
      <c r="AS1366" s="71" t="n">
        <f aca="false">AL1365</f>
        <v>0</v>
      </c>
      <c r="AT1366" s="69" t="n">
        <f aca="false">AQ1366</f>
        <v>0</v>
      </c>
    </row>
    <row r="1367" customFormat="false" ht="11.25" hidden="false" customHeight="false" outlineLevel="0" collapsed="false">
      <c r="AD1367" s="1" t="n">
        <f aca="false">AD1366+1</f>
        <v>1362</v>
      </c>
      <c r="AF1367" s="33"/>
      <c r="AG1367" s="33"/>
      <c r="AI1367" s="33"/>
      <c r="AS1367" s="71" t="n">
        <f aca="false">AL1366</f>
        <v>0</v>
      </c>
      <c r="AT1367" s="69" t="n">
        <f aca="false">AQ1367</f>
        <v>0</v>
      </c>
    </row>
    <row r="1368" customFormat="false" ht="11.25" hidden="false" customHeight="false" outlineLevel="0" collapsed="false">
      <c r="AD1368" s="1" t="n">
        <f aca="false">AD1367+1</f>
        <v>1363</v>
      </c>
      <c r="AF1368" s="33"/>
      <c r="AG1368" s="33"/>
      <c r="AI1368" s="33"/>
      <c r="AS1368" s="71" t="n">
        <f aca="false">AL1367</f>
        <v>0</v>
      </c>
      <c r="AT1368" s="69" t="n">
        <f aca="false">AQ1368</f>
        <v>0</v>
      </c>
    </row>
    <row r="1369" customFormat="false" ht="11.25" hidden="false" customHeight="false" outlineLevel="0" collapsed="false">
      <c r="AD1369" s="1" t="n">
        <f aca="false">AD1368+1</f>
        <v>1364</v>
      </c>
      <c r="AF1369" s="33"/>
      <c r="AG1369" s="33"/>
      <c r="AI1369" s="33"/>
      <c r="AS1369" s="71" t="n">
        <f aca="false">AL1368</f>
        <v>0</v>
      </c>
      <c r="AT1369" s="69" t="n">
        <f aca="false">AQ1369</f>
        <v>0</v>
      </c>
    </row>
    <row r="1370" customFormat="false" ht="11.25" hidden="false" customHeight="false" outlineLevel="0" collapsed="false">
      <c r="AD1370" s="1" t="n">
        <f aca="false">AD1369+1</f>
        <v>1365</v>
      </c>
      <c r="AF1370" s="33"/>
      <c r="AG1370" s="33"/>
      <c r="AI1370" s="33"/>
      <c r="AS1370" s="71" t="n">
        <f aca="false">AL1369</f>
        <v>0</v>
      </c>
      <c r="AT1370" s="69" t="n">
        <f aca="false">AQ1370</f>
        <v>0</v>
      </c>
    </row>
    <row r="1371" customFormat="false" ht="11.25" hidden="false" customHeight="false" outlineLevel="0" collapsed="false">
      <c r="AD1371" s="1" t="n">
        <f aca="false">AD1370+1</f>
        <v>1366</v>
      </c>
      <c r="AF1371" s="33"/>
      <c r="AG1371" s="33"/>
      <c r="AI1371" s="33"/>
      <c r="AS1371" s="71" t="n">
        <f aca="false">AL1370</f>
        <v>0</v>
      </c>
      <c r="AT1371" s="69" t="n">
        <f aca="false">AQ1371</f>
        <v>0</v>
      </c>
    </row>
    <row r="1372" customFormat="false" ht="11.25" hidden="false" customHeight="false" outlineLevel="0" collapsed="false">
      <c r="AD1372" s="1" t="n">
        <f aca="false">AD1371+1</f>
        <v>1367</v>
      </c>
      <c r="AF1372" s="33"/>
      <c r="AG1372" s="33"/>
      <c r="AI1372" s="33"/>
      <c r="AS1372" s="71" t="n">
        <f aca="false">AL1371</f>
        <v>0</v>
      </c>
      <c r="AT1372" s="69" t="n">
        <f aca="false">AQ1372</f>
        <v>0</v>
      </c>
    </row>
    <row r="1373" customFormat="false" ht="11.25" hidden="false" customHeight="false" outlineLevel="0" collapsed="false">
      <c r="AD1373" s="1" t="n">
        <f aca="false">AD1372+1</f>
        <v>1368</v>
      </c>
      <c r="AF1373" s="33"/>
      <c r="AG1373" s="33"/>
      <c r="AI1373" s="33"/>
      <c r="AS1373" s="71" t="n">
        <f aca="false">AL1372</f>
        <v>0</v>
      </c>
      <c r="AT1373" s="69" t="n">
        <f aca="false">AQ1373</f>
        <v>0</v>
      </c>
    </row>
    <row r="1374" customFormat="false" ht="11.25" hidden="false" customHeight="false" outlineLevel="0" collapsed="false">
      <c r="AD1374" s="1" t="n">
        <f aca="false">AD1373+1</f>
        <v>1369</v>
      </c>
      <c r="AF1374" s="33"/>
      <c r="AG1374" s="33"/>
      <c r="AI1374" s="33"/>
      <c r="AS1374" s="71" t="n">
        <f aca="false">AL1373</f>
        <v>0</v>
      </c>
      <c r="AT1374" s="69" t="n">
        <f aca="false">AQ1374</f>
        <v>0</v>
      </c>
    </row>
    <row r="1375" customFormat="false" ht="11.25" hidden="false" customHeight="false" outlineLevel="0" collapsed="false">
      <c r="AD1375" s="1" t="n">
        <f aca="false">AD1374+1</f>
        <v>1370</v>
      </c>
      <c r="AF1375" s="33"/>
      <c r="AG1375" s="33"/>
      <c r="AI1375" s="33"/>
      <c r="AS1375" s="71" t="n">
        <f aca="false">AL1374</f>
        <v>0</v>
      </c>
      <c r="AT1375" s="69" t="n">
        <f aca="false">AQ1375</f>
        <v>0</v>
      </c>
    </row>
    <row r="1376" customFormat="false" ht="11.25" hidden="false" customHeight="false" outlineLevel="0" collapsed="false">
      <c r="AD1376" s="1" t="n">
        <f aca="false">AD1375+1</f>
        <v>1371</v>
      </c>
      <c r="AF1376" s="33"/>
      <c r="AG1376" s="33"/>
      <c r="AI1376" s="33"/>
      <c r="AS1376" s="71" t="n">
        <f aca="false">AL1375</f>
        <v>0</v>
      </c>
      <c r="AT1376" s="69" t="n">
        <f aca="false">AQ1376</f>
        <v>0</v>
      </c>
    </row>
    <row r="1377" customFormat="false" ht="11.25" hidden="false" customHeight="false" outlineLevel="0" collapsed="false">
      <c r="AD1377" s="1" t="n">
        <f aca="false">AD1376+1</f>
        <v>1372</v>
      </c>
      <c r="AF1377" s="33"/>
      <c r="AG1377" s="33"/>
      <c r="AI1377" s="33"/>
      <c r="AS1377" s="71" t="n">
        <f aca="false">AL1376</f>
        <v>0</v>
      </c>
      <c r="AT1377" s="69" t="n">
        <f aca="false">AQ1377</f>
        <v>0</v>
      </c>
    </row>
    <row r="1378" customFormat="false" ht="11.25" hidden="false" customHeight="false" outlineLevel="0" collapsed="false">
      <c r="AD1378" s="1" t="n">
        <f aca="false">AD1377+1</f>
        <v>1373</v>
      </c>
      <c r="AF1378" s="33"/>
      <c r="AG1378" s="33"/>
      <c r="AI1378" s="33"/>
      <c r="AS1378" s="71" t="n">
        <f aca="false">AL1377</f>
        <v>0</v>
      </c>
      <c r="AT1378" s="69" t="n">
        <f aca="false">AQ1378</f>
        <v>0</v>
      </c>
    </row>
    <row r="1379" customFormat="false" ht="11.25" hidden="false" customHeight="false" outlineLevel="0" collapsed="false">
      <c r="AD1379" s="1" t="n">
        <f aca="false">AD1378+1</f>
        <v>1374</v>
      </c>
      <c r="AF1379" s="33"/>
      <c r="AG1379" s="33"/>
      <c r="AI1379" s="33"/>
      <c r="AS1379" s="71" t="n">
        <f aca="false">AL1378</f>
        <v>0</v>
      </c>
      <c r="AT1379" s="69" t="n">
        <f aca="false">AQ1379</f>
        <v>0</v>
      </c>
    </row>
    <row r="1380" customFormat="false" ht="11.25" hidden="false" customHeight="false" outlineLevel="0" collapsed="false">
      <c r="AD1380" s="1" t="n">
        <f aca="false">AD1379+1</f>
        <v>1375</v>
      </c>
      <c r="AF1380" s="33"/>
      <c r="AG1380" s="33"/>
      <c r="AI1380" s="33"/>
      <c r="AS1380" s="71" t="n">
        <f aca="false">AL1379</f>
        <v>0</v>
      </c>
      <c r="AT1380" s="69" t="n">
        <f aca="false">AQ1380</f>
        <v>0</v>
      </c>
    </row>
    <row r="1381" customFormat="false" ht="11.25" hidden="false" customHeight="false" outlineLevel="0" collapsed="false">
      <c r="AD1381" s="1" t="n">
        <f aca="false">AD1380+1</f>
        <v>1376</v>
      </c>
      <c r="AF1381" s="33"/>
      <c r="AG1381" s="33"/>
      <c r="AI1381" s="33"/>
      <c r="AS1381" s="71" t="n">
        <f aca="false">AL1380</f>
        <v>0</v>
      </c>
      <c r="AT1381" s="69" t="n">
        <f aca="false">AQ1381</f>
        <v>0</v>
      </c>
    </row>
    <row r="1382" customFormat="false" ht="11.25" hidden="false" customHeight="false" outlineLevel="0" collapsed="false">
      <c r="AD1382" s="1" t="n">
        <f aca="false">AD1381+1</f>
        <v>1377</v>
      </c>
      <c r="AF1382" s="33"/>
      <c r="AG1382" s="33"/>
      <c r="AI1382" s="33"/>
      <c r="AS1382" s="71" t="n">
        <f aca="false">AL1381</f>
        <v>0</v>
      </c>
      <c r="AT1382" s="69" t="n">
        <f aca="false">AQ1382</f>
        <v>0</v>
      </c>
    </row>
    <row r="1383" customFormat="false" ht="11.25" hidden="false" customHeight="false" outlineLevel="0" collapsed="false">
      <c r="AD1383" s="1" t="n">
        <f aca="false">AD1382+1</f>
        <v>1378</v>
      </c>
      <c r="AF1383" s="33"/>
      <c r="AG1383" s="33"/>
      <c r="AI1383" s="33"/>
      <c r="AS1383" s="71" t="n">
        <f aca="false">AL1382</f>
        <v>0</v>
      </c>
      <c r="AT1383" s="69" t="n">
        <f aca="false">AQ1383</f>
        <v>0</v>
      </c>
    </row>
    <row r="1384" customFormat="false" ht="11.25" hidden="false" customHeight="false" outlineLevel="0" collapsed="false">
      <c r="AD1384" s="1" t="n">
        <f aca="false">AD1383+1</f>
        <v>1379</v>
      </c>
      <c r="AF1384" s="33"/>
      <c r="AG1384" s="33"/>
      <c r="AI1384" s="33"/>
      <c r="AS1384" s="71" t="n">
        <f aca="false">AL1383</f>
        <v>0</v>
      </c>
      <c r="AT1384" s="69" t="n">
        <f aca="false">AQ1384</f>
        <v>0</v>
      </c>
    </row>
    <row r="1385" customFormat="false" ht="11.25" hidden="false" customHeight="false" outlineLevel="0" collapsed="false">
      <c r="AD1385" s="1" t="n">
        <f aca="false">AD1384+1</f>
        <v>1380</v>
      </c>
      <c r="AF1385" s="33"/>
      <c r="AG1385" s="33"/>
      <c r="AI1385" s="33"/>
      <c r="AS1385" s="71" t="n">
        <f aca="false">AL1384</f>
        <v>0</v>
      </c>
      <c r="AT1385" s="69" t="n">
        <f aca="false">AQ1385</f>
        <v>0</v>
      </c>
    </row>
    <row r="1386" customFormat="false" ht="11.25" hidden="false" customHeight="false" outlineLevel="0" collapsed="false">
      <c r="AD1386" s="1" t="n">
        <f aca="false">AD1385+1</f>
        <v>1381</v>
      </c>
      <c r="AF1386" s="33"/>
      <c r="AG1386" s="33"/>
      <c r="AI1386" s="33"/>
      <c r="AS1386" s="71" t="n">
        <f aca="false">AL1385</f>
        <v>0</v>
      </c>
      <c r="AT1386" s="69" t="n">
        <f aca="false">AQ1386</f>
        <v>0</v>
      </c>
    </row>
    <row r="1387" customFormat="false" ht="11.25" hidden="false" customHeight="false" outlineLevel="0" collapsed="false">
      <c r="AD1387" s="1" t="n">
        <f aca="false">AD1386+1</f>
        <v>1382</v>
      </c>
      <c r="AF1387" s="33"/>
      <c r="AG1387" s="33"/>
      <c r="AI1387" s="33"/>
      <c r="AS1387" s="71" t="n">
        <f aca="false">AL1386</f>
        <v>0</v>
      </c>
      <c r="AT1387" s="69" t="n">
        <f aca="false">AQ1387</f>
        <v>0</v>
      </c>
    </row>
    <row r="1388" customFormat="false" ht="11.25" hidden="false" customHeight="false" outlineLevel="0" collapsed="false">
      <c r="AD1388" s="1" t="n">
        <f aca="false">AD1387+1</f>
        <v>1383</v>
      </c>
      <c r="AF1388" s="33"/>
      <c r="AG1388" s="33"/>
      <c r="AI1388" s="33"/>
      <c r="AS1388" s="71" t="n">
        <f aca="false">AL1387</f>
        <v>0</v>
      </c>
      <c r="AT1388" s="69" t="n">
        <f aca="false">AQ1388</f>
        <v>0</v>
      </c>
    </row>
    <row r="1389" customFormat="false" ht="11.25" hidden="false" customHeight="false" outlineLevel="0" collapsed="false">
      <c r="AD1389" s="1" t="n">
        <f aca="false">AD1388+1</f>
        <v>1384</v>
      </c>
      <c r="AF1389" s="33"/>
      <c r="AG1389" s="33"/>
      <c r="AI1389" s="33"/>
      <c r="AS1389" s="71" t="n">
        <f aca="false">AL1388</f>
        <v>0</v>
      </c>
      <c r="AT1389" s="69" t="n">
        <f aca="false">AQ1389</f>
        <v>0</v>
      </c>
    </row>
    <row r="1390" customFormat="false" ht="11.25" hidden="false" customHeight="false" outlineLevel="0" collapsed="false">
      <c r="AD1390" s="1" t="n">
        <f aca="false">AD1389+1</f>
        <v>1385</v>
      </c>
      <c r="AF1390" s="33"/>
      <c r="AG1390" s="33"/>
      <c r="AI1390" s="33"/>
      <c r="AS1390" s="71" t="n">
        <f aca="false">AL1389</f>
        <v>0</v>
      </c>
      <c r="AT1390" s="69" t="n">
        <f aca="false">AQ1390</f>
        <v>0</v>
      </c>
    </row>
    <row r="1391" customFormat="false" ht="11.25" hidden="false" customHeight="false" outlineLevel="0" collapsed="false">
      <c r="AD1391" s="1" t="n">
        <f aca="false">AD1390+1</f>
        <v>1386</v>
      </c>
      <c r="AF1391" s="33"/>
      <c r="AG1391" s="33"/>
      <c r="AI1391" s="33"/>
      <c r="AS1391" s="71" t="n">
        <f aca="false">AL1390</f>
        <v>0</v>
      </c>
      <c r="AT1391" s="69" t="n">
        <f aca="false">AQ1391</f>
        <v>0</v>
      </c>
    </row>
    <row r="1392" customFormat="false" ht="11.25" hidden="false" customHeight="false" outlineLevel="0" collapsed="false">
      <c r="AD1392" s="1" t="n">
        <f aca="false">AD1391+1</f>
        <v>1387</v>
      </c>
      <c r="AF1392" s="33"/>
      <c r="AG1392" s="33"/>
      <c r="AI1392" s="33"/>
      <c r="AS1392" s="71" t="n">
        <f aca="false">AL1391</f>
        <v>0</v>
      </c>
      <c r="AT1392" s="69" t="n">
        <f aca="false">AQ1392</f>
        <v>0</v>
      </c>
    </row>
    <row r="1393" customFormat="false" ht="11.25" hidden="false" customHeight="false" outlineLevel="0" collapsed="false">
      <c r="AD1393" s="1" t="n">
        <f aca="false">AD1392+1</f>
        <v>1388</v>
      </c>
      <c r="AF1393" s="33"/>
      <c r="AG1393" s="33"/>
      <c r="AI1393" s="33"/>
      <c r="AS1393" s="71" t="n">
        <f aca="false">AL1392</f>
        <v>0</v>
      </c>
      <c r="AT1393" s="69" t="n">
        <f aca="false">AQ1393</f>
        <v>0</v>
      </c>
    </row>
    <row r="1394" customFormat="false" ht="11.25" hidden="false" customHeight="false" outlineLevel="0" collapsed="false">
      <c r="AD1394" s="1" t="n">
        <f aca="false">AD1393+1</f>
        <v>1389</v>
      </c>
      <c r="AF1394" s="33"/>
      <c r="AG1394" s="33"/>
      <c r="AI1394" s="33"/>
      <c r="AS1394" s="71" t="n">
        <f aca="false">AL1393</f>
        <v>0</v>
      </c>
      <c r="AT1394" s="69" t="n">
        <f aca="false">AQ1394</f>
        <v>0</v>
      </c>
    </row>
    <row r="1395" customFormat="false" ht="11.25" hidden="false" customHeight="false" outlineLevel="0" collapsed="false">
      <c r="AD1395" s="1" t="n">
        <f aca="false">AD1394+1</f>
        <v>1390</v>
      </c>
      <c r="AF1395" s="33"/>
      <c r="AG1395" s="33"/>
      <c r="AI1395" s="33"/>
      <c r="AS1395" s="71" t="n">
        <f aca="false">AL1394</f>
        <v>0</v>
      </c>
      <c r="AT1395" s="69" t="n">
        <f aca="false">AQ1395</f>
        <v>0</v>
      </c>
    </row>
    <row r="1396" customFormat="false" ht="11.25" hidden="false" customHeight="false" outlineLevel="0" collapsed="false">
      <c r="AD1396" s="1" t="n">
        <f aca="false">AD1395+1</f>
        <v>1391</v>
      </c>
      <c r="AF1396" s="33"/>
      <c r="AG1396" s="33"/>
      <c r="AI1396" s="33"/>
      <c r="AS1396" s="71" t="n">
        <f aca="false">AL1395</f>
        <v>0</v>
      </c>
      <c r="AT1396" s="69" t="n">
        <f aca="false">AQ1396</f>
        <v>0</v>
      </c>
    </row>
    <row r="1397" customFormat="false" ht="11.25" hidden="false" customHeight="false" outlineLevel="0" collapsed="false">
      <c r="AD1397" s="1" t="n">
        <f aca="false">AD1396+1</f>
        <v>1392</v>
      </c>
      <c r="AF1397" s="33"/>
      <c r="AG1397" s="33"/>
      <c r="AI1397" s="33"/>
      <c r="AS1397" s="71" t="n">
        <f aca="false">AL1396</f>
        <v>0</v>
      </c>
      <c r="AT1397" s="69" t="n">
        <f aca="false">AQ1397</f>
        <v>0</v>
      </c>
    </row>
    <row r="1398" customFormat="false" ht="11.25" hidden="false" customHeight="false" outlineLevel="0" collapsed="false">
      <c r="AD1398" s="1" t="n">
        <f aca="false">AD1397+1</f>
        <v>1393</v>
      </c>
      <c r="AF1398" s="33"/>
      <c r="AG1398" s="33"/>
      <c r="AI1398" s="33"/>
      <c r="AS1398" s="71" t="n">
        <f aca="false">AL1397</f>
        <v>0</v>
      </c>
      <c r="AT1398" s="69" t="n">
        <f aca="false">AQ1398</f>
        <v>0</v>
      </c>
    </row>
    <row r="1399" customFormat="false" ht="11.25" hidden="false" customHeight="false" outlineLevel="0" collapsed="false">
      <c r="AD1399" s="1" t="n">
        <f aca="false">AD1398+1</f>
        <v>1394</v>
      </c>
      <c r="AF1399" s="33"/>
      <c r="AG1399" s="33"/>
      <c r="AI1399" s="33"/>
      <c r="AS1399" s="71" t="n">
        <f aca="false">AL1398</f>
        <v>0</v>
      </c>
      <c r="AT1399" s="69" t="n">
        <f aca="false">AQ1399</f>
        <v>0</v>
      </c>
    </row>
    <row r="1400" customFormat="false" ht="11.25" hidden="false" customHeight="false" outlineLevel="0" collapsed="false">
      <c r="AD1400" s="1" t="n">
        <f aca="false">AD1399+1</f>
        <v>1395</v>
      </c>
      <c r="AF1400" s="33"/>
      <c r="AG1400" s="33"/>
      <c r="AI1400" s="33"/>
      <c r="AS1400" s="71" t="n">
        <f aca="false">AL1399</f>
        <v>0</v>
      </c>
      <c r="AT1400" s="69" t="n">
        <f aca="false">AQ1400</f>
        <v>0</v>
      </c>
    </row>
    <row r="1401" customFormat="false" ht="11.25" hidden="false" customHeight="false" outlineLevel="0" collapsed="false">
      <c r="AD1401" s="1" t="n">
        <f aca="false">AD1400+1</f>
        <v>1396</v>
      </c>
      <c r="AF1401" s="33"/>
      <c r="AG1401" s="33"/>
      <c r="AI1401" s="33"/>
      <c r="AS1401" s="71" t="n">
        <f aca="false">AL1400</f>
        <v>0</v>
      </c>
      <c r="AT1401" s="69" t="n">
        <f aca="false">AQ1401</f>
        <v>0</v>
      </c>
    </row>
    <row r="1402" customFormat="false" ht="11.25" hidden="false" customHeight="false" outlineLevel="0" collapsed="false">
      <c r="AD1402" s="1" t="n">
        <f aca="false">AD1401+1</f>
        <v>1397</v>
      </c>
      <c r="AF1402" s="33"/>
      <c r="AG1402" s="33"/>
      <c r="AI1402" s="33"/>
      <c r="AS1402" s="71" t="n">
        <f aca="false">AL1401</f>
        <v>0</v>
      </c>
      <c r="AT1402" s="69" t="n">
        <f aca="false">AQ1402</f>
        <v>0</v>
      </c>
    </row>
    <row r="1403" customFormat="false" ht="11.25" hidden="false" customHeight="false" outlineLevel="0" collapsed="false">
      <c r="AD1403" s="1" t="n">
        <f aca="false">AD1402+1</f>
        <v>1398</v>
      </c>
      <c r="AF1403" s="33"/>
      <c r="AG1403" s="33"/>
      <c r="AI1403" s="33"/>
      <c r="AS1403" s="71" t="n">
        <f aca="false">AL1402</f>
        <v>0</v>
      </c>
      <c r="AT1403" s="69" t="n">
        <f aca="false">AQ1403</f>
        <v>0</v>
      </c>
    </row>
    <row r="1404" customFormat="false" ht="11.25" hidden="false" customHeight="false" outlineLevel="0" collapsed="false">
      <c r="AD1404" s="1" t="n">
        <f aca="false">AD1403+1</f>
        <v>1399</v>
      </c>
      <c r="AF1404" s="33"/>
      <c r="AG1404" s="33"/>
      <c r="AI1404" s="33"/>
      <c r="AS1404" s="71" t="n">
        <f aca="false">AL1403</f>
        <v>0</v>
      </c>
      <c r="AT1404" s="69" t="n">
        <f aca="false">AQ1404</f>
        <v>0</v>
      </c>
    </row>
    <row r="1405" customFormat="false" ht="11.25" hidden="false" customHeight="false" outlineLevel="0" collapsed="false">
      <c r="AD1405" s="1" t="n">
        <f aca="false">AD1404+1</f>
        <v>1400</v>
      </c>
      <c r="AF1405" s="33"/>
      <c r="AG1405" s="33"/>
      <c r="AI1405" s="33"/>
      <c r="AS1405" s="71" t="n">
        <f aca="false">AL1404</f>
        <v>0</v>
      </c>
      <c r="AT1405" s="69" t="n">
        <f aca="false">AQ1405</f>
        <v>0</v>
      </c>
    </row>
    <row r="1406" customFormat="false" ht="11.25" hidden="false" customHeight="false" outlineLevel="0" collapsed="false">
      <c r="AD1406" s="1" t="n">
        <f aca="false">AD1405+1</f>
        <v>1401</v>
      </c>
      <c r="AF1406" s="33"/>
      <c r="AG1406" s="33"/>
      <c r="AI1406" s="33"/>
      <c r="AS1406" s="71" t="n">
        <f aca="false">AL1405</f>
        <v>0</v>
      </c>
      <c r="AT1406" s="69" t="n">
        <f aca="false">AQ1406</f>
        <v>0</v>
      </c>
    </row>
    <row r="1407" customFormat="false" ht="11.25" hidden="false" customHeight="false" outlineLevel="0" collapsed="false">
      <c r="AD1407" s="1" t="n">
        <f aca="false">AD1406+1</f>
        <v>1402</v>
      </c>
      <c r="AF1407" s="33"/>
      <c r="AG1407" s="33"/>
      <c r="AI1407" s="33"/>
      <c r="AS1407" s="71" t="n">
        <f aca="false">AL1406</f>
        <v>0</v>
      </c>
      <c r="AT1407" s="69" t="n">
        <f aca="false">AQ1407</f>
        <v>0</v>
      </c>
    </row>
    <row r="1408" customFormat="false" ht="11.25" hidden="false" customHeight="false" outlineLevel="0" collapsed="false">
      <c r="AD1408" s="1" t="n">
        <f aca="false">AD1407+1</f>
        <v>1403</v>
      </c>
      <c r="AF1408" s="33"/>
      <c r="AG1408" s="33"/>
      <c r="AI1408" s="33"/>
      <c r="AS1408" s="71" t="n">
        <f aca="false">AL1407</f>
        <v>0</v>
      </c>
      <c r="AT1408" s="69" t="n">
        <f aca="false">AQ1408</f>
        <v>0</v>
      </c>
    </row>
    <row r="1409" customFormat="false" ht="11.25" hidden="false" customHeight="false" outlineLevel="0" collapsed="false">
      <c r="AD1409" s="1" t="n">
        <f aca="false">AD1408+1</f>
        <v>1404</v>
      </c>
      <c r="AF1409" s="33"/>
      <c r="AG1409" s="33"/>
      <c r="AI1409" s="33"/>
      <c r="AS1409" s="71" t="n">
        <f aca="false">AL1408</f>
        <v>0</v>
      </c>
      <c r="AT1409" s="69" t="n">
        <f aca="false">AQ1409</f>
        <v>0</v>
      </c>
    </row>
    <row r="1410" customFormat="false" ht="11.25" hidden="false" customHeight="false" outlineLevel="0" collapsed="false">
      <c r="AD1410" s="1" t="n">
        <f aca="false">AD1409+1</f>
        <v>1405</v>
      </c>
      <c r="AF1410" s="33"/>
      <c r="AG1410" s="33"/>
      <c r="AI1410" s="33"/>
      <c r="AS1410" s="71" t="n">
        <f aca="false">AL1409</f>
        <v>0</v>
      </c>
      <c r="AT1410" s="69" t="n">
        <f aca="false">AQ1410</f>
        <v>0</v>
      </c>
    </row>
    <row r="1411" customFormat="false" ht="11.25" hidden="false" customHeight="false" outlineLevel="0" collapsed="false">
      <c r="AD1411" s="1" t="n">
        <f aca="false">AD1410+1</f>
        <v>1406</v>
      </c>
      <c r="AF1411" s="33"/>
      <c r="AG1411" s="33"/>
      <c r="AI1411" s="33"/>
      <c r="AS1411" s="71" t="n">
        <f aca="false">AL1410</f>
        <v>0</v>
      </c>
      <c r="AT1411" s="69" t="n">
        <f aca="false">AQ1411</f>
        <v>0</v>
      </c>
    </row>
    <row r="1412" customFormat="false" ht="11.25" hidden="false" customHeight="false" outlineLevel="0" collapsed="false">
      <c r="AD1412" s="1" t="n">
        <f aca="false">AD1411+1</f>
        <v>1407</v>
      </c>
      <c r="AF1412" s="33"/>
      <c r="AG1412" s="33"/>
      <c r="AI1412" s="33"/>
      <c r="AS1412" s="71" t="n">
        <f aca="false">AL1411</f>
        <v>0</v>
      </c>
      <c r="AT1412" s="69" t="n">
        <f aca="false">AQ1412</f>
        <v>0</v>
      </c>
    </row>
    <row r="1413" customFormat="false" ht="11.25" hidden="false" customHeight="false" outlineLevel="0" collapsed="false">
      <c r="AD1413" s="1" t="n">
        <f aca="false">AD1412+1</f>
        <v>1408</v>
      </c>
      <c r="AF1413" s="33"/>
      <c r="AG1413" s="33"/>
      <c r="AI1413" s="33"/>
      <c r="AS1413" s="71" t="n">
        <f aca="false">AL1412</f>
        <v>0</v>
      </c>
      <c r="AT1413" s="69" t="n">
        <f aca="false">AQ1413</f>
        <v>0</v>
      </c>
    </row>
    <row r="1414" customFormat="false" ht="11.25" hidden="false" customHeight="false" outlineLevel="0" collapsed="false">
      <c r="AD1414" s="1" t="n">
        <f aca="false">AD1413+1</f>
        <v>1409</v>
      </c>
      <c r="AF1414" s="33"/>
      <c r="AG1414" s="33"/>
      <c r="AI1414" s="33"/>
      <c r="AS1414" s="71" t="n">
        <f aca="false">AL1413</f>
        <v>0</v>
      </c>
      <c r="AT1414" s="69" t="n">
        <f aca="false">AQ1414</f>
        <v>0</v>
      </c>
    </row>
    <row r="1415" customFormat="false" ht="11.25" hidden="false" customHeight="false" outlineLevel="0" collapsed="false">
      <c r="AD1415" s="1" t="n">
        <f aca="false">AD1414+1</f>
        <v>1410</v>
      </c>
      <c r="AF1415" s="33"/>
      <c r="AG1415" s="33"/>
      <c r="AI1415" s="33"/>
      <c r="AS1415" s="71" t="n">
        <f aca="false">AL1414</f>
        <v>0</v>
      </c>
      <c r="AT1415" s="69" t="n">
        <f aca="false">AQ1415</f>
        <v>0</v>
      </c>
    </row>
    <row r="1416" customFormat="false" ht="11.25" hidden="false" customHeight="false" outlineLevel="0" collapsed="false">
      <c r="AD1416" s="1" t="n">
        <f aca="false">AD1415+1</f>
        <v>1411</v>
      </c>
      <c r="AF1416" s="33"/>
      <c r="AG1416" s="33"/>
      <c r="AI1416" s="33"/>
      <c r="AS1416" s="71" t="n">
        <f aca="false">AL1415</f>
        <v>0</v>
      </c>
      <c r="AT1416" s="69" t="n">
        <f aca="false">AQ1416</f>
        <v>0</v>
      </c>
    </row>
    <row r="1417" customFormat="false" ht="11.25" hidden="false" customHeight="false" outlineLevel="0" collapsed="false">
      <c r="AD1417" s="1" t="n">
        <f aca="false">AD1416+1</f>
        <v>1412</v>
      </c>
      <c r="AF1417" s="33"/>
      <c r="AG1417" s="33"/>
      <c r="AI1417" s="33"/>
      <c r="AS1417" s="71" t="n">
        <f aca="false">AL1416</f>
        <v>0</v>
      </c>
      <c r="AT1417" s="69" t="n">
        <f aca="false">AQ1417</f>
        <v>0</v>
      </c>
    </row>
    <row r="1418" customFormat="false" ht="11.25" hidden="false" customHeight="false" outlineLevel="0" collapsed="false">
      <c r="AD1418" s="1" t="n">
        <f aca="false">AD1417+1</f>
        <v>1413</v>
      </c>
      <c r="AF1418" s="33"/>
      <c r="AG1418" s="33"/>
      <c r="AI1418" s="33"/>
      <c r="AS1418" s="71" t="n">
        <f aca="false">AL1417</f>
        <v>0</v>
      </c>
      <c r="AT1418" s="69" t="n">
        <f aca="false">AQ1418</f>
        <v>0</v>
      </c>
    </row>
    <row r="1419" customFormat="false" ht="11.25" hidden="false" customHeight="false" outlineLevel="0" collapsed="false">
      <c r="AD1419" s="1" t="n">
        <f aca="false">AD1418+1</f>
        <v>1414</v>
      </c>
      <c r="AF1419" s="33"/>
      <c r="AG1419" s="33"/>
      <c r="AI1419" s="33"/>
      <c r="AS1419" s="71" t="n">
        <f aca="false">AL1418</f>
        <v>0</v>
      </c>
      <c r="AT1419" s="69" t="n">
        <f aca="false">AQ1419</f>
        <v>0</v>
      </c>
    </row>
    <row r="1420" customFormat="false" ht="11.25" hidden="false" customHeight="false" outlineLevel="0" collapsed="false">
      <c r="AD1420" s="1" t="n">
        <f aca="false">AD1419+1</f>
        <v>1415</v>
      </c>
      <c r="AF1420" s="33"/>
      <c r="AG1420" s="33"/>
      <c r="AI1420" s="33"/>
      <c r="AS1420" s="71" t="n">
        <f aca="false">AL1419</f>
        <v>0</v>
      </c>
      <c r="AT1420" s="69" t="n">
        <f aca="false">AQ1420</f>
        <v>0</v>
      </c>
    </row>
    <row r="1421" customFormat="false" ht="11.25" hidden="false" customHeight="false" outlineLevel="0" collapsed="false">
      <c r="AD1421" s="1" t="n">
        <f aca="false">AD1420+1</f>
        <v>1416</v>
      </c>
      <c r="AF1421" s="33"/>
      <c r="AG1421" s="33"/>
      <c r="AI1421" s="33"/>
      <c r="AS1421" s="71" t="n">
        <f aca="false">AL1420</f>
        <v>0</v>
      </c>
      <c r="AT1421" s="69" t="n">
        <f aca="false">AQ1421</f>
        <v>0</v>
      </c>
    </row>
    <row r="1422" customFormat="false" ht="11.25" hidden="false" customHeight="false" outlineLevel="0" collapsed="false">
      <c r="AD1422" s="1" t="n">
        <f aca="false">AD1421+1</f>
        <v>1417</v>
      </c>
      <c r="AF1422" s="33"/>
      <c r="AG1422" s="33"/>
      <c r="AI1422" s="33"/>
      <c r="AS1422" s="71" t="n">
        <f aca="false">AL1421</f>
        <v>0</v>
      </c>
      <c r="AT1422" s="69" t="n">
        <f aca="false">AQ1422</f>
        <v>0</v>
      </c>
    </row>
    <row r="1423" customFormat="false" ht="11.25" hidden="false" customHeight="false" outlineLevel="0" collapsed="false">
      <c r="AD1423" s="1" t="n">
        <f aca="false">AD1422+1</f>
        <v>1418</v>
      </c>
      <c r="AF1423" s="33"/>
      <c r="AG1423" s="33"/>
      <c r="AI1423" s="33"/>
      <c r="AS1423" s="71" t="n">
        <f aca="false">AL1422</f>
        <v>0</v>
      </c>
      <c r="AT1423" s="69" t="n">
        <f aca="false">AQ1423</f>
        <v>0</v>
      </c>
    </row>
    <row r="1424" customFormat="false" ht="11.25" hidden="false" customHeight="false" outlineLevel="0" collapsed="false">
      <c r="AD1424" s="1" t="n">
        <f aca="false">AD1423+1</f>
        <v>1419</v>
      </c>
      <c r="AF1424" s="33"/>
      <c r="AG1424" s="33"/>
      <c r="AI1424" s="33"/>
      <c r="AS1424" s="71" t="n">
        <f aca="false">AL1423</f>
        <v>0</v>
      </c>
      <c r="AT1424" s="69" t="n">
        <f aca="false">AQ1424</f>
        <v>0</v>
      </c>
    </row>
    <row r="1425" customFormat="false" ht="11.25" hidden="false" customHeight="false" outlineLevel="0" collapsed="false">
      <c r="AD1425" s="1" t="n">
        <f aca="false">AD1424+1</f>
        <v>1420</v>
      </c>
      <c r="AF1425" s="33"/>
      <c r="AG1425" s="33"/>
      <c r="AI1425" s="33"/>
      <c r="AS1425" s="71" t="n">
        <f aca="false">AL1424</f>
        <v>0</v>
      </c>
      <c r="AT1425" s="69" t="n">
        <f aca="false">AQ1425</f>
        <v>0</v>
      </c>
    </row>
    <row r="1426" customFormat="false" ht="11.25" hidden="false" customHeight="false" outlineLevel="0" collapsed="false">
      <c r="AD1426" s="1" t="n">
        <f aca="false">AD1425+1</f>
        <v>1421</v>
      </c>
      <c r="AF1426" s="33"/>
      <c r="AG1426" s="33"/>
      <c r="AI1426" s="33"/>
      <c r="AS1426" s="71" t="n">
        <f aca="false">AL1425</f>
        <v>0</v>
      </c>
      <c r="AT1426" s="69" t="n">
        <f aca="false">AQ1426</f>
        <v>0</v>
      </c>
    </row>
    <row r="1427" customFormat="false" ht="11.25" hidden="false" customHeight="false" outlineLevel="0" collapsed="false">
      <c r="AD1427" s="1" t="n">
        <f aca="false">AD1426+1</f>
        <v>1422</v>
      </c>
      <c r="AF1427" s="33"/>
      <c r="AG1427" s="33"/>
      <c r="AI1427" s="33"/>
      <c r="AS1427" s="71" t="n">
        <f aca="false">AL1426</f>
        <v>0</v>
      </c>
      <c r="AT1427" s="69" t="n">
        <f aca="false">AQ1427</f>
        <v>0</v>
      </c>
    </row>
    <row r="1428" customFormat="false" ht="11.25" hidden="false" customHeight="false" outlineLevel="0" collapsed="false">
      <c r="AD1428" s="1" t="n">
        <f aca="false">AD1427+1</f>
        <v>1423</v>
      </c>
      <c r="AF1428" s="33"/>
      <c r="AG1428" s="33"/>
      <c r="AI1428" s="33"/>
      <c r="AS1428" s="71" t="n">
        <f aca="false">AL1427</f>
        <v>0</v>
      </c>
      <c r="AT1428" s="69" t="n">
        <f aca="false">AQ1428</f>
        <v>0</v>
      </c>
    </row>
    <row r="1429" customFormat="false" ht="11.25" hidden="false" customHeight="false" outlineLevel="0" collapsed="false">
      <c r="AD1429" s="1" t="n">
        <f aca="false">AD1428+1</f>
        <v>1424</v>
      </c>
      <c r="AF1429" s="33"/>
      <c r="AG1429" s="33"/>
      <c r="AI1429" s="33"/>
      <c r="AS1429" s="71" t="n">
        <f aca="false">AL1428</f>
        <v>0</v>
      </c>
      <c r="AT1429" s="69" t="n">
        <f aca="false">AQ1429</f>
        <v>0</v>
      </c>
    </row>
    <row r="1430" customFormat="false" ht="11.25" hidden="false" customHeight="false" outlineLevel="0" collapsed="false">
      <c r="AD1430" s="1" t="n">
        <f aca="false">AD1429+1</f>
        <v>1425</v>
      </c>
      <c r="AF1430" s="33"/>
      <c r="AG1430" s="33"/>
      <c r="AI1430" s="33"/>
      <c r="AS1430" s="71" t="n">
        <f aca="false">AL1429</f>
        <v>0</v>
      </c>
      <c r="AT1430" s="69" t="n">
        <f aca="false">AQ1430</f>
        <v>0</v>
      </c>
    </row>
    <row r="1431" customFormat="false" ht="11.25" hidden="false" customHeight="false" outlineLevel="0" collapsed="false">
      <c r="AD1431" s="1" t="n">
        <f aca="false">AD1430+1</f>
        <v>1426</v>
      </c>
      <c r="AF1431" s="33"/>
      <c r="AG1431" s="33"/>
      <c r="AI1431" s="33"/>
      <c r="AS1431" s="71" t="n">
        <f aca="false">AL1430</f>
        <v>0</v>
      </c>
      <c r="AT1431" s="69" t="n">
        <f aca="false">AQ1431</f>
        <v>0</v>
      </c>
    </row>
    <row r="1432" customFormat="false" ht="11.25" hidden="false" customHeight="false" outlineLevel="0" collapsed="false">
      <c r="AD1432" s="1" t="n">
        <f aca="false">AD1431+1</f>
        <v>1427</v>
      </c>
      <c r="AF1432" s="33"/>
      <c r="AG1432" s="33"/>
      <c r="AI1432" s="33"/>
      <c r="AS1432" s="71" t="n">
        <f aca="false">AL1431</f>
        <v>0</v>
      </c>
      <c r="AT1432" s="69" t="n">
        <f aca="false">AQ1432</f>
        <v>0</v>
      </c>
    </row>
    <row r="1433" customFormat="false" ht="11.25" hidden="false" customHeight="false" outlineLevel="0" collapsed="false">
      <c r="AD1433" s="1" t="n">
        <f aca="false">AD1432+1</f>
        <v>1428</v>
      </c>
      <c r="AF1433" s="33"/>
      <c r="AG1433" s="33"/>
      <c r="AI1433" s="33"/>
      <c r="AS1433" s="71" t="n">
        <f aca="false">AL1432</f>
        <v>0</v>
      </c>
      <c r="AT1433" s="69" t="n">
        <f aca="false">AQ1433</f>
        <v>0</v>
      </c>
    </row>
    <row r="1434" customFormat="false" ht="11.25" hidden="false" customHeight="false" outlineLevel="0" collapsed="false">
      <c r="AD1434" s="1" t="n">
        <f aca="false">AD1433+1</f>
        <v>1429</v>
      </c>
      <c r="AF1434" s="33"/>
      <c r="AG1434" s="33"/>
      <c r="AI1434" s="33"/>
      <c r="AS1434" s="71" t="n">
        <f aca="false">AL1433</f>
        <v>0</v>
      </c>
      <c r="AT1434" s="69" t="n">
        <f aca="false">AQ1434</f>
        <v>0</v>
      </c>
    </row>
    <row r="1435" customFormat="false" ht="11.25" hidden="false" customHeight="false" outlineLevel="0" collapsed="false">
      <c r="AD1435" s="1" t="n">
        <f aca="false">AD1434+1</f>
        <v>1430</v>
      </c>
      <c r="AF1435" s="33"/>
      <c r="AG1435" s="33"/>
      <c r="AI1435" s="33"/>
      <c r="AS1435" s="71" t="n">
        <f aca="false">AL1434</f>
        <v>0</v>
      </c>
      <c r="AT1435" s="69" t="n">
        <f aca="false">AQ1435</f>
        <v>0</v>
      </c>
    </row>
    <row r="1436" customFormat="false" ht="11.25" hidden="false" customHeight="false" outlineLevel="0" collapsed="false">
      <c r="AD1436" s="1" t="n">
        <f aca="false">AD1435+1</f>
        <v>1431</v>
      </c>
      <c r="AF1436" s="33"/>
      <c r="AG1436" s="33"/>
      <c r="AI1436" s="33"/>
      <c r="AS1436" s="71" t="n">
        <f aca="false">AL1435</f>
        <v>0</v>
      </c>
      <c r="AT1436" s="69" t="n">
        <f aca="false">AQ1436</f>
        <v>0</v>
      </c>
    </row>
    <row r="1437" customFormat="false" ht="11.25" hidden="false" customHeight="false" outlineLevel="0" collapsed="false">
      <c r="AD1437" s="1" t="n">
        <f aca="false">AD1436+1</f>
        <v>1432</v>
      </c>
      <c r="AF1437" s="33"/>
      <c r="AG1437" s="33"/>
      <c r="AI1437" s="33"/>
      <c r="AS1437" s="71" t="n">
        <f aca="false">AL1436</f>
        <v>0</v>
      </c>
      <c r="AT1437" s="69" t="n">
        <f aca="false">AQ1437</f>
        <v>0</v>
      </c>
    </row>
    <row r="1438" customFormat="false" ht="11.25" hidden="false" customHeight="false" outlineLevel="0" collapsed="false">
      <c r="AD1438" s="1" t="n">
        <f aca="false">AD1437+1</f>
        <v>1433</v>
      </c>
      <c r="AF1438" s="33"/>
      <c r="AG1438" s="33"/>
      <c r="AI1438" s="33"/>
      <c r="AS1438" s="71" t="n">
        <f aca="false">AL1437</f>
        <v>0</v>
      </c>
      <c r="AT1438" s="69" t="n">
        <f aca="false">AQ1438</f>
        <v>0</v>
      </c>
    </row>
    <row r="1439" customFormat="false" ht="11.25" hidden="false" customHeight="false" outlineLevel="0" collapsed="false">
      <c r="AD1439" s="1" t="n">
        <f aca="false">AD1438+1</f>
        <v>1434</v>
      </c>
      <c r="AF1439" s="33"/>
      <c r="AG1439" s="33"/>
      <c r="AI1439" s="33"/>
      <c r="AS1439" s="71" t="n">
        <f aca="false">AL1438</f>
        <v>0</v>
      </c>
      <c r="AT1439" s="69" t="n">
        <f aca="false">AQ1439</f>
        <v>0</v>
      </c>
    </row>
    <row r="1440" customFormat="false" ht="11.25" hidden="false" customHeight="false" outlineLevel="0" collapsed="false">
      <c r="AD1440" s="1" t="n">
        <f aca="false">AD1439+1</f>
        <v>1435</v>
      </c>
      <c r="AF1440" s="33"/>
      <c r="AG1440" s="33"/>
      <c r="AI1440" s="33"/>
      <c r="AS1440" s="71" t="n">
        <f aca="false">AL1439</f>
        <v>0</v>
      </c>
      <c r="AT1440" s="69" t="n">
        <f aca="false">AQ1440</f>
        <v>0</v>
      </c>
    </row>
    <row r="1441" customFormat="false" ht="11.25" hidden="false" customHeight="false" outlineLevel="0" collapsed="false">
      <c r="AD1441" s="1" t="n">
        <f aca="false">AD1440+1</f>
        <v>1436</v>
      </c>
      <c r="AF1441" s="33"/>
      <c r="AG1441" s="33"/>
      <c r="AI1441" s="33"/>
      <c r="AS1441" s="71" t="n">
        <f aca="false">AL1440</f>
        <v>0</v>
      </c>
      <c r="AT1441" s="69" t="n">
        <f aca="false">AQ1441</f>
        <v>0</v>
      </c>
    </row>
    <row r="1442" customFormat="false" ht="11.25" hidden="false" customHeight="false" outlineLevel="0" collapsed="false">
      <c r="AD1442" s="1" t="n">
        <f aca="false">AD1441+1</f>
        <v>1437</v>
      </c>
      <c r="AF1442" s="33"/>
      <c r="AG1442" s="33"/>
      <c r="AI1442" s="33"/>
      <c r="AS1442" s="71" t="n">
        <f aca="false">AL1441</f>
        <v>0</v>
      </c>
      <c r="AT1442" s="69" t="n">
        <f aca="false">AQ1442</f>
        <v>0</v>
      </c>
    </row>
    <row r="1443" customFormat="false" ht="11.25" hidden="false" customHeight="false" outlineLevel="0" collapsed="false">
      <c r="AD1443" s="1" t="n">
        <f aca="false">AD1442+1</f>
        <v>1438</v>
      </c>
      <c r="AF1443" s="33"/>
      <c r="AG1443" s="33"/>
      <c r="AI1443" s="33"/>
      <c r="AS1443" s="71" t="n">
        <f aca="false">AL1442</f>
        <v>0</v>
      </c>
      <c r="AT1443" s="69" t="n">
        <f aca="false">AQ1443</f>
        <v>0</v>
      </c>
    </row>
    <row r="1444" customFormat="false" ht="11.25" hidden="false" customHeight="false" outlineLevel="0" collapsed="false">
      <c r="AD1444" s="1" t="n">
        <f aca="false">AD1443+1</f>
        <v>1439</v>
      </c>
      <c r="AF1444" s="33"/>
      <c r="AG1444" s="33"/>
      <c r="AI1444" s="33"/>
      <c r="AS1444" s="71" t="n">
        <f aca="false">AL1443</f>
        <v>0</v>
      </c>
      <c r="AT1444" s="69" t="n">
        <f aca="false">AQ1444</f>
        <v>0</v>
      </c>
    </row>
    <row r="1445" customFormat="false" ht="11.25" hidden="false" customHeight="false" outlineLevel="0" collapsed="false">
      <c r="AD1445" s="1" t="n">
        <f aca="false">AD1444+1</f>
        <v>1440</v>
      </c>
      <c r="AF1445" s="33"/>
      <c r="AG1445" s="33"/>
      <c r="AI1445" s="33"/>
      <c r="AS1445" s="71" t="n">
        <f aca="false">AL1444</f>
        <v>0</v>
      </c>
      <c r="AT1445" s="69" t="n">
        <f aca="false">AQ1445</f>
        <v>0</v>
      </c>
    </row>
    <row r="1446" customFormat="false" ht="11.25" hidden="false" customHeight="false" outlineLevel="0" collapsed="false">
      <c r="AD1446" s="1" t="n">
        <f aca="false">AD1445+1</f>
        <v>1441</v>
      </c>
      <c r="AF1446" s="33"/>
      <c r="AG1446" s="33"/>
      <c r="AI1446" s="33"/>
      <c r="AS1446" s="71" t="n">
        <f aca="false">AL1445</f>
        <v>0</v>
      </c>
      <c r="AT1446" s="69" t="n">
        <f aca="false">AQ1446</f>
        <v>0</v>
      </c>
    </row>
    <row r="1447" customFormat="false" ht="11.25" hidden="false" customHeight="false" outlineLevel="0" collapsed="false">
      <c r="AD1447" s="1" t="n">
        <f aca="false">AD1446+1</f>
        <v>1442</v>
      </c>
      <c r="AF1447" s="33"/>
      <c r="AG1447" s="33"/>
      <c r="AI1447" s="33"/>
      <c r="AS1447" s="71" t="n">
        <f aca="false">AL1446</f>
        <v>0</v>
      </c>
      <c r="AT1447" s="69" t="n">
        <f aca="false">AQ1447</f>
        <v>0</v>
      </c>
    </row>
    <row r="1448" customFormat="false" ht="11.25" hidden="false" customHeight="false" outlineLevel="0" collapsed="false">
      <c r="AD1448" s="1" t="n">
        <f aca="false">AD1447+1</f>
        <v>1443</v>
      </c>
      <c r="AF1448" s="33"/>
      <c r="AG1448" s="33"/>
      <c r="AI1448" s="33"/>
      <c r="AS1448" s="71" t="n">
        <f aca="false">AL1447</f>
        <v>0</v>
      </c>
      <c r="AT1448" s="69" t="n">
        <f aca="false">AQ1448</f>
        <v>0</v>
      </c>
    </row>
    <row r="1449" customFormat="false" ht="11.25" hidden="false" customHeight="false" outlineLevel="0" collapsed="false">
      <c r="AD1449" s="1" t="n">
        <f aca="false">AD1448+1</f>
        <v>1444</v>
      </c>
      <c r="AF1449" s="33"/>
      <c r="AG1449" s="33"/>
      <c r="AI1449" s="33"/>
      <c r="AS1449" s="71" t="n">
        <f aca="false">AL1448</f>
        <v>0</v>
      </c>
      <c r="AT1449" s="69" t="n">
        <f aca="false">AQ1449</f>
        <v>0</v>
      </c>
    </row>
    <row r="1450" customFormat="false" ht="11.25" hidden="false" customHeight="false" outlineLevel="0" collapsed="false">
      <c r="AD1450" s="1" t="n">
        <f aca="false">AD1449+1</f>
        <v>1445</v>
      </c>
      <c r="AF1450" s="33"/>
      <c r="AG1450" s="33"/>
      <c r="AI1450" s="33"/>
      <c r="AS1450" s="71" t="n">
        <f aca="false">AL1449</f>
        <v>0</v>
      </c>
      <c r="AT1450" s="69" t="n">
        <f aca="false">AQ1450</f>
        <v>0</v>
      </c>
    </row>
    <row r="1451" customFormat="false" ht="11.25" hidden="false" customHeight="false" outlineLevel="0" collapsed="false">
      <c r="AD1451" s="1" t="n">
        <f aca="false">AD1450+1</f>
        <v>1446</v>
      </c>
      <c r="AF1451" s="33"/>
      <c r="AG1451" s="33"/>
      <c r="AI1451" s="33"/>
      <c r="AS1451" s="71" t="n">
        <f aca="false">AL1450</f>
        <v>0</v>
      </c>
      <c r="AT1451" s="69" t="n">
        <f aca="false">AQ1451</f>
        <v>0</v>
      </c>
    </row>
    <row r="1452" customFormat="false" ht="11.25" hidden="false" customHeight="false" outlineLevel="0" collapsed="false">
      <c r="AD1452" s="1" t="n">
        <f aca="false">AD1451+1</f>
        <v>1447</v>
      </c>
      <c r="AG1452" s="33"/>
      <c r="AI1452" s="33"/>
      <c r="AS1452" s="71" t="n">
        <f aca="false">AL1451</f>
        <v>0</v>
      </c>
      <c r="AT1452" s="69" t="n">
        <f aca="false">AQ1452</f>
        <v>0</v>
      </c>
    </row>
    <row r="1453" customFormat="false" ht="11.25" hidden="false" customHeight="false" outlineLevel="0" collapsed="false">
      <c r="AD1453" s="1" t="n">
        <f aca="false">AD1452+1</f>
        <v>1448</v>
      </c>
      <c r="AG1453" s="33"/>
      <c r="AI1453" s="33"/>
      <c r="AS1453" s="71" t="n">
        <f aca="false">AL1452</f>
        <v>0</v>
      </c>
      <c r="AT1453" s="69" t="n">
        <f aca="false">AQ1453</f>
        <v>0</v>
      </c>
    </row>
    <row r="1454" customFormat="false" ht="11.25" hidden="false" customHeight="false" outlineLevel="0" collapsed="false">
      <c r="AD1454" s="1" t="n">
        <f aca="false">AD1453+1</f>
        <v>1449</v>
      </c>
      <c r="AG1454" s="33"/>
      <c r="AI1454" s="33"/>
      <c r="AS1454" s="71" t="n">
        <f aca="false">AL1453</f>
        <v>0</v>
      </c>
      <c r="AT1454" s="69" t="n">
        <f aca="false">AQ1454</f>
        <v>0</v>
      </c>
    </row>
    <row r="1455" customFormat="false" ht="11.25" hidden="false" customHeight="false" outlineLevel="0" collapsed="false">
      <c r="AD1455" s="1" t="n">
        <f aca="false">AD1454+1</f>
        <v>1450</v>
      </c>
      <c r="AG1455" s="33"/>
      <c r="AI1455" s="33"/>
      <c r="AS1455" s="71" t="n">
        <f aca="false">AL1454</f>
        <v>0</v>
      </c>
      <c r="AT1455" s="69" t="n">
        <f aca="false">AQ1455</f>
        <v>0</v>
      </c>
    </row>
    <row r="1456" customFormat="false" ht="11.25" hidden="false" customHeight="false" outlineLevel="0" collapsed="false">
      <c r="AD1456" s="1" t="n">
        <f aca="false">AD1455+1</f>
        <v>1451</v>
      </c>
      <c r="AG1456" s="33"/>
      <c r="AI1456" s="33"/>
      <c r="AS1456" s="71" t="n">
        <f aca="false">AL1455</f>
        <v>0</v>
      </c>
      <c r="AT1456" s="69" t="n">
        <f aca="false">AQ1456</f>
        <v>0</v>
      </c>
    </row>
    <row r="1457" customFormat="false" ht="11.25" hidden="false" customHeight="false" outlineLevel="0" collapsed="false">
      <c r="AD1457" s="1" t="n">
        <f aca="false">AD1456+1</f>
        <v>1452</v>
      </c>
      <c r="AG1457" s="33"/>
      <c r="AI1457" s="33"/>
      <c r="AS1457" s="71" t="n">
        <f aca="false">AL1456</f>
        <v>0</v>
      </c>
      <c r="AT1457" s="69" t="n">
        <f aca="false">AQ1457</f>
        <v>0</v>
      </c>
    </row>
    <row r="1458" customFormat="false" ht="11.25" hidden="false" customHeight="false" outlineLevel="0" collapsed="false">
      <c r="AD1458" s="1" t="n">
        <f aca="false">AD1457+1</f>
        <v>1453</v>
      </c>
      <c r="AG1458" s="33"/>
      <c r="AI1458" s="33"/>
      <c r="AS1458" s="71" t="n">
        <f aca="false">AL1457</f>
        <v>0</v>
      </c>
      <c r="AT1458" s="69" t="n">
        <f aca="false">AQ1458</f>
        <v>0</v>
      </c>
    </row>
    <row r="1459" customFormat="false" ht="11.25" hidden="false" customHeight="false" outlineLevel="0" collapsed="false">
      <c r="AD1459" s="1" t="n">
        <f aca="false">AD1458+1</f>
        <v>1454</v>
      </c>
      <c r="AG1459" s="33"/>
      <c r="AI1459" s="33"/>
      <c r="AS1459" s="71" t="n">
        <f aca="false">AL1458</f>
        <v>0</v>
      </c>
      <c r="AT1459" s="69" t="n">
        <f aca="false">AQ1459</f>
        <v>0</v>
      </c>
    </row>
    <row r="1460" customFormat="false" ht="11.25" hidden="false" customHeight="false" outlineLevel="0" collapsed="false">
      <c r="AD1460" s="1" t="n">
        <f aca="false">AD1459+1</f>
        <v>1455</v>
      </c>
      <c r="AG1460" s="33"/>
      <c r="AI1460" s="33"/>
      <c r="AS1460" s="71" t="n">
        <f aca="false">AL1459</f>
        <v>0</v>
      </c>
      <c r="AT1460" s="69" t="n">
        <f aca="false">AQ1460</f>
        <v>0</v>
      </c>
    </row>
    <row r="1461" customFormat="false" ht="11.25" hidden="false" customHeight="false" outlineLevel="0" collapsed="false">
      <c r="AD1461" s="1" t="n">
        <f aca="false">AD1460+1</f>
        <v>1456</v>
      </c>
      <c r="AG1461" s="33"/>
      <c r="AI1461" s="33"/>
      <c r="AS1461" s="71" t="n">
        <f aca="false">AL1460</f>
        <v>0</v>
      </c>
      <c r="AT1461" s="69" t="n">
        <f aca="false">AQ1461</f>
        <v>0</v>
      </c>
    </row>
    <row r="1462" customFormat="false" ht="11.25" hidden="false" customHeight="false" outlineLevel="0" collapsed="false">
      <c r="AD1462" s="1" t="n">
        <f aca="false">AD1461+1</f>
        <v>1457</v>
      </c>
      <c r="AG1462" s="33"/>
      <c r="AI1462" s="33"/>
      <c r="AS1462" s="71" t="n">
        <f aca="false">AL1461</f>
        <v>0</v>
      </c>
      <c r="AT1462" s="69" t="n">
        <f aca="false">AQ1462</f>
        <v>0</v>
      </c>
    </row>
    <row r="1463" customFormat="false" ht="11.25" hidden="false" customHeight="false" outlineLevel="0" collapsed="false">
      <c r="AD1463" s="1" t="n">
        <f aca="false">AD1462+1</f>
        <v>1458</v>
      </c>
      <c r="AG1463" s="33"/>
      <c r="AI1463" s="33"/>
      <c r="AS1463" s="71" t="n">
        <f aca="false">AL1462</f>
        <v>0</v>
      </c>
      <c r="AT1463" s="69" t="n">
        <f aca="false">AQ1463</f>
        <v>0</v>
      </c>
    </row>
    <row r="1464" customFormat="false" ht="11.25" hidden="false" customHeight="false" outlineLevel="0" collapsed="false">
      <c r="AD1464" s="1" t="n">
        <f aca="false">AD1463+1</f>
        <v>1459</v>
      </c>
      <c r="AG1464" s="33"/>
      <c r="AI1464" s="33"/>
      <c r="AS1464" s="71" t="n">
        <f aca="false">AL1463</f>
        <v>0</v>
      </c>
      <c r="AT1464" s="69" t="n">
        <f aca="false">AQ1464</f>
        <v>0</v>
      </c>
    </row>
    <row r="1465" customFormat="false" ht="11.25" hidden="false" customHeight="false" outlineLevel="0" collapsed="false">
      <c r="AD1465" s="1" t="n">
        <f aca="false">AD1464+1</f>
        <v>1460</v>
      </c>
      <c r="AG1465" s="33"/>
      <c r="AI1465" s="33"/>
      <c r="AS1465" s="71" t="n">
        <f aca="false">AL1464</f>
        <v>0</v>
      </c>
      <c r="AT1465" s="69" t="n">
        <f aca="false">AQ1465</f>
        <v>0</v>
      </c>
    </row>
    <row r="1466" customFormat="false" ht="11.25" hidden="false" customHeight="false" outlineLevel="0" collapsed="false">
      <c r="AD1466" s="1" t="n">
        <f aca="false">AD1465+1</f>
        <v>1461</v>
      </c>
      <c r="AG1466" s="33"/>
      <c r="AI1466" s="33"/>
      <c r="AS1466" s="71" t="n">
        <f aca="false">AL1465</f>
        <v>0</v>
      </c>
      <c r="AT1466" s="69" t="n">
        <f aca="false">AQ1466</f>
        <v>0</v>
      </c>
    </row>
    <row r="1467" customFormat="false" ht="11.25" hidden="false" customHeight="false" outlineLevel="0" collapsed="false">
      <c r="AD1467" s="1" t="n">
        <f aca="false">AD1466+1</f>
        <v>1462</v>
      </c>
      <c r="AG1467" s="33"/>
      <c r="AI1467" s="33"/>
      <c r="AS1467" s="71" t="n">
        <f aca="false">AL1466</f>
        <v>0</v>
      </c>
      <c r="AT1467" s="69" t="n">
        <f aca="false">AQ1467</f>
        <v>0</v>
      </c>
    </row>
    <row r="1468" customFormat="false" ht="11.25" hidden="false" customHeight="false" outlineLevel="0" collapsed="false">
      <c r="AD1468" s="1" t="n">
        <f aca="false">AD1467+1</f>
        <v>1463</v>
      </c>
      <c r="AG1468" s="33"/>
      <c r="AI1468" s="33"/>
      <c r="AS1468" s="71" t="n">
        <f aca="false">AL1467</f>
        <v>0</v>
      </c>
      <c r="AT1468" s="69" t="n">
        <f aca="false">AQ1468</f>
        <v>0</v>
      </c>
    </row>
    <row r="1469" customFormat="false" ht="11.25" hidden="false" customHeight="false" outlineLevel="0" collapsed="false">
      <c r="AD1469" s="1" t="n">
        <f aca="false">AD1468+1</f>
        <v>1464</v>
      </c>
      <c r="AG1469" s="33"/>
      <c r="AI1469" s="33"/>
      <c r="AS1469" s="71" t="n">
        <f aca="false">AL1468</f>
        <v>0</v>
      </c>
      <c r="AT1469" s="69" t="n">
        <f aca="false">AQ1469</f>
        <v>0</v>
      </c>
    </row>
    <row r="1470" customFormat="false" ht="11.25" hidden="false" customHeight="false" outlineLevel="0" collapsed="false">
      <c r="AD1470" s="1" t="n">
        <f aca="false">AD1469+1</f>
        <v>1465</v>
      </c>
      <c r="AG1470" s="33"/>
      <c r="AI1470" s="33"/>
      <c r="AS1470" s="71" t="n">
        <f aca="false">AL1469</f>
        <v>0</v>
      </c>
      <c r="AT1470" s="69" t="n">
        <f aca="false">AQ1470</f>
        <v>0</v>
      </c>
    </row>
    <row r="1471" customFormat="false" ht="11.25" hidden="false" customHeight="false" outlineLevel="0" collapsed="false">
      <c r="AD1471" s="1" t="n">
        <f aca="false">AD1470+1</f>
        <v>1466</v>
      </c>
      <c r="AG1471" s="33"/>
      <c r="AI1471" s="33"/>
      <c r="AS1471" s="71" t="n">
        <f aca="false">AL1470</f>
        <v>0</v>
      </c>
      <c r="AT1471" s="69" t="n">
        <f aca="false">AQ1471</f>
        <v>0</v>
      </c>
    </row>
    <row r="1472" customFormat="false" ht="11.25" hidden="false" customHeight="false" outlineLevel="0" collapsed="false">
      <c r="AD1472" s="1" t="n">
        <f aca="false">AD1471+1</f>
        <v>1467</v>
      </c>
      <c r="AG1472" s="33"/>
      <c r="AI1472" s="33"/>
      <c r="AS1472" s="71" t="n">
        <f aca="false">AL1471</f>
        <v>0</v>
      </c>
      <c r="AT1472" s="69" t="n">
        <f aca="false">AQ1472</f>
        <v>0</v>
      </c>
    </row>
    <row r="1473" customFormat="false" ht="11.25" hidden="false" customHeight="false" outlineLevel="0" collapsed="false">
      <c r="AD1473" s="1" t="n">
        <f aca="false">AD1472+1</f>
        <v>1468</v>
      </c>
      <c r="AG1473" s="33"/>
      <c r="AI1473" s="33"/>
      <c r="AS1473" s="71" t="n">
        <f aca="false">AL1472</f>
        <v>0</v>
      </c>
      <c r="AT1473" s="69" t="n">
        <f aca="false">AQ1473</f>
        <v>0</v>
      </c>
    </row>
    <row r="1474" customFormat="false" ht="11.25" hidden="false" customHeight="false" outlineLevel="0" collapsed="false">
      <c r="AD1474" s="1" t="n">
        <f aca="false">AD1473+1</f>
        <v>1469</v>
      </c>
      <c r="AG1474" s="33"/>
      <c r="AI1474" s="33"/>
      <c r="AS1474" s="71" t="n">
        <f aca="false">AL1473</f>
        <v>0</v>
      </c>
      <c r="AT1474" s="69" t="n">
        <f aca="false">AQ1474</f>
        <v>0</v>
      </c>
    </row>
    <row r="1475" customFormat="false" ht="11.25" hidden="false" customHeight="false" outlineLevel="0" collapsed="false">
      <c r="AD1475" s="1" t="n">
        <f aca="false">AD1474+1</f>
        <v>1470</v>
      </c>
      <c r="AG1475" s="33"/>
      <c r="AI1475" s="33"/>
      <c r="AS1475" s="71" t="n">
        <f aca="false">AL1474</f>
        <v>0</v>
      </c>
      <c r="AT1475" s="69" t="n">
        <f aca="false">AQ1475</f>
        <v>0</v>
      </c>
    </row>
    <row r="1476" customFormat="false" ht="11.25" hidden="false" customHeight="false" outlineLevel="0" collapsed="false">
      <c r="AD1476" s="1" t="n">
        <f aca="false">AD1475+1</f>
        <v>1471</v>
      </c>
      <c r="AG1476" s="33"/>
      <c r="AI1476" s="33"/>
      <c r="AS1476" s="71" t="n">
        <f aca="false">AL1475</f>
        <v>0</v>
      </c>
      <c r="AT1476" s="69" t="n">
        <f aca="false">AQ1476</f>
        <v>0</v>
      </c>
    </row>
    <row r="1477" customFormat="false" ht="11.25" hidden="false" customHeight="false" outlineLevel="0" collapsed="false">
      <c r="AD1477" s="1" t="n">
        <f aca="false">AD1476+1</f>
        <v>1472</v>
      </c>
      <c r="AG1477" s="33"/>
      <c r="AI1477" s="33"/>
      <c r="AS1477" s="71" t="n">
        <f aca="false">AL1476</f>
        <v>0</v>
      </c>
      <c r="AT1477" s="69" t="n">
        <f aca="false">AQ1477</f>
        <v>0</v>
      </c>
    </row>
    <row r="1478" customFormat="false" ht="11.25" hidden="false" customHeight="false" outlineLevel="0" collapsed="false">
      <c r="AD1478" s="1" t="n">
        <f aca="false">AD1477+1</f>
        <v>1473</v>
      </c>
      <c r="AG1478" s="33"/>
      <c r="AI1478" s="33"/>
      <c r="AS1478" s="71" t="n">
        <f aca="false">AL1477</f>
        <v>0</v>
      </c>
      <c r="AT1478" s="69" t="n">
        <f aca="false">AQ1478</f>
        <v>0</v>
      </c>
    </row>
    <row r="1479" customFormat="false" ht="11.25" hidden="false" customHeight="false" outlineLevel="0" collapsed="false">
      <c r="AD1479" s="1" t="n">
        <f aca="false">AD1478+1</f>
        <v>1474</v>
      </c>
      <c r="AG1479" s="33"/>
      <c r="AI1479" s="33"/>
      <c r="AS1479" s="71" t="n">
        <f aca="false">AL1478</f>
        <v>0</v>
      </c>
      <c r="AT1479" s="69" t="n">
        <f aca="false">AQ1479</f>
        <v>0</v>
      </c>
    </row>
    <row r="1480" customFormat="false" ht="11.25" hidden="false" customHeight="false" outlineLevel="0" collapsed="false">
      <c r="AD1480" s="1" t="n">
        <f aca="false">AD1479+1</f>
        <v>1475</v>
      </c>
      <c r="AG1480" s="33"/>
      <c r="AI1480" s="33"/>
      <c r="AS1480" s="71" t="n">
        <f aca="false">AL1479</f>
        <v>0</v>
      </c>
      <c r="AT1480" s="69" t="n">
        <f aca="false">AQ1480</f>
        <v>0</v>
      </c>
    </row>
    <row r="1481" customFormat="false" ht="11.25" hidden="false" customHeight="false" outlineLevel="0" collapsed="false">
      <c r="AD1481" s="1" t="n">
        <f aca="false">AD1480+1</f>
        <v>1476</v>
      </c>
      <c r="AG1481" s="33"/>
      <c r="AI1481" s="33"/>
      <c r="AS1481" s="71" t="n">
        <f aca="false">AL1480</f>
        <v>0</v>
      </c>
      <c r="AT1481" s="69" t="n">
        <f aca="false">AQ1481</f>
        <v>0</v>
      </c>
    </row>
    <row r="1482" customFormat="false" ht="11.25" hidden="false" customHeight="false" outlineLevel="0" collapsed="false">
      <c r="AD1482" s="1" t="n">
        <f aca="false">AD1481+1</f>
        <v>1477</v>
      </c>
      <c r="AG1482" s="33"/>
      <c r="AI1482" s="33"/>
      <c r="AS1482" s="71" t="n">
        <f aca="false">AL1481</f>
        <v>0</v>
      </c>
      <c r="AT1482" s="69" t="n">
        <f aca="false">AQ1482</f>
        <v>0</v>
      </c>
    </row>
    <row r="1483" customFormat="false" ht="11.25" hidden="false" customHeight="false" outlineLevel="0" collapsed="false">
      <c r="AD1483" s="1" t="n">
        <f aca="false">AD1482+1</f>
        <v>1478</v>
      </c>
      <c r="AG1483" s="33"/>
      <c r="AI1483" s="33"/>
      <c r="AS1483" s="71" t="n">
        <f aca="false">AL1482</f>
        <v>0</v>
      </c>
      <c r="AT1483" s="69" t="n">
        <f aca="false">AQ1483</f>
        <v>0</v>
      </c>
    </row>
    <row r="1484" customFormat="false" ht="11.25" hidden="false" customHeight="false" outlineLevel="0" collapsed="false">
      <c r="AD1484" s="1" t="n">
        <f aca="false">AD1483+1</f>
        <v>1479</v>
      </c>
      <c r="AG1484" s="33"/>
      <c r="AI1484" s="33"/>
      <c r="AS1484" s="71" t="n">
        <f aca="false">AL1483</f>
        <v>0</v>
      </c>
      <c r="AT1484" s="69" t="n">
        <f aca="false">AQ1484</f>
        <v>0</v>
      </c>
    </row>
    <row r="1485" customFormat="false" ht="11.25" hidden="false" customHeight="false" outlineLevel="0" collapsed="false">
      <c r="AD1485" s="1" t="n">
        <f aca="false">AD1484+1</f>
        <v>1480</v>
      </c>
      <c r="AG1485" s="33"/>
      <c r="AI1485" s="33"/>
      <c r="AS1485" s="71" t="n">
        <f aca="false">AL1484</f>
        <v>0</v>
      </c>
      <c r="AT1485" s="69" t="n">
        <f aca="false">AQ1485</f>
        <v>0</v>
      </c>
    </row>
    <row r="1486" customFormat="false" ht="11.25" hidden="false" customHeight="false" outlineLevel="0" collapsed="false">
      <c r="AD1486" s="1" t="n">
        <f aca="false">AD1485+1</f>
        <v>1481</v>
      </c>
      <c r="AG1486" s="33"/>
      <c r="AI1486" s="33"/>
      <c r="AS1486" s="71" t="n">
        <f aca="false">AL1485</f>
        <v>0</v>
      </c>
      <c r="AT1486" s="69" t="n">
        <f aca="false">AQ1486</f>
        <v>0</v>
      </c>
    </row>
    <row r="1487" customFormat="false" ht="11.25" hidden="false" customHeight="false" outlineLevel="0" collapsed="false">
      <c r="AD1487" s="1" t="n">
        <f aca="false">AD1486+1</f>
        <v>1482</v>
      </c>
      <c r="AG1487" s="33"/>
      <c r="AI1487" s="33"/>
      <c r="AS1487" s="71" t="n">
        <f aca="false">AL1486</f>
        <v>0</v>
      </c>
      <c r="AT1487" s="69" t="n">
        <f aca="false">AQ1487</f>
        <v>0</v>
      </c>
    </row>
    <row r="1488" customFormat="false" ht="11.25" hidden="false" customHeight="false" outlineLevel="0" collapsed="false">
      <c r="AD1488" s="1" t="n">
        <f aca="false">AD1487+1</f>
        <v>1483</v>
      </c>
      <c r="AG1488" s="33"/>
      <c r="AI1488" s="33"/>
      <c r="AS1488" s="71" t="n">
        <f aca="false">AL1487</f>
        <v>0</v>
      </c>
      <c r="AT1488" s="69" t="n">
        <f aca="false">AQ1488</f>
        <v>0</v>
      </c>
    </row>
    <row r="1489" customFormat="false" ht="11.25" hidden="false" customHeight="false" outlineLevel="0" collapsed="false">
      <c r="AD1489" s="1" t="n">
        <f aca="false">AD1488+1</f>
        <v>1484</v>
      </c>
      <c r="AG1489" s="33"/>
      <c r="AI1489" s="33"/>
      <c r="AS1489" s="71" t="n">
        <f aca="false">AL1488</f>
        <v>0</v>
      </c>
      <c r="AT1489" s="69" t="n">
        <f aca="false">AQ1489</f>
        <v>0</v>
      </c>
    </row>
    <row r="1490" customFormat="false" ht="11.25" hidden="false" customHeight="false" outlineLevel="0" collapsed="false">
      <c r="AD1490" s="1" t="n">
        <f aca="false">AD1489+1</f>
        <v>1485</v>
      </c>
      <c r="AG1490" s="33"/>
      <c r="AI1490" s="33"/>
      <c r="AS1490" s="71" t="n">
        <f aca="false">AL1489</f>
        <v>0</v>
      </c>
      <c r="AT1490" s="69" t="n">
        <f aca="false">AQ1490</f>
        <v>0</v>
      </c>
    </row>
    <row r="1491" customFormat="false" ht="11.25" hidden="false" customHeight="false" outlineLevel="0" collapsed="false">
      <c r="AD1491" s="1" t="n">
        <f aca="false">AD1490+1</f>
        <v>1486</v>
      </c>
      <c r="AG1491" s="33"/>
      <c r="AI1491" s="33"/>
      <c r="AS1491" s="71" t="n">
        <f aca="false">AL1490</f>
        <v>0</v>
      </c>
      <c r="AT1491" s="69" t="n">
        <f aca="false">AQ1491</f>
        <v>0</v>
      </c>
    </row>
    <row r="1492" customFormat="false" ht="11.25" hidden="false" customHeight="false" outlineLevel="0" collapsed="false">
      <c r="AD1492" s="1" t="n">
        <f aca="false">AD1491+1</f>
        <v>1487</v>
      </c>
      <c r="AG1492" s="33"/>
      <c r="AI1492" s="33"/>
      <c r="AS1492" s="71" t="n">
        <f aca="false">AL1491</f>
        <v>0</v>
      </c>
      <c r="AT1492" s="69" t="n">
        <f aca="false">AQ1492</f>
        <v>0</v>
      </c>
    </row>
    <row r="1493" customFormat="false" ht="11.25" hidden="false" customHeight="false" outlineLevel="0" collapsed="false">
      <c r="AD1493" s="1" t="n">
        <f aca="false">AD1492+1</f>
        <v>1488</v>
      </c>
      <c r="AG1493" s="33"/>
      <c r="AI1493" s="33"/>
      <c r="AS1493" s="71" t="n">
        <f aca="false">AL1492</f>
        <v>0</v>
      </c>
      <c r="AT1493" s="69" t="n">
        <f aca="false">AQ1493</f>
        <v>0</v>
      </c>
    </row>
    <row r="1494" customFormat="false" ht="11.25" hidden="false" customHeight="false" outlineLevel="0" collapsed="false">
      <c r="AD1494" s="1" t="n">
        <f aca="false">AD1493+1</f>
        <v>1489</v>
      </c>
      <c r="AG1494" s="33"/>
      <c r="AI1494" s="33"/>
      <c r="AS1494" s="71" t="n">
        <f aca="false">AL1493</f>
        <v>0</v>
      </c>
      <c r="AT1494" s="69" t="n">
        <f aca="false">AQ1494</f>
        <v>0</v>
      </c>
    </row>
    <row r="1495" customFormat="false" ht="11.25" hidden="false" customHeight="false" outlineLevel="0" collapsed="false">
      <c r="AD1495" s="1" t="n">
        <f aca="false">AD1494+1</f>
        <v>1490</v>
      </c>
      <c r="AG1495" s="33"/>
      <c r="AI1495" s="33"/>
      <c r="AS1495" s="71" t="n">
        <f aca="false">AL1494</f>
        <v>0</v>
      </c>
      <c r="AT1495" s="69" t="n">
        <f aca="false">AQ1495</f>
        <v>0</v>
      </c>
    </row>
    <row r="1496" customFormat="false" ht="11.25" hidden="false" customHeight="false" outlineLevel="0" collapsed="false">
      <c r="AD1496" s="1" t="n">
        <f aca="false">AD1495+1</f>
        <v>1491</v>
      </c>
      <c r="AG1496" s="33"/>
      <c r="AI1496" s="33"/>
      <c r="AS1496" s="71" t="n">
        <f aca="false">AL1495</f>
        <v>0</v>
      </c>
      <c r="AT1496" s="69" t="n">
        <f aca="false">AQ1496</f>
        <v>0</v>
      </c>
    </row>
    <row r="1497" customFormat="false" ht="11.25" hidden="false" customHeight="false" outlineLevel="0" collapsed="false">
      <c r="AD1497" s="1" t="n">
        <f aca="false">AD1496+1</f>
        <v>1492</v>
      </c>
      <c r="AG1497" s="33"/>
      <c r="AI1497" s="33"/>
      <c r="AS1497" s="71" t="n">
        <f aca="false">AL1496</f>
        <v>0</v>
      </c>
      <c r="AT1497" s="69" t="n">
        <f aca="false">AQ1497</f>
        <v>0</v>
      </c>
    </row>
    <row r="1498" customFormat="false" ht="11.25" hidden="false" customHeight="false" outlineLevel="0" collapsed="false">
      <c r="AD1498" s="1" t="n">
        <f aca="false">AD1497+1</f>
        <v>1493</v>
      </c>
      <c r="AG1498" s="33"/>
      <c r="AI1498" s="33"/>
      <c r="AS1498" s="71" t="n">
        <f aca="false">AL1497</f>
        <v>0</v>
      </c>
      <c r="AT1498" s="69" t="n">
        <f aca="false">AQ1498</f>
        <v>0</v>
      </c>
    </row>
    <row r="1499" customFormat="false" ht="11.25" hidden="false" customHeight="false" outlineLevel="0" collapsed="false">
      <c r="AD1499" s="1" t="n">
        <f aca="false">AD1498+1</f>
        <v>1494</v>
      </c>
      <c r="AG1499" s="33"/>
      <c r="AI1499" s="33"/>
      <c r="AS1499" s="71" t="n">
        <f aca="false">AL1498</f>
        <v>0</v>
      </c>
      <c r="AT1499" s="69" t="n">
        <f aca="false">AQ1499</f>
        <v>0</v>
      </c>
    </row>
    <row r="1500" customFormat="false" ht="11.25" hidden="false" customHeight="false" outlineLevel="0" collapsed="false">
      <c r="AD1500" s="1" t="n">
        <f aca="false">AD1499+1</f>
        <v>1495</v>
      </c>
      <c r="AG1500" s="33"/>
      <c r="AI1500" s="33"/>
      <c r="AS1500" s="71" t="n">
        <f aca="false">AL1499</f>
        <v>0</v>
      </c>
      <c r="AT1500" s="69" t="n">
        <f aca="false">AQ1500</f>
        <v>0</v>
      </c>
    </row>
    <row r="1501" customFormat="false" ht="11.25" hidden="false" customHeight="false" outlineLevel="0" collapsed="false">
      <c r="AD1501" s="1" t="n">
        <f aca="false">AD1500+1</f>
        <v>1496</v>
      </c>
      <c r="AG1501" s="33"/>
      <c r="AI1501" s="33"/>
      <c r="AS1501" s="71" t="n">
        <f aca="false">AL1500</f>
        <v>0</v>
      </c>
      <c r="AT1501" s="69" t="n">
        <f aca="false">AQ1501</f>
        <v>0</v>
      </c>
    </row>
    <row r="1502" customFormat="false" ht="11.25" hidden="false" customHeight="false" outlineLevel="0" collapsed="false">
      <c r="AD1502" s="1" t="n">
        <f aca="false">AD1501+1</f>
        <v>1497</v>
      </c>
      <c r="AG1502" s="33"/>
      <c r="AI1502" s="33"/>
      <c r="AS1502" s="71" t="n">
        <f aca="false">AL1501</f>
        <v>0</v>
      </c>
      <c r="AT1502" s="69" t="n">
        <f aca="false">AQ1502</f>
        <v>0</v>
      </c>
    </row>
    <row r="1503" customFormat="false" ht="11.25" hidden="false" customHeight="false" outlineLevel="0" collapsed="false">
      <c r="AD1503" s="1" t="n">
        <f aca="false">AD1502+1</f>
        <v>1498</v>
      </c>
      <c r="AG1503" s="33"/>
      <c r="AI1503" s="33"/>
      <c r="AS1503" s="71" t="n">
        <f aca="false">AL1502</f>
        <v>0</v>
      </c>
      <c r="AT1503" s="69" t="n">
        <f aca="false">AQ1503</f>
        <v>0</v>
      </c>
    </row>
    <row r="1504" customFormat="false" ht="11.25" hidden="false" customHeight="false" outlineLevel="0" collapsed="false">
      <c r="AD1504" s="1" t="n">
        <f aca="false">AD1503+1</f>
        <v>1499</v>
      </c>
      <c r="AG1504" s="33"/>
      <c r="AI1504" s="33"/>
      <c r="AS1504" s="71" t="n">
        <f aca="false">AL1503</f>
        <v>0</v>
      </c>
      <c r="AT1504" s="69" t="n">
        <f aca="false">AQ1504</f>
        <v>0</v>
      </c>
    </row>
    <row r="1505" customFormat="false" ht="11.25" hidden="false" customHeight="false" outlineLevel="0" collapsed="false">
      <c r="AD1505" s="1" t="n">
        <f aca="false">AD1504+1</f>
        <v>1500</v>
      </c>
      <c r="AG1505" s="33"/>
      <c r="AI1505" s="33"/>
      <c r="AS1505" s="71" t="n">
        <f aca="false">AL1504</f>
        <v>0</v>
      </c>
      <c r="AT1505" s="69" t="n">
        <f aca="false">AQ1505</f>
        <v>0</v>
      </c>
    </row>
    <row r="1506" customFormat="false" ht="11.25" hidden="false" customHeight="false" outlineLevel="0" collapsed="false">
      <c r="AD1506" s="1" t="n">
        <f aca="false">AD1505+1</f>
        <v>1501</v>
      </c>
      <c r="AG1506" s="33"/>
      <c r="AI1506" s="33"/>
      <c r="AS1506" s="71" t="n">
        <f aca="false">AL1505</f>
        <v>0</v>
      </c>
      <c r="AT1506" s="69" t="n">
        <f aca="false">AQ1506</f>
        <v>0</v>
      </c>
    </row>
    <row r="1507" customFormat="false" ht="11.25" hidden="false" customHeight="false" outlineLevel="0" collapsed="false">
      <c r="AD1507" s="1" t="n">
        <f aca="false">AD1506+1</f>
        <v>1502</v>
      </c>
      <c r="AG1507" s="33"/>
      <c r="AI1507" s="33"/>
      <c r="AS1507" s="71" t="n">
        <f aca="false">AL1506</f>
        <v>0</v>
      </c>
      <c r="AT1507" s="69" t="n">
        <f aca="false">AQ1507</f>
        <v>0</v>
      </c>
    </row>
    <row r="1508" customFormat="false" ht="11.25" hidden="false" customHeight="false" outlineLevel="0" collapsed="false">
      <c r="AD1508" s="1" t="n">
        <f aca="false">AD1507+1</f>
        <v>1503</v>
      </c>
      <c r="AG1508" s="33"/>
      <c r="AI1508" s="33"/>
      <c r="AS1508" s="71" t="n">
        <f aca="false">AL1507</f>
        <v>0</v>
      </c>
      <c r="AT1508" s="69" t="n">
        <f aca="false">AQ1508</f>
        <v>0</v>
      </c>
    </row>
    <row r="1509" customFormat="false" ht="11.25" hidden="false" customHeight="false" outlineLevel="0" collapsed="false">
      <c r="AD1509" s="1" t="n">
        <f aca="false">AD1508+1</f>
        <v>1504</v>
      </c>
      <c r="AG1509" s="33"/>
      <c r="AI1509" s="33"/>
      <c r="AS1509" s="71" t="n">
        <f aca="false">AL1508</f>
        <v>0</v>
      </c>
      <c r="AT1509" s="69" t="n">
        <f aca="false">AQ1509</f>
        <v>0</v>
      </c>
    </row>
    <row r="1510" customFormat="false" ht="11.25" hidden="false" customHeight="false" outlineLevel="0" collapsed="false">
      <c r="AD1510" s="1" t="n">
        <f aca="false">AD1509+1</f>
        <v>1505</v>
      </c>
      <c r="AG1510" s="33"/>
      <c r="AI1510" s="33"/>
      <c r="AS1510" s="71" t="n">
        <f aca="false">AL1509</f>
        <v>0</v>
      </c>
      <c r="AT1510" s="69" t="n">
        <f aca="false">AQ1510</f>
        <v>0</v>
      </c>
    </row>
    <row r="1511" customFormat="false" ht="11.25" hidden="false" customHeight="false" outlineLevel="0" collapsed="false">
      <c r="AD1511" s="1" t="n">
        <f aca="false">AD1510+1</f>
        <v>1506</v>
      </c>
      <c r="AG1511" s="33"/>
      <c r="AI1511" s="33"/>
      <c r="AS1511" s="71" t="n">
        <f aca="false">AL1510</f>
        <v>0</v>
      </c>
      <c r="AT1511" s="69" t="n">
        <f aca="false">AQ1511</f>
        <v>0</v>
      </c>
    </row>
    <row r="1512" customFormat="false" ht="11.25" hidden="false" customHeight="false" outlineLevel="0" collapsed="false">
      <c r="AD1512" s="1" t="n">
        <f aca="false">AD1511+1</f>
        <v>1507</v>
      </c>
      <c r="AG1512" s="33"/>
      <c r="AI1512" s="33"/>
      <c r="AS1512" s="71" t="n">
        <f aca="false">AL1511</f>
        <v>0</v>
      </c>
      <c r="AT1512" s="69" t="n">
        <f aca="false">AQ1512</f>
        <v>0</v>
      </c>
    </row>
    <row r="1513" customFormat="false" ht="11.25" hidden="false" customHeight="false" outlineLevel="0" collapsed="false">
      <c r="AD1513" s="1" t="n">
        <f aca="false">AD1512+1</f>
        <v>1508</v>
      </c>
      <c r="AG1513" s="33"/>
      <c r="AI1513" s="33"/>
      <c r="AS1513" s="71" t="n">
        <f aca="false">AL1512</f>
        <v>0</v>
      </c>
      <c r="AT1513" s="69" t="n">
        <f aca="false">AQ1513</f>
        <v>0</v>
      </c>
    </row>
    <row r="1514" customFormat="false" ht="11.25" hidden="false" customHeight="false" outlineLevel="0" collapsed="false">
      <c r="AD1514" s="1" t="n">
        <f aca="false">AD1513+1</f>
        <v>1509</v>
      </c>
      <c r="AG1514" s="33"/>
      <c r="AI1514" s="33"/>
      <c r="AS1514" s="71" t="n">
        <f aca="false">AL1513</f>
        <v>0</v>
      </c>
      <c r="AT1514" s="69" t="n">
        <f aca="false">AQ1514</f>
        <v>0</v>
      </c>
    </row>
    <row r="1515" customFormat="false" ht="11.25" hidden="false" customHeight="false" outlineLevel="0" collapsed="false">
      <c r="AD1515" s="1" t="n">
        <f aca="false">AD1514+1</f>
        <v>1510</v>
      </c>
      <c r="AG1515" s="33"/>
      <c r="AI1515" s="33"/>
      <c r="AS1515" s="71" t="n">
        <f aca="false">AL1514</f>
        <v>0</v>
      </c>
      <c r="AT1515" s="69" t="n">
        <f aca="false">AQ1515</f>
        <v>0</v>
      </c>
    </row>
    <row r="1516" customFormat="false" ht="11.25" hidden="false" customHeight="false" outlineLevel="0" collapsed="false">
      <c r="AD1516" s="1" t="n">
        <f aca="false">AD1515+1</f>
        <v>1511</v>
      </c>
      <c r="AG1516" s="33"/>
      <c r="AI1516" s="33"/>
      <c r="AS1516" s="71" t="n">
        <f aca="false">AL1515</f>
        <v>0</v>
      </c>
      <c r="AT1516" s="69" t="n">
        <f aca="false">AQ1516</f>
        <v>0</v>
      </c>
    </row>
    <row r="1517" customFormat="false" ht="11.25" hidden="false" customHeight="false" outlineLevel="0" collapsed="false">
      <c r="AD1517" s="1" t="n">
        <f aca="false">AD1516+1</f>
        <v>1512</v>
      </c>
      <c r="AG1517" s="33"/>
      <c r="AI1517" s="33"/>
      <c r="AS1517" s="71" t="n">
        <f aca="false">AL1516</f>
        <v>0</v>
      </c>
      <c r="AT1517" s="69" t="n">
        <f aca="false">AQ1517</f>
        <v>0</v>
      </c>
    </row>
    <row r="1518" customFormat="false" ht="11.25" hidden="false" customHeight="false" outlineLevel="0" collapsed="false">
      <c r="AD1518" s="1" t="n">
        <f aca="false">AD1517+1</f>
        <v>1513</v>
      </c>
      <c r="AG1518" s="33"/>
      <c r="AI1518" s="33"/>
      <c r="AS1518" s="71" t="n">
        <f aca="false">AL1517</f>
        <v>0</v>
      </c>
      <c r="AT1518" s="69" t="n">
        <f aca="false">AQ1518</f>
        <v>0</v>
      </c>
    </row>
    <row r="1519" customFormat="false" ht="11.25" hidden="false" customHeight="false" outlineLevel="0" collapsed="false">
      <c r="AD1519" s="1" t="n">
        <f aca="false">AD1518+1</f>
        <v>1514</v>
      </c>
      <c r="AG1519" s="33"/>
      <c r="AI1519" s="33"/>
      <c r="AS1519" s="71" t="n">
        <f aca="false">AL1518</f>
        <v>0</v>
      </c>
      <c r="AT1519" s="69" t="n">
        <f aca="false">AQ1519</f>
        <v>0</v>
      </c>
    </row>
    <row r="1520" customFormat="false" ht="11.25" hidden="false" customHeight="false" outlineLevel="0" collapsed="false">
      <c r="AD1520" s="1" t="n">
        <f aca="false">AD1519+1</f>
        <v>1515</v>
      </c>
      <c r="AG1520" s="33"/>
      <c r="AI1520" s="33"/>
      <c r="AS1520" s="71" t="n">
        <f aca="false">AL1519</f>
        <v>0</v>
      </c>
      <c r="AT1520" s="69" t="n">
        <f aca="false">AQ1520</f>
        <v>0</v>
      </c>
    </row>
    <row r="1521" customFormat="false" ht="11.25" hidden="false" customHeight="false" outlineLevel="0" collapsed="false">
      <c r="AD1521" s="1" t="n">
        <f aca="false">AD1520+1</f>
        <v>1516</v>
      </c>
      <c r="AG1521" s="33"/>
      <c r="AI1521" s="33"/>
      <c r="AS1521" s="71" t="n">
        <f aca="false">AL1520</f>
        <v>0</v>
      </c>
      <c r="AT1521" s="69" t="n">
        <f aca="false">AQ1521</f>
        <v>0</v>
      </c>
    </row>
    <row r="1522" customFormat="false" ht="11.25" hidden="false" customHeight="false" outlineLevel="0" collapsed="false">
      <c r="AD1522" s="1" t="n">
        <f aca="false">AD1521+1</f>
        <v>1517</v>
      </c>
      <c r="AG1522" s="33"/>
      <c r="AI1522" s="33"/>
      <c r="AS1522" s="71" t="n">
        <f aca="false">AL1521</f>
        <v>0</v>
      </c>
      <c r="AT1522" s="69" t="n">
        <f aca="false">AQ1522</f>
        <v>0</v>
      </c>
    </row>
    <row r="1523" customFormat="false" ht="11.25" hidden="false" customHeight="false" outlineLevel="0" collapsed="false">
      <c r="AD1523" s="1" t="n">
        <f aca="false">AD1522+1</f>
        <v>1518</v>
      </c>
      <c r="AG1523" s="33"/>
      <c r="AI1523" s="33"/>
      <c r="AS1523" s="71" t="n">
        <f aca="false">AL1522</f>
        <v>0</v>
      </c>
      <c r="AT1523" s="69" t="n">
        <f aca="false">AQ1523</f>
        <v>0</v>
      </c>
    </row>
    <row r="1524" customFormat="false" ht="11.25" hidden="false" customHeight="false" outlineLevel="0" collapsed="false">
      <c r="AD1524" s="1" t="n">
        <f aca="false">AD1523+1</f>
        <v>1519</v>
      </c>
      <c r="AG1524" s="33"/>
      <c r="AI1524" s="33"/>
      <c r="AS1524" s="71" t="n">
        <f aca="false">AL1523</f>
        <v>0</v>
      </c>
      <c r="AT1524" s="69" t="n">
        <f aca="false">AQ1524</f>
        <v>0</v>
      </c>
    </row>
    <row r="1525" customFormat="false" ht="11.25" hidden="false" customHeight="false" outlineLevel="0" collapsed="false">
      <c r="AD1525" s="1" t="n">
        <f aca="false">AD1524+1</f>
        <v>1520</v>
      </c>
      <c r="AG1525" s="33"/>
      <c r="AI1525" s="33"/>
      <c r="AS1525" s="71" t="n">
        <f aca="false">AL1524</f>
        <v>0</v>
      </c>
      <c r="AT1525" s="69" t="n">
        <f aca="false">AQ1525</f>
        <v>0</v>
      </c>
    </row>
    <row r="1526" customFormat="false" ht="11.25" hidden="false" customHeight="false" outlineLevel="0" collapsed="false">
      <c r="AD1526" s="1" t="n">
        <f aca="false">AD1525+1</f>
        <v>1521</v>
      </c>
      <c r="AG1526" s="33"/>
      <c r="AI1526" s="33"/>
      <c r="AS1526" s="71" t="n">
        <f aca="false">AL1525</f>
        <v>0</v>
      </c>
      <c r="AT1526" s="69" t="n">
        <f aca="false">AQ1526</f>
        <v>0</v>
      </c>
    </row>
    <row r="1527" customFormat="false" ht="11.25" hidden="false" customHeight="false" outlineLevel="0" collapsed="false">
      <c r="AD1527" s="1" t="n">
        <f aca="false">AD1526+1</f>
        <v>1522</v>
      </c>
      <c r="AG1527" s="33"/>
      <c r="AI1527" s="33"/>
      <c r="AS1527" s="71" t="n">
        <f aca="false">AL1526</f>
        <v>0</v>
      </c>
      <c r="AT1527" s="69" t="n">
        <f aca="false">AQ1527</f>
        <v>0</v>
      </c>
    </row>
    <row r="1528" customFormat="false" ht="11.25" hidden="false" customHeight="false" outlineLevel="0" collapsed="false">
      <c r="AD1528" s="1" t="n">
        <f aca="false">AD1527+1</f>
        <v>1523</v>
      </c>
      <c r="AG1528" s="33"/>
      <c r="AI1528" s="33"/>
      <c r="AS1528" s="71" t="n">
        <f aca="false">AL1527</f>
        <v>0</v>
      </c>
      <c r="AT1528" s="69" t="n">
        <f aca="false">AQ1528</f>
        <v>0</v>
      </c>
    </row>
    <row r="1529" customFormat="false" ht="11.25" hidden="false" customHeight="false" outlineLevel="0" collapsed="false">
      <c r="AD1529" s="1" t="n">
        <f aca="false">AD1528+1</f>
        <v>1524</v>
      </c>
      <c r="AG1529" s="33"/>
      <c r="AI1529" s="33"/>
      <c r="AS1529" s="71" t="n">
        <f aca="false">AL1528</f>
        <v>0</v>
      </c>
      <c r="AT1529" s="69" t="n">
        <f aca="false">AQ1529</f>
        <v>0</v>
      </c>
    </row>
    <row r="1530" customFormat="false" ht="11.25" hidden="false" customHeight="false" outlineLevel="0" collapsed="false">
      <c r="AD1530" s="1" t="n">
        <f aca="false">AD1529+1</f>
        <v>1525</v>
      </c>
      <c r="AG1530" s="33"/>
      <c r="AI1530" s="33"/>
      <c r="AS1530" s="71" t="n">
        <f aca="false">AL1529</f>
        <v>0</v>
      </c>
      <c r="AT1530" s="69" t="n">
        <f aca="false">AQ1530</f>
        <v>0</v>
      </c>
    </row>
    <row r="1531" customFormat="false" ht="11.25" hidden="false" customHeight="false" outlineLevel="0" collapsed="false">
      <c r="AD1531" s="1" t="n">
        <f aca="false">AD1530+1</f>
        <v>1526</v>
      </c>
      <c r="AG1531" s="33"/>
      <c r="AI1531" s="33"/>
      <c r="AS1531" s="71" t="n">
        <f aca="false">AL1530</f>
        <v>0</v>
      </c>
      <c r="AT1531" s="69" t="n">
        <f aca="false">AQ1531</f>
        <v>0</v>
      </c>
    </row>
    <row r="1532" customFormat="false" ht="11.25" hidden="false" customHeight="false" outlineLevel="0" collapsed="false">
      <c r="AD1532" s="1" t="n">
        <f aca="false">AD1531+1</f>
        <v>1527</v>
      </c>
      <c r="AG1532" s="33"/>
      <c r="AI1532" s="33"/>
      <c r="AS1532" s="71" t="n">
        <f aca="false">AL1531</f>
        <v>0</v>
      </c>
      <c r="AT1532" s="69" t="n">
        <f aca="false">AQ1532</f>
        <v>0</v>
      </c>
    </row>
    <row r="1533" customFormat="false" ht="11.25" hidden="false" customHeight="false" outlineLevel="0" collapsed="false">
      <c r="AD1533" s="1" t="n">
        <f aca="false">AD1532+1</f>
        <v>1528</v>
      </c>
      <c r="AG1533" s="33"/>
      <c r="AI1533" s="33"/>
      <c r="AS1533" s="71" t="n">
        <f aca="false">AL1532</f>
        <v>0</v>
      </c>
      <c r="AT1533" s="69" t="n">
        <f aca="false">AQ1533</f>
        <v>0</v>
      </c>
    </row>
    <row r="1534" customFormat="false" ht="11.25" hidden="false" customHeight="false" outlineLevel="0" collapsed="false">
      <c r="AD1534" s="1" t="n">
        <f aca="false">AD1533+1</f>
        <v>1529</v>
      </c>
      <c r="AG1534" s="33"/>
      <c r="AI1534" s="33"/>
      <c r="AS1534" s="71" t="n">
        <f aca="false">AL1533</f>
        <v>0</v>
      </c>
      <c r="AT1534" s="69" t="n">
        <f aca="false">AQ1534</f>
        <v>0</v>
      </c>
    </row>
    <row r="1535" customFormat="false" ht="11.25" hidden="false" customHeight="false" outlineLevel="0" collapsed="false">
      <c r="AD1535" s="1" t="n">
        <f aca="false">AD1534+1</f>
        <v>1530</v>
      </c>
      <c r="AG1535" s="33"/>
      <c r="AI1535" s="33"/>
      <c r="AS1535" s="71" t="n">
        <f aca="false">AL1534</f>
        <v>0</v>
      </c>
      <c r="AT1535" s="69" t="n">
        <f aca="false">AQ1535</f>
        <v>0</v>
      </c>
    </row>
    <row r="1536" customFormat="false" ht="11.25" hidden="false" customHeight="false" outlineLevel="0" collapsed="false">
      <c r="AD1536" s="1" t="n">
        <f aca="false">AD1535+1</f>
        <v>1531</v>
      </c>
      <c r="AG1536" s="33"/>
      <c r="AI1536" s="33"/>
      <c r="AS1536" s="71" t="n">
        <f aca="false">AL1535</f>
        <v>0</v>
      </c>
      <c r="AT1536" s="69" t="n">
        <f aca="false">AQ1536</f>
        <v>0</v>
      </c>
    </row>
    <row r="1537" customFormat="false" ht="11.25" hidden="false" customHeight="false" outlineLevel="0" collapsed="false">
      <c r="AD1537" s="1" t="n">
        <f aca="false">AD1536+1</f>
        <v>1532</v>
      </c>
      <c r="AG1537" s="33"/>
      <c r="AI1537" s="33"/>
      <c r="AS1537" s="71" t="n">
        <f aca="false">AL1536</f>
        <v>0</v>
      </c>
      <c r="AT1537" s="69" t="n">
        <f aca="false">AQ1537</f>
        <v>0</v>
      </c>
    </row>
    <row r="1538" customFormat="false" ht="11.25" hidden="false" customHeight="false" outlineLevel="0" collapsed="false">
      <c r="AD1538" s="1" t="n">
        <f aca="false">AD1537+1</f>
        <v>1533</v>
      </c>
      <c r="AG1538" s="33"/>
      <c r="AI1538" s="33"/>
      <c r="AS1538" s="71" t="n">
        <f aca="false">AL1537</f>
        <v>0</v>
      </c>
      <c r="AT1538" s="69" t="n">
        <f aca="false">AQ1538</f>
        <v>0</v>
      </c>
    </row>
    <row r="1539" customFormat="false" ht="11.25" hidden="false" customHeight="false" outlineLevel="0" collapsed="false">
      <c r="AD1539" s="1" t="n">
        <f aca="false">AD1538+1</f>
        <v>1534</v>
      </c>
      <c r="AG1539" s="33"/>
      <c r="AI1539" s="33"/>
      <c r="AS1539" s="71" t="n">
        <f aca="false">AL1538</f>
        <v>0</v>
      </c>
      <c r="AT1539" s="69" t="n">
        <f aca="false">AQ1539</f>
        <v>0</v>
      </c>
    </row>
    <row r="1540" customFormat="false" ht="11.25" hidden="false" customHeight="false" outlineLevel="0" collapsed="false">
      <c r="AD1540" s="1" t="n">
        <f aca="false">AD1539+1</f>
        <v>1535</v>
      </c>
      <c r="AG1540" s="33"/>
      <c r="AI1540" s="33"/>
      <c r="AS1540" s="71" t="n">
        <f aca="false">AL1539</f>
        <v>0</v>
      </c>
      <c r="AT1540" s="69" t="n">
        <f aca="false">AQ1540</f>
        <v>0</v>
      </c>
    </row>
    <row r="1541" customFormat="false" ht="11.25" hidden="false" customHeight="false" outlineLevel="0" collapsed="false">
      <c r="AD1541" s="1" t="n">
        <f aca="false">AD1540+1</f>
        <v>1536</v>
      </c>
      <c r="AG1541" s="33"/>
      <c r="AI1541" s="33"/>
      <c r="AS1541" s="71" t="n">
        <f aca="false">AL1540</f>
        <v>0</v>
      </c>
      <c r="AT1541" s="69" t="n">
        <f aca="false">AQ1541</f>
        <v>0</v>
      </c>
    </row>
    <row r="1542" customFormat="false" ht="11.25" hidden="false" customHeight="false" outlineLevel="0" collapsed="false">
      <c r="AD1542" s="1" t="n">
        <f aca="false">AD1541+1</f>
        <v>1537</v>
      </c>
      <c r="AG1542" s="33"/>
      <c r="AI1542" s="33"/>
      <c r="AS1542" s="71" t="n">
        <f aca="false">AL1541</f>
        <v>0</v>
      </c>
      <c r="AT1542" s="69" t="n">
        <f aca="false">AQ1542</f>
        <v>0</v>
      </c>
    </row>
    <row r="1543" customFormat="false" ht="11.25" hidden="false" customHeight="false" outlineLevel="0" collapsed="false">
      <c r="AD1543" s="1" t="n">
        <f aca="false">AD1542+1</f>
        <v>1538</v>
      </c>
      <c r="AG1543" s="33"/>
      <c r="AI1543" s="33"/>
      <c r="AS1543" s="71" t="n">
        <f aca="false">AL1542</f>
        <v>0</v>
      </c>
      <c r="AT1543" s="69" t="n">
        <f aca="false">AQ1543</f>
        <v>0</v>
      </c>
    </row>
    <row r="1544" customFormat="false" ht="11.25" hidden="false" customHeight="false" outlineLevel="0" collapsed="false">
      <c r="AD1544" s="1" t="n">
        <f aca="false">AD1543+1</f>
        <v>1539</v>
      </c>
      <c r="AG1544" s="33"/>
      <c r="AI1544" s="33"/>
      <c r="AS1544" s="71" t="n">
        <f aca="false">AL1543</f>
        <v>0</v>
      </c>
      <c r="AT1544" s="69" t="n">
        <f aca="false">AQ1544</f>
        <v>0</v>
      </c>
    </row>
    <row r="1545" customFormat="false" ht="11.25" hidden="false" customHeight="false" outlineLevel="0" collapsed="false">
      <c r="AD1545" s="1" t="n">
        <f aca="false">AD1544+1</f>
        <v>1540</v>
      </c>
      <c r="AG1545" s="33"/>
      <c r="AI1545" s="33"/>
      <c r="AS1545" s="71" t="n">
        <f aca="false">AL1544</f>
        <v>0</v>
      </c>
      <c r="AT1545" s="69" t="n">
        <f aca="false">AQ1545</f>
        <v>0</v>
      </c>
    </row>
    <row r="1546" customFormat="false" ht="11.25" hidden="false" customHeight="false" outlineLevel="0" collapsed="false">
      <c r="AD1546" s="1" t="n">
        <f aca="false">AD1545+1</f>
        <v>1541</v>
      </c>
      <c r="AG1546" s="33"/>
      <c r="AI1546" s="33"/>
      <c r="AS1546" s="71" t="n">
        <f aca="false">AL1545</f>
        <v>0</v>
      </c>
      <c r="AT1546" s="69" t="n">
        <f aca="false">AQ1546</f>
        <v>0</v>
      </c>
    </row>
    <row r="1547" customFormat="false" ht="11.25" hidden="false" customHeight="false" outlineLevel="0" collapsed="false">
      <c r="AD1547" s="1" t="n">
        <f aca="false">AD1546+1</f>
        <v>1542</v>
      </c>
      <c r="AG1547" s="33"/>
      <c r="AI1547" s="33"/>
      <c r="AS1547" s="71" t="n">
        <f aca="false">AL1546</f>
        <v>0</v>
      </c>
      <c r="AT1547" s="69" t="n">
        <f aca="false">AQ1547</f>
        <v>0</v>
      </c>
    </row>
    <row r="1548" customFormat="false" ht="11.25" hidden="false" customHeight="false" outlineLevel="0" collapsed="false">
      <c r="AD1548" s="1" t="n">
        <f aca="false">AD1547+1</f>
        <v>1543</v>
      </c>
      <c r="AG1548" s="33"/>
      <c r="AI1548" s="33"/>
      <c r="AS1548" s="71" t="n">
        <f aca="false">AL1547</f>
        <v>0</v>
      </c>
      <c r="AT1548" s="69" t="n">
        <f aca="false">AQ1548</f>
        <v>0</v>
      </c>
    </row>
    <row r="1549" customFormat="false" ht="11.25" hidden="false" customHeight="false" outlineLevel="0" collapsed="false">
      <c r="AD1549" s="1" t="n">
        <f aca="false">AD1548+1</f>
        <v>1544</v>
      </c>
      <c r="AG1549" s="33"/>
      <c r="AI1549" s="33"/>
      <c r="AS1549" s="71" t="n">
        <f aca="false">AL1548</f>
        <v>0</v>
      </c>
      <c r="AT1549" s="69" t="n">
        <f aca="false">AQ1549</f>
        <v>0</v>
      </c>
    </row>
    <row r="1550" customFormat="false" ht="11.25" hidden="false" customHeight="false" outlineLevel="0" collapsed="false">
      <c r="AD1550" s="1" t="n">
        <f aca="false">AD1549+1</f>
        <v>1545</v>
      </c>
      <c r="AG1550" s="33"/>
      <c r="AI1550" s="33"/>
      <c r="AS1550" s="71" t="n">
        <f aca="false">AL1549</f>
        <v>0</v>
      </c>
      <c r="AT1550" s="69" t="n">
        <f aca="false">AQ1550</f>
        <v>0</v>
      </c>
    </row>
    <row r="1551" customFormat="false" ht="11.25" hidden="false" customHeight="false" outlineLevel="0" collapsed="false">
      <c r="AD1551" s="1" t="n">
        <f aca="false">AD1550+1</f>
        <v>1546</v>
      </c>
      <c r="AG1551" s="33"/>
      <c r="AI1551" s="33"/>
      <c r="AS1551" s="71" t="n">
        <f aca="false">AL1550</f>
        <v>0</v>
      </c>
      <c r="AT1551" s="69" t="n">
        <f aca="false">AQ1551</f>
        <v>0</v>
      </c>
    </row>
    <row r="1552" customFormat="false" ht="11.25" hidden="false" customHeight="false" outlineLevel="0" collapsed="false">
      <c r="AD1552" s="1" t="n">
        <f aca="false">AD1551+1</f>
        <v>1547</v>
      </c>
      <c r="AG1552" s="33"/>
      <c r="AI1552" s="33"/>
      <c r="AS1552" s="71" t="n">
        <f aca="false">AL1551</f>
        <v>0</v>
      </c>
      <c r="AT1552" s="69" t="n">
        <f aca="false">AQ1552</f>
        <v>0</v>
      </c>
    </row>
    <row r="1553" customFormat="false" ht="11.25" hidden="false" customHeight="false" outlineLevel="0" collapsed="false">
      <c r="AD1553" s="1" t="n">
        <f aca="false">AD1552+1</f>
        <v>1548</v>
      </c>
      <c r="AG1553" s="33"/>
      <c r="AI1553" s="33"/>
      <c r="AS1553" s="71" t="n">
        <f aca="false">AL1552</f>
        <v>0</v>
      </c>
      <c r="AT1553" s="69" t="n">
        <f aca="false">AQ1553</f>
        <v>0</v>
      </c>
    </row>
    <row r="1554" customFormat="false" ht="11.25" hidden="false" customHeight="false" outlineLevel="0" collapsed="false">
      <c r="AD1554" s="1" t="n">
        <f aca="false">AD1553+1</f>
        <v>1549</v>
      </c>
      <c r="AG1554" s="33"/>
      <c r="AI1554" s="33"/>
      <c r="AS1554" s="71" t="n">
        <f aca="false">AL1553</f>
        <v>0</v>
      </c>
      <c r="AT1554" s="69" t="n">
        <f aca="false">AQ1554</f>
        <v>0</v>
      </c>
    </row>
    <row r="1555" customFormat="false" ht="11.25" hidden="false" customHeight="false" outlineLevel="0" collapsed="false">
      <c r="AD1555" s="1" t="n">
        <f aca="false">AD1554+1</f>
        <v>1550</v>
      </c>
      <c r="AG1555" s="33"/>
      <c r="AI1555" s="33"/>
      <c r="AS1555" s="71" t="n">
        <f aca="false">AL1554</f>
        <v>0</v>
      </c>
      <c r="AT1555" s="69" t="n">
        <f aca="false">AQ1555</f>
        <v>0</v>
      </c>
    </row>
    <row r="1556" customFormat="false" ht="11.25" hidden="false" customHeight="false" outlineLevel="0" collapsed="false">
      <c r="AD1556" s="1" t="n">
        <f aca="false">AD1555+1</f>
        <v>1551</v>
      </c>
      <c r="AG1556" s="33"/>
      <c r="AI1556" s="33"/>
      <c r="AS1556" s="71" t="n">
        <f aca="false">AL1555</f>
        <v>0</v>
      </c>
      <c r="AT1556" s="69" t="n">
        <f aca="false">AQ1556</f>
        <v>0</v>
      </c>
    </row>
    <row r="1557" customFormat="false" ht="11.25" hidden="false" customHeight="false" outlineLevel="0" collapsed="false">
      <c r="AD1557" s="1" t="n">
        <f aca="false">AD1556+1</f>
        <v>1552</v>
      </c>
      <c r="AG1557" s="33"/>
      <c r="AI1557" s="33"/>
      <c r="AS1557" s="71" t="n">
        <f aca="false">AL1556</f>
        <v>0</v>
      </c>
      <c r="AT1557" s="69" t="n">
        <f aca="false">AQ1557</f>
        <v>0</v>
      </c>
    </row>
    <row r="1558" customFormat="false" ht="11.25" hidden="false" customHeight="false" outlineLevel="0" collapsed="false">
      <c r="AD1558" s="1" t="n">
        <f aca="false">AD1557+1</f>
        <v>1553</v>
      </c>
      <c r="AG1558" s="33"/>
      <c r="AI1558" s="33"/>
      <c r="AS1558" s="71" t="n">
        <f aca="false">AL1557</f>
        <v>0</v>
      </c>
      <c r="AT1558" s="69" t="n">
        <f aca="false">AQ1558</f>
        <v>0</v>
      </c>
    </row>
    <row r="1559" customFormat="false" ht="11.25" hidden="false" customHeight="false" outlineLevel="0" collapsed="false">
      <c r="AD1559" s="1" t="n">
        <f aca="false">AD1558+1</f>
        <v>1554</v>
      </c>
      <c r="AG1559" s="33"/>
      <c r="AI1559" s="33"/>
      <c r="AS1559" s="71" t="n">
        <f aca="false">AL1558</f>
        <v>0</v>
      </c>
      <c r="AT1559" s="69" t="n">
        <f aca="false">AQ1559</f>
        <v>0</v>
      </c>
    </row>
    <row r="1560" customFormat="false" ht="11.25" hidden="false" customHeight="false" outlineLevel="0" collapsed="false">
      <c r="AD1560" s="1" t="n">
        <f aca="false">AD1559+1</f>
        <v>1555</v>
      </c>
      <c r="AG1560" s="33"/>
      <c r="AI1560" s="33"/>
      <c r="AS1560" s="71" t="n">
        <f aca="false">AL1559</f>
        <v>0</v>
      </c>
      <c r="AT1560" s="69" t="n">
        <f aca="false">AQ1560</f>
        <v>0</v>
      </c>
    </row>
    <row r="1561" customFormat="false" ht="11.25" hidden="false" customHeight="false" outlineLevel="0" collapsed="false">
      <c r="AD1561" s="1" t="n">
        <f aca="false">AD1560+1</f>
        <v>1556</v>
      </c>
      <c r="AG1561" s="33"/>
      <c r="AI1561" s="33"/>
      <c r="AS1561" s="71" t="n">
        <f aca="false">AL1560</f>
        <v>0</v>
      </c>
      <c r="AT1561" s="69" t="n">
        <f aca="false">AQ1561</f>
        <v>0</v>
      </c>
    </row>
    <row r="1562" customFormat="false" ht="11.25" hidden="false" customHeight="false" outlineLevel="0" collapsed="false">
      <c r="AD1562" s="1" t="n">
        <f aca="false">AD1561+1</f>
        <v>1557</v>
      </c>
      <c r="AG1562" s="33"/>
      <c r="AI1562" s="33"/>
      <c r="AS1562" s="71" t="n">
        <f aca="false">AL1561</f>
        <v>0</v>
      </c>
      <c r="AT1562" s="69" t="n">
        <f aca="false">AQ1562</f>
        <v>0</v>
      </c>
    </row>
    <row r="1563" customFormat="false" ht="11.25" hidden="false" customHeight="false" outlineLevel="0" collapsed="false">
      <c r="AD1563" s="1" t="n">
        <f aca="false">AD1562+1</f>
        <v>1558</v>
      </c>
      <c r="AG1563" s="33"/>
      <c r="AI1563" s="33"/>
      <c r="AS1563" s="71" t="n">
        <f aca="false">AL1562</f>
        <v>0</v>
      </c>
      <c r="AT1563" s="69" t="n">
        <f aca="false">AQ1563</f>
        <v>0</v>
      </c>
    </row>
    <row r="1564" customFormat="false" ht="11.25" hidden="false" customHeight="false" outlineLevel="0" collapsed="false">
      <c r="AD1564" s="1" t="n">
        <f aca="false">AD1563+1</f>
        <v>1559</v>
      </c>
      <c r="AG1564" s="33"/>
      <c r="AI1564" s="33"/>
      <c r="AS1564" s="71" t="n">
        <f aca="false">AL1563</f>
        <v>0</v>
      </c>
      <c r="AT1564" s="69" t="n">
        <f aca="false">AQ1564</f>
        <v>0</v>
      </c>
    </row>
    <row r="1565" customFormat="false" ht="11.25" hidden="false" customHeight="false" outlineLevel="0" collapsed="false">
      <c r="AD1565" s="1" t="n">
        <f aca="false">AD1564+1</f>
        <v>1560</v>
      </c>
      <c r="AG1565" s="33"/>
      <c r="AI1565" s="33"/>
      <c r="AS1565" s="71" t="n">
        <f aca="false">AL1564</f>
        <v>0</v>
      </c>
      <c r="AT1565" s="69" t="n">
        <f aca="false">AQ1565</f>
        <v>0</v>
      </c>
    </row>
    <row r="1566" customFormat="false" ht="11.25" hidden="false" customHeight="false" outlineLevel="0" collapsed="false">
      <c r="AD1566" s="1" t="n">
        <f aca="false">AD1565+1</f>
        <v>1561</v>
      </c>
      <c r="AG1566" s="33"/>
      <c r="AI1566" s="33"/>
      <c r="AS1566" s="71" t="n">
        <f aca="false">AL1565</f>
        <v>0</v>
      </c>
      <c r="AT1566" s="69" t="n">
        <f aca="false">AQ1566</f>
        <v>0</v>
      </c>
    </row>
    <row r="1567" customFormat="false" ht="11.25" hidden="false" customHeight="false" outlineLevel="0" collapsed="false">
      <c r="AD1567" s="1" t="n">
        <f aca="false">AD1566+1</f>
        <v>1562</v>
      </c>
      <c r="AG1567" s="33"/>
      <c r="AI1567" s="33"/>
      <c r="AS1567" s="71" t="n">
        <f aca="false">AL1566</f>
        <v>0</v>
      </c>
      <c r="AT1567" s="69" t="n">
        <f aca="false">AQ1567</f>
        <v>0</v>
      </c>
    </row>
    <row r="1568" customFormat="false" ht="11.25" hidden="false" customHeight="false" outlineLevel="0" collapsed="false">
      <c r="AD1568" s="1" t="n">
        <f aca="false">AD1567+1</f>
        <v>1563</v>
      </c>
      <c r="AG1568" s="33"/>
      <c r="AI1568" s="33"/>
      <c r="AS1568" s="71" t="n">
        <f aca="false">AL1567</f>
        <v>0</v>
      </c>
      <c r="AT1568" s="69" t="n">
        <f aca="false">AQ1568</f>
        <v>0</v>
      </c>
    </row>
    <row r="1569" customFormat="false" ht="11.25" hidden="false" customHeight="false" outlineLevel="0" collapsed="false">
      <c r="AD1569" s="1" t="n">
        <f aca="false">AD1568+1</f>
        <v>1564</v>
      </c>
      <c r="AG1569" s="33"/>
      <c r="AI1569" s="33"/>
      <c r="AS1569" s="71" t="n">
        <f aca="false">AL1568</f>
        <v>0</v>
      </c>
      <c r="AT1569" s="69" t="n">
        <f aca="false">AQ1569</f>
        <v>0</v>
      </c>
    </row>
    <row r="1570" customFormat="false" ht="11.25" hidden="false" customHeight="false" outlineLevel="0" collapsed="false">
      <c r="AD1570" s="1" t="n">
        <f aca="false">AD1569+1</f>
        <v>1565</v>
      </c>
      <c r="AG1570" s="33"/>
      <c r="AI1570" s="33"/>
      <c r="AS1570" s="71" t="n">
        <f aca="false">AL1569</f>
        <v>0</v>
      </c>
      <c r="AT1570" s="69" t="n">
        <f aca="false">AQ1570</f>
        <v>0</v>
      </c>
    </row>
    <row r="1571" customFormat="false" ht="11.25" hidden="false" customHeight="false" outlineLevel="0" collapsed="false">
      <c r="AD1571" s="1" t="n">
        <f aca="false">AD1570+1</f>
        <v>1566</v>
      </c>
      <c r="AS1571" s="71" t="n">
        <f aca="false">AL1570</f>
        <v>0</v>
      </c>
      <c r="AT1571" s="69" t="n">
        <f aca="false">AQ1571</f>
        <v>0</v>
      </c>
    </row>
    <row r="1572" customFormat="false" ht="11.25" hidden="false" customHeight="false" outlineLevel="0" collapsed="false">
      <c r="AD1572" s="1" t="n">
        <f aca="false">AD1571+1</f>
        <v>1567</v>
      </c>
      <c r="AS1572" s="71" t="n">
        <f aca="false">AL1571</f>
        <v>0</v>
      </c>
      <c r="AT1572" s="69" t="n">
        <f aca="false">AQ1572</f>
        <v>0</v>
      </c>
    </row>
    <row r="1573" customFormat="false" ht="11.25" hidden="false" customHeight="false" outlineLevel="0" collapsed="false">
      <c r="AD1573" s="1" t="n">
        <f aca="false">AD1572+1</f>
        <v>1568</v>
      </c>
      <c r="AS1573" s="71" t="n">
        <f aca="false">AL1572</f>
        <v>0</v>
      </c>
      <c r="AT1573" s="69" t="n">
        <f aca="false">AQ1573</f>
        <v>0</v>
      </c>
    </row>
    <row r="1574" customFormat="false" ht="11.25" hidden="false" customHeight="false" outlineLevel="0" collapsed="false">
      <c r="AD1574" s="1" t="n">
        <f aca="false">AD1573+1</f>
        <v>1569</v>
      </c>
      <c r="AS1574" s="71" t="n">
        <f aca="false">AL1573</f>
        <v>0</v>
      </c>
      <c r="AT1574" s="69" t="n">
        <f aca="false">AQ1574</f>
        <v>0</v>
      </c>
    </row>
    <row r="1575" customFormat="false" ht="11.25" hidden="false" customHeight="false" outlineLevel="0" collapsed="false">
      <c r="AD1575" s="1" t="n">
        <f aca="false">AD1574+1</f>
        <v>1570</v>
      </c>
      <c r="AS1575" s="71" t="n">
        <f aca="false">AL1574</f>
        <v>0</v>
      </c>
      <c r="AT1575" s="69" t="n">
        <f aca="false">AQ1575</f>
        <v>0</v>
      </c>
    </row>
    <row r="1576" customFormat="false" ht="11.25" hidden="false" customHeight="false" outlineLevel="0" collapsed="false">
      <c r="AD1576" s="1" t="n">
        <f aca="false">AD1575+1</f>
        <v>1571</v>
      </c>
      <c r="AS1576" s="71" t="n">
        <f aca="false">AL1575</f>
        <v>0</v>
      </c>
      <c r="AT1576" s="69" t="n">
        <f aca="false">AQ1576</f>
        <v>0</v>
      </c>
    </row>
    <row r="1577" customFormat="false" ht="11.25" hidden="false" customHeight="false" outlineLevel="0" collapsed="false">
      <c r="AD1577" s="1" t="n">
        <f aca="false">AD1576+1</f>
        <v>1572</v>
      </c>
      <c r="AS1577" s="71" t="n">
        <f aca="false">AL1576</f>
        <v>0</v>
      </c>
      <c r="AT1577" s="69" t="n">
        <f aca="false">AQ1577</f>
        <v>0</v>
      </c>
    </row>
    <row r="1578" customFormat="false" ht="11.25" hidden="false" customHeight="false" outlineLevel="0" collapsed="false">
      <c r="AD1578" s="1" t="n">
        <f aca="false">AD1577+1</f>
        <v>1573</v>
      </c>
      <c r="AS1578" s="71" t="n">
        <f aca="false">AL1577</f>
        <v>0</v>
      </c>
      <c r="AT1578" s="69" t="n">
        <f aca="false">AQ1578</f>
        <v>0</v>
      </c>
    </row>
    <row r="1579" customFormat="false" ht="11.25" hidden="false" customHeight="false" outlineLevel="0" collapsed="false">
      <c r="AD1579" s="1" t="n">
        <f aca="false">AD1578+1</f>
        <v>1574</v>
      </c>
      <c r="AS1579" s="71" t="n">
        <f aca="false">AL1578</f>
        <v>0</v>
      </c>
      <c r="AT1579" s="69" t="n">
        <f aca="false">AQ1579</f>
        <v>0</v>
      </c>
    </row>
    <row r="1580" customFormat="false" ht="11.25" hidden="false" customHeight="false" outlineLevel="0" collapsed="false">
      <c r="AD1580" s="1" t="n">
        <f aca="false">AD1579+1</f>
        <v>1575</v>
      </c>
      <c r="AS1580" s="71" t="n">
        <f aca="false">AL1579</f>
        <v>0</v>
      </c>
      <c r="AT1580" s="69" t="n">
        <f aca="false">AQ1580</f>
        <v>0</v>
      </c>
    </row>
    <row r="1581" customFormat="false" ht="11.25" hidden="false" customHeight="false" outlineLevel="0" collapsed="false">
      <c r="AD1581" s="1" t="n">
        <f aca="false">AD1580+1</f>
        <v>1576</v>
      </c>
      <c r="AS1581" s="71" t="n">
        <f aca="false">AL1580</f>
        <v>0</v>
      </c>
      <c r="AT1581" s="69" t="n">
        <f aca="false">AQ1581</f>
        <v>0</v>
      </c>
    </row>
    <row r="1582" customFormat="false" ht="11.25" hidden="false" customHeight="false" outlineLevel="0" collapsed="false">
      <c r="AD1582" s="1" t="n">
        <f aca="false">AD1581+1</f>
        <v>1577</v>
      </c>
      <c r="AS1582" s="71" t="n">
        <f aca="false">AL1581</f>
        <v>0</v>
      </c>
      <c r="AT1582" s="69" t="n">
        <f aca="false">AQ1582</f>
        <v>0</v>
      </c>
    </row>
    <row r="1583" customFormat="false" ht="11.25" hidden="false" customHeight="false" outlineLevel="0" collapsed="false">
      <c r="AD1583" s="1" t="n">
        <f aca="false">AD1582+1</f>
        <v>1578</v>
      </c>
      <c r="AS1583" s="71" t="n">
        <f aca="false">AL1582</f>
        <v>0</v>
      </c>
      <c r="AT1583" s="69" t="n">
        <f aca="false">AQ1583</f>
        <v>0</v>
      </c>
    </row>
    <row r="1584" customFormat="false" ht="11.25" hidden="false" customHeight="false" outlineLevel="0" collapsed="false">
      <c r="AD1584" s="1" t="n">
        <f aca="false">AD1583+1</f>
        <v>1579</v>
      </c>
      <c r="AS1584" s="71" t="n">
        <f aca="false">AL1583</f>
        <v>0</v>
      </c>
      <c r="AT1584" s="69" t="n">
        <f aca="false">AQ1584</f>
        <v>0</v>
      </c>
    </row>
    <row r="1585" customFormat="false" ht="11.25" hidden="false" customHeight="false" outlineLevel="0" collapsed="false">
      <c r="AD1585" s="1" t="n">
        <f aca="false">AD1584+1</f>
        <v>1580</v>
      </c>
      <c r="AS1585" s="71" t="n">
        <f aca="false">AL1584</f>
        <v>0</v>
      </c>
      <c r="AT1585" s="69" t="n">
        <f aca="false">AQ1585</f>
        <v>0</v>
      </c>
    </row>
    <row r="1586" customFormat="false" ht="11.25" hidden="false" customHeight="false" outlineLevel="0" collapsed="false">
      <c r="AD1586" s="1" t="n">
        <f aca="false">AD1585+1</f>
        <v>1581</v>
      </c>
      <c r="AS1586" s="71" t="n">
        <f aca="false">AL1585</f>
        <v>0</v>
      </c>
      <c r="AT1586" s="69" t="n">
        <f aca="false">AQ1586</f>
        <v>0</v>
      </c>
    </row>
    <row r="1587" customFormat="false" ht="11.25" hidden="false" customHeight="false" outlineLevel="0" collapsed="false">
      <c r="AD1587" s="1" t="n">
        <f aca="false">AD1586+1</f>
        <v>1582</v>
      </c>
      <c r="AS1587" s="71" t="n">
        <f aca="false">AL1586</f>
        <v>0</v>
      </c>
      <c r="AT1587" s="69" t="n">
        <f aca="false">AQ1587</f>
        <v>0</v>
      </c>
    </row>
    <row r="1588" customFormat="false" ht="11.25" hidden="false" customHeight="false" outlineLevel="0" collapsed="false">
      <c r="AD1588" s="1" t="n">
        <f aca="false">AD1587+1</f>
        <v>1583</v>
      </c>
      <c r="AS1588" s="71" t="n">
        <f aca="false">AL1587</f>
        <v>0</v>
      </c>
      <c r="AT1588" s="69" t="n">
        <f aca="false">AQ1588</f>
        <v>0</v>
      </c>
    </row>
    <row r="1589" customFormat="false" ht="11.25" hidden="false" customHeight="false" outlineLevel="0" collapsed="false">
      <c r="AD1589" s="1" t="n">
        <f aca="false">AD1588+1</f>
        <v>1584</v>
      </c>
      <c r="AS1589" s="71" t="n">
        <f aca="false">AL1588</f>
        <v>0</v>
      </c>
      <c r="AT1589" s="69" t="n">
        <f aca="false">AQ1589</f>
        <v>0</v>
      </c>
    </row>
    <row r="1590" customFormat="false" ht="11.25" hidden="false" customHeight="false" outlineLevel="0" collapsed="false">
      <c r="AD1590" s="1" t="n">
        <f aca="false">AD1589+1</f>
        <v>1585</v>
      </c>
      <c r="AS1590" s="71" t="n">
        <f aca="false">AL1589</f>
        <v>0</v>
      </c>
      <c r="AT1590" s="69" t="n">
        <f aca="false">AQ1590</f>
        <v>0</v>
      </c>
    </row>
    <row r="1591" customFormat="false" ht="11.25" hidden="false" customHeight="false" outlineLevel="0" collapsed="false">
      <c r="AD1591" s="1" t="n">
        <f aca="false">AD1590+1</f>
        <v>1586</v>
      </c>
      <c r="AS1591" s="71" t="n">
        <f aca="false">AL1590</f>
        <v>0</v>
      </c>
      <c r="AT1591" s="69" t="n">
        <f aca="false">AQ1591</f>
        <v>0</v>
      </c>
    </row>
    <row r="1592" customFormat="false" ht="11.25" hidden="false" customHeight="false" outlineLevel="0" collapsed="false">
      <c r="AD1592" s="1" t="n">
        <f aca="false">AD1591+1</f>
        <v>1587</v>
      </c>
      <c r="AS1592" s="71" t="n">
        <f aca="false">AL1591</f>
        <v>0</v>
      </c>
      <c r="AT1592" s="69" t="n">
        <f aca="false">AQ1592</f>
        <v>0</v>
      </c>
    </row>
    <row r="1593" customFormat="false" ht="11.25" hidden="false" customHeight="false" outlineLevel="0" collapsed="false">
      <c r="AD1593" s="1" t="n">
        <f aca="false">AD1592+1</f>
        <v>1588</v>
      </c>
      <c r="AS1593" s="71" t="n">
        <f aca="false">AL1592</f>
        <v>0</v>
      </c>
      <c r="AT1593" s="69" t="n">
        <f aca="false">AQ1593</f>
        <v>0</v>
      </c>
    </row>
    <row r="1594" customFormat="false" ht="11.25" hidden="false" customHeight="false" outlineLevel="0" collapsed="false">
      <c r="AD1594" s="1" t="n">
        <f aca="false">AD1593+1</f>
        <v>1589</v>
      </c>
      <c r="AS1594" s="71" t="n">
        <f aca="false">AL1593</f>
        <v>0</v>
      </c>
      <c r="AT1594" s="69" t="n">
        <f aca="false">AQ1594</f>
        <v>0</v>
      </c>
    </row>
    <row r="1595" customFormat="false" ht="11.25" hidden="false" customHeight="false" outlineLevel="0" collapsed="false">
      <c r="AD1595" s="1" t="n">
        <f aca="false">AD1594+1</f>
        <v>1590</v>
      </c>
      <c r="AS1595" s="71" t="n">
        <f aca="false">AL1594</f>
        <v>0</v>
      </c>
      <c r="AT1595" s="69" t="n">
        <f aca="false">AQ1595</f>
        <v>0</v>
      </c>
    </row>
    <row r="1596" customFormat="false" ht="11.25" hidden="false" customHeight="false" outlineLevel="0" collapsed="false">
      <c r="AD1596" s="1" t="n">
        <f aca="false">AD1595+1</f>
        <v>1591</v>
      </c>
      <c r="AS1596" s="71" t="n">
        <f aca="false">AL1595</f>
        <v>0</v>
      </c>
      <c r="AT1596" s="69" t="n">
        <f aca="false">AQ1596</f>
        <v>0</v>
      </c>
    </row>
    <row r="1597" customFormat="false" ht="11.25" hidden="false" customHeight="false" outlineLevel="0" collapsed="false">
      <c r="AD1597" s="1" t="n">
        <f aca="false">AD1596+1</f>
        <v>1592</v>
      </c>
      <c r="AS1597" s="71" t="n">
        <f aca="false">AL1596</f>
        <v>0</v>
      </c>
      <c r="AT1597" s="69" t="n">
        <f aca="false">AQ1597</f>
        <v>0</v>
      </c>
    </row>
    <row r="1598" customFormat="false" ht="11.25" hidden="false" customHeight="false" outlineLevel="0" collapsed="false">
      <c r="AD1598" s="1" t="n">
        <f aca="false">AD1597+1</f>
        <v>1593</v>
      </c>
      <c r="AS1598" s="71" t="n">
        <f aca="false">AL1597</f>
        <v>0</v>
      </c>
      <c r="AT1598" s="69" t="n">
        <f aca="false">AQ1598</f>
        <v>0</v>
      </c>
    </row>
    <row r="1599" customFormat="false" ht="11.25" hidden="false" customHeight="false" outlineLevel="0" collapsed="false">
      <c r="AD1599" s="1" t="n">
        <f aca="false">AD1598+1</f>
        <v>1594</v>
      </c>
      <c r="AS1599" s="71" t="n">
        <f aca="false">AL1598</f>
        <v>0</v>
      </c>
      <c r="AT1599" s="69" t="n">
        <f aca="false">AQ1599</f>
        <v>0</v>
      </c>
    </row>
    <row r="1600" customFormat="false" ht="11.25" hidden="false" customHeight="false" outlineLevel="0" collapsed="false">
      <c r="AD1600" s="1" t="n">
        <f aca="false">AD1599+1</f>
        <v>1595</v>
      </c>
      <c r="AS1600" s="71" t="n">
        <f aca="false">AL1599</f>
        <v>0</v>
      </c>
      <c r="AT1600" s="69" t="n">
        <f aca="false">AQ1600</f>
        <v>0</v>
      </c>
    </row>
    <row r="1601" customFormat="false" ht="11.25" hidden="false" customHeight="false" outlineLevel="0" collapsed="false">
      <c r="AD1601" s="1" t="n">
        <f aca="false">AD1600+1</f>
        <v>1596</v>
      </c>
      <c r="AS1601" s="71" t="n">
        <f aca="false">AL1600</f>
        <v>0</v>
      </c>
      <c r="AT1601" s="69" t="n">
        <f aca="false">AQ1601</f>
        <v>0</v>
      </c>
    </row>
    <row r="1602" customFormat="false" ht="11.25" hidden="false" customHeight="false" outlineLevel="0" collapsed="false">
      <c r="AD1602" s="1" t="n">
        <f aca="false">AD1601+1</f>
        <v>1597</v>
      </c>
      <c r="AS1602" s="71" t="n">
        <f aca="false">AL1601</f>
        <v>0</v>
      </c>
      <c r="AT1602" s="69" t="n">
        <f aca="false">AQ1602</f>
        <v>0</v>
      </c>
    </row>
    <row r="1603" customFormat="false" ht="11.25" hidden="false" customHeight="false" outlineLevel="0" collapsed="false">
      <c r="AD1603" s="1" t="n">
        <f aca="false">AD1602+1</f>
        <v>1598</v>
      </c>
      <c r="AS1603" s="71" t="n">
        <f aca="false">AL1602</f>
        <v>0</v>
      </c>
      <c r="AT1603" s="69" t="n">
        <f aca="false">AQ1603</f>
        <v>0</v>
      </c>
    </row>
    <row r="1604" customFormat="false" ht="11.25" hidden="false" customHeight="false" outlineLevel="0" collapsed="false">
      <c r="AD1604" s="1" t="n">
        <f aca="false">AD1603+1</f>
        <v>1599</v>
      </c>
      <c r="AS1604" s="71" t="n">
        <f aca="false">AL1603</f>
        <v>0</v>
      </c>
      <c r="AT1604" s="69" t="n">
        <f aca="false">AQ1604</f>
        <v>0</v>
      </c>
    </row>
    <row r="1605" customFormat="false" ht="11.25" hidden="false" customHeight="false" outlineLevel="0" collapsed="false">
      <c r="AD1605" s="1" t="n">
        <f aca="false">AD1604+1</f>
        <v>1600</v>
      </c>
      <c r="AS1605" s="71" t="n">
        <f aca="false">AL1604</f>
        <v>0</v>
      </c>
      <c r="AT1605" s="69" t="n">
        <f aca="false">AQ1605</f>
        <v>0</v>
      </c>
    </row>
    <row r="1606" customFormat="false" ht="11.25" hidden="false" customHeight="false" outlineLevel="0" collapsed="false">
      <c r="AD1606" s="1" t="n">
        <f aca="false">AD1605+1</f>
        <v>1601</v>
      </c>
      <c r="AS1606" s="71" t="n">
        <f aca="false">AL1605</f>
        <v>0</v>
      </c>
      <c r="AT1606" s="69" t="n">
        <f aca="false">AQ1606</f>
        <v>0</v>
      </c>
    </row>
    <row r="1607" customFormat="false" ht="11.25" hidden="false" customHeight="false" outlineLevel="0" collapsed="false">
      <c r="AD1607" s="1" t="n">
        <f aca="false">AD1606+1</f>
        <v>1602</v>
      </c>
      <c r="AS1607" s="71" t="n">
        <f aca="false">AL1606</f>
        <v>0</v>
      </c>
      <c r="AT1607" s="69" t="n">
        <f aca="false">AQ1607</f>
        <v>0</v>
      </c>
    </row>
    <row r="1608" customFormat="false" ht="11.25" hidden="false" customHeight="false" outlineLevel="0" collapsed="false">
      <c r="AD1608" s="1" t="n">
        <f aca="false">AD1607+1</f>
        <v>1603</v>
      </c>
      <c r="AS1608" s="71" t="n">
        <f aca="false">AL1607</f>
        <v>0</v>
      </c>
      <c r="AT1608" s="69" t="n">
        <f aca="false">AQ1608</f>
        <v>0</v>
      </c>
    </row>
    <row r="1609" customFormat="false" ht="11.25" hidden="false" customHeight="false" outlineLevel="0" collapsed="false">
      <c r="AD1609" s="1" t="n">
        <f aca="false">AD1608+1</f>
        <v>1604</v>
      </c>
      <c r="AS1609" s="71" t="n">
        <f aca="false">AL1608</f>
        <v>0</v>
      </c>
      <c r="AT1609" s="69" t="n">
        <f aca="false">AQ1609</f>
        <v>0</v>
      </c>
    </row>
    <row r="1610" customFormat="false" ht="11.25" hidden="false" customHeight="false" outlineLevel="0" collapsed="false">
      <c r="AD1610" s="1" t="n">
        <f aca="false">AD1609+1</f>
        <v>1605</v>
      </c>
      <c r="AS1610" s="71" t="n">
        <f aca="false">AL1609</f>
        <v>0</v>
      </c>
      <c r="AT1610" s="69" t="n">
        <f aca="false">AQ1610</f>
        <v>0</v>
      </c>
    </row>
    <row r="1611" customFormat="false" ht="11.25" hidden="false" customHeight="false" outlineLevel="0" collapsed="false">
      <c r="AD1611" s="1" t="n">
        <f aca="false">AD1610+1</f>
        <v>1606</v>
      </c>
      <c r="AS1611" s="71" t="n">
        <f aca="false">AL1610</f>
        <v>0</v>
      </c>
      <c r="AT1611" s="69" t="n">
        <f aca="false">AQ1611</f>
        <v>0</v>
      </c>
    </row>
    <row r="1612" customFormat="false" ht="11.25" hidden="false" customHeight="false" outlineLevel="0" collapsed="false">
      <c r="AD1612" s="1" t="n">
        <f aca="false">AD1611+1</f>
        <v>1607</v>
      </c>
      <c r="AS1612" s="71" t="n">
        <f aca="false">AL1611</f>
        <v>0</v>
      </c>
      <c r="AT1612" s="69" t="n">
        <f aca="false">AQ1612</f>
        <v>0</v>
      </c>
    </row>
    <row r="1613" customFormat="false" ht="11.25" hidden="false" customHeight="false" outlineLevel="0" collapsed="false">
      <c r="AD1613" s="1" t="n">
        <f aca="false">AD1612+1</f>
        <v>1608</v>
      </c>
      <c r="AS1613" s="71" t="n">
        <f aca="false">AL1612</f>
        <v>0</v>
      </c>
      <c r="AT1613" s="69" t="n">
        <f aca="false">AQ1613</f>
        <v>0</v>
      </c>
    </row>
    <row r="1614" customFormat="false" ht="11.25" hidden="false" customHeight="false" outlineLevel="0" collapsed="false">
      <c r="AD1614" s="1" t="n">
        <f aca="false">AD1613+1</f>
        <v>1609</v>
      </c>
      <c r="AS1614" s="71" t="n">
        <f aca="false">AL1613</f>
        <v>0</v>
      </c>
      <c r="AT1614" s="69" t="n">
        <f aca="false">AQ1614</f>
        <v>0</v>
      </c>
    </row>
    <row r="1615" customFormat="false" ht="11.25" hidden="false" customHeight="false" outlineLevel="0" collapsed="false">
      <c r="AD1615" s="1" t="n">
        <f aca="false">AD1614+1</f>
        <v>1610</v>
      </c>
      <c r="AS1615" s="71" t="n">
        <f aca="false">AL1614</f>
        <v>0</v>
      </c>
      <c r="AT1615" s="69" t="n">
        <f aca="false">AQ1615</f>
        <v>0</v>
      </c>
    </row>
    <row r="1616" customFormat="false" ht="11.25" hidden="false" customHeight="false" outlineLevel="0" collapsed="false">
      <c r="AD1616" s="1" t="n">
        <f aca="false">AD1615+1</f>
        <v>1611</v>
      </c>
      <c r="AS1616" s="71" t="n">
        <f aca="false">AL1615</f>
        <v>0</v>
      </c>
      <c r="AT1616" s="69" t="n">
        <f aca="false">AQ1616</f>
        <v>0</v>
      </c>
    </row>
    <row r="1617" customFormat="false" ht="11.25" hidden="false" customHeight="false" outlineLevel="0" collapsed="false">
      <c r="AD1617" s="1" t="n">
        <f aca="false">AD1616+1</f>
        <v>1612</v>
      </c>
      <c r="AS1617" s="71" t="n">
        <f aca="false">AL1616</f>
        <v>0</v>
      </c>
      <c r="AT1617" s="69" t="n">
        <f aca="false">AQ1617</f>
        <v>0</v>
      </c>
    </row>
    <row r="1618" customFormat="false" ht="11.25" hidden="false" customHeight="false" outlineLevel="0" collapsed="false">
      <c r="AD1618" s="1" t="n">
        <f aca="false">AD1617+1</f>
        <v>1613</v>
      </c>
      <c r="AS1618" s="71" t="n">
        <f aca="false">AL1617</f>
        <v>0</v>
      </c>
      <c r="AT1618" s="69" t="n">
        <f aca="false">AQ1618</f>
        <v>0</v>
      </c>
    </row>
    <row r="1619" customFormat="false" ht="11.25" hidden="false" customHeight="false" outlineLevel="0" collapsed="false">
      <c r="AD1619" s="1" t="n">
        <f aca="false">AD1618+1</f>
        <v>1614</v>
      </c>
      <c r="AS1619" s="71" t="n">
        <f aca="false">AL1618</f>
        <v>0</v>
      </c>
      <c r="AT1619" s="69" t="n">
        <f aca="false">AQ1619</f>
        <v>0</v>
      </c>
    </row>
    <row r="1620" customFormat="false" ht="11.25" hidden="false" customHeight="false" outlineLevel="0" collapsed="false">
      <c r="AD1620" s="1" t="n">
        <f aca="false">AD1619+1</f>
        <v>1615</v>
      </c>
      <c r="AS1620" s="71" t="n">
        <f aca="false">AL1619</f>
        <v>0</v>
      </c>
      <c r="AT1620" s="69" t="n">
        <f aca="false">AQ1620</f>
        <v>0</v>
      </c>
    </row>
    <row r="1621" customFormat="false" ht="11.25" hidden="false" customHeight="false" outlineLevel="0" collapsed="false">
      <c r="AD1621" s="1" t="n">
        <f aca="false">AD1620+1</f>
        <v>1616</v>
      </c>
      <c r="AS1621" s="71" t="n">
        <f aca="false">AL1620</f>
        <v>0</v>
      </c>
      <c r="AT1621" s="69" t="n">
        <f aca="false">AQ1621</f>
        <v>0</v>
      </c>
    </row>
    <row r="1622" customFormat="false" ht="11.25" hidden="false" customHeight="false" outlineLevel="0" collapsed="false">
      <c r="AD1622" s="1" t="n">
        <f aca="false">AD1621+1</f>
        <v>1617</v>
      </c>
      <c r="AS1622" s="71" t="n">
        <f aca="false">AL1621</f>
        <v>0</v>
      </c>
      <c r="AT1622" s="69" t="n">
        <f aca="false">AQ1622</f>
        <v>0</v>
      </c>
    </row>
    <row r="1623" customFormat="false" ht="11.25" hidden="false" customHeight="false" outlineLevel="0" collapsed="false">
      <c r="AD1623" s="1" t="n">
        <f aca="false">AD1622+1</f>
        <v>1618</v>
      </c>
      <c r="AS1623" s="71" t="n">
        <f aca="false">AL1622</f>
        <v>0</v>
      </c>
      <c r="AT1623" s="69" t="n">
        <f aca="false">AQ1623</f>
        <v>0</v>
      </c>
    </row>
    <row r="1624" customFormat="false" ht="11.25" hidden="false" customHeight="false" outlineLevel="0" collapsed="false">
      <c r="AD1624" s="1" t="n">
        <f aca="false">AD1623+1</f>
        <v>1619</v>
      </c>
      <c r="AS1624" s="71" t="n">
        <f aca="false">AL1623</f>
        <v>0</v>
      </c>
      <c r="AT1624" s="69" t="n">
        <f aca="false">AQ1624</f>
        <v>0</v>
      </c>
    </row>
    <row r="1625" customFormat="false" ht="11.25" hidden="false" customHeight="false" outlineLevel="0" collapsed="false">
      <c r="AD1625" s="1" t="n">
        <f aca="false">AD1624+1</f>
        <v>1620</v>
      </c>
      <c r="AS1625" s="71" t="n">
        <f aca="false">AL1624</f>
        <v>0</v>
      </c>
      <c r="AT1625" s="69" t="n">
        <f aca="false">AQ1625</f>
        <v>0</v>
      </c>
    </row>
    <row r="1626" customFormat="false" ht="11.25" hidden="false" customHeight="false" outlineLevel="0" collapsed="false">
      <c r="AD1626" s="1" t="n">
        <f aca="false">AD1625+1</f>
        <v>1621</v>
      </c>
      <c r="AS1626" s="71" t="n">
        <f aca="false">AL1625</f>
        <v>0</v>
      </c>
      <c r="AT1626" s="69" t="n">
        <f aca="false">AQ1626</f>
        <v>0</v>
      </c>
    </row>
    <row r="1627" customFormat="false" ht="11.25" hidden="false" customHeight="false" outlineLevel="0" collapsed="false">
      <c r="AD1627" s="1" t="n">
        <f aca="false">AD1626+1</f>
        <v>1622</v>
      </c>
      <c r="AS1627" s="71" t="n">
        <f aca="false">AL1626</f>
        <v>0</v>
      </c>
      <c r="AT1627" s="69" t="n">
        <f aca="false">AQ1627</f>
        <v>0</v>
      </c>
    </row>
    <row r="1628" customFormat="false" ht="11.25" hidden="false" customHeight="false" outlineLevel="0" collapsed="false">
      <c r="AD1628" s="1" t="n">
        <f aca="false">AD1627+1</f>
        <v>1623</v>
      </c>
      <c r="AS1628" s="71" t="n">
        <f aca="false">AL1627</f>
        <v>0</v>
      </c>
      <c r="AT1628" s="69" t="n">
        <f aca="false">AQ1628</f>
        <v>0</v>
      </c>
    </row>
    <row r="1629" customFormat="false" ht="11.25" hidden="false" customHeight="false" outlineLevel="0" collapsed="false">
      <c r="AD1629" s="1" t="n">
        <f aca="false">AD1628+1</f>
        <v>1624</v>
      </c>
      <c r="AS1629" s="71" t="n">
        <f aca="false">AL1628</f>
        <v>0</v>
      </c>
      <c r="AT1629" s="69" t="n">
        <f aca="false">AQ1629</f>
        <v>0</v>
      </c>
    </row>
    <row r="1630" customFormat="false" ht="11.25" hidden="false" customHeight="false" outlineLevel="0" collapsed="false">
      <c r="AD1630" s="1" t="n">
        <f aca="false">AD1629+1</f>
        <v>1625</v>
      </c>
      <c r="AS1630" s="71" t="n">
        <f aca="false">AL1629</f>
        <v>0</v>
      </c>
      <c r="AT1630" s="69" t="n">
        <f aca="false">AQ1630</f>
        <v>0</v>
      </c>
    </row>
    <row r="1631" customFormat="false" ht="11.25" hidden="false" customHeight="false" outlineLevel="0" collapsed="false">
      <c r="AD1631" s="1" t="n">
        <f aca="false">AD1630+1</f>
        <v>1626</v>
      </c>
      <c r="AS1631" s="71" t="n">
        <f aca="false">AL1630</f>
        <v>0</v>
      </c>
      <c r="AT1631" s="69" t="n">
        <f aca="false">AQ1631</f>
        <v>0</v>
      </c>
    </row>
    <row r="1632" customFormat="false" ht="11.25" hidden="false" customHeight="false" outlineLevel="0" collapsed="false">
      <c r="AD1632" s="1" t="n">
        <f aca="false">AD1631+1</f>
        <v>1627</v>
      </c>
      <c r="AS1632" s="71" t="n">
        <f aca="false">AL1631</f>
        <v>0</v>
      </c>
      <c r="AT1632" s="69" t="n">
        <f aca="false">AQ1632</f>
        <v>0</v>
      </c>
    </row>
    <row r="1633" customFormat="false" ht="11.25" hidden="false" customHeight="false" outlineLevel="0" collapsed="false">
      <c r="AD1633" s="1" t="n">
        <f aca="false">AD1632+1</f>
        <v>1628</v>
      </c>
      <c r="AS1633" s="71" t="n">
        <f aca="false">AL1632</f>
        <v>0</v>
      </c>
      <c r="AT1633" s="69" t="n">
        <f aca="false">AQ1633</f>
        <v>0</v>
      </c>
    </row>
    <row r="1634" customFormat="false" ht="11.25" hidden="false" customHeight="false" outlineLevel="0" collapsed="false">
      <c r="AD1634" s="1" t="n">
        <f aca="false">AD1633+1</f>
        <v>1629</v>
      </c>
      <c r="AS1634" s="71" t="n">
        <f aca="false">AL1633</f>
        <v>0</v>
      </c>
      <c r="AT1634" s="69" t="n">
        <f aca="false">AQ1634</f>
        <v>0</v>
      </c>
    </row>
    <row r="1635" customFormat="false" ht="11.25" hidden="false" customHeight="false" outlineLevel="0" collapsed="false">
      <c r="AD1635" s="1" t="n">
        <f aca="false">AD1634+1</f>
        <v>1630</v>
      </c>
      <c r="AS1635" s="71" t="n">
        <f aca="false">AL1634</f>
        <v>0</v>
      </c>
      <c r="AT1635" s="69" t="n">
        <f aca="false">AQ1635</f>
        <v>0</v>
      </c>
    </row>
    <row r="1636" customFormat="false" ht="11.25" hidden="false" customHeight="false" outlineLevel="0" collapsed="false">
      <c r="AD1636" s="1" t="n">
        <f aca="false">AD1635+1</f>
        <v>1631</v>
      </c>
      <c r="AS1636" s="71" t="n">
        <f aca="false">AL1635</f>
        <v>0</v>
      </c>
      <c r="AT1636" s="69" t="n">
        <f aca="false">AQ1636</f>
        <v>0</v>
      </c>
    </row>
    <row r="1637" customFormat="false" ht="11.25" hidden="false" customHeight="false" outlineLevel="0" collapsed="false">
      <c r="AD1637" s="1" t="n">
        <f aca="false">AD1636+1</f>
        <v>1632</v>
      </c>
      <c r="AS1637" s="71" t="n">
        <f aca="false">AL1636</f>
        <v>0</v>
      </c>
      <c r="AT1637" s="69" t="n">
        <f aca="false">AQ1637</f>
        <v>0</v>
      </c>
    </row>
    <row r="1638" customFormat="false" ht="11.25" hidden="false" customHeight="false" outlineLevel="0" collapsed="false">
      <c r="AD1638" s="1" t="n">
        <f aca="false">AD1637+1</f>
        <v>1633</v>
      </c>
      <c r="AS1638" s="71" t="n">
        <f aca="false">AL1637</f>
        <v>0</v>
      </c>
      <c r="AT1638" s="69" t="n">
        <f aca="false">AQ1638</f>
        <v>0</v>
      </c>
    </row>
    <row r="1639" customFormat="false" ht="11.25" hidden="false" customHeight="false" outlineLevel="0" collapsed="false">
      <c r="AD1639" s="1" t="n">
        <f aca="false">AD1638+1</f>
        <v>1634</v>
      </c>
      <c r="AS1639" s="71" t="n">
        <f aca="false">AL1638</f>
        <v>0</v>
      </c>
      <c r="AT1639" s="69" t="n">
        <f aca="false">AQ1639</f>
        <v>0</v>
      </c>
    </row>
    <row r="1640" customFormat="false" ht="11.25" hidden="false" customHeight="false" outlineLevel="0" collapsed="false">
      <c r="AD1640" s="1" t="n">
        <f aca="false">AD1639+1</f>
        <v>1635</v>
      </c>
      <c r="AS1640" s="71" t="n">
        <f aca="false">AL1639</f>
        <v>0</v>
      </c>
      <c r="AT1640" s="69" t="n">
        <f aca="false">AQ1640</f>
        <v>0</v>
      </c>
    </row>
    <row r="1641" customFormat="false" ht="11.25" hidden="false" customHeight="false" outlineLevel="0" collapsed="false">
      <c r="AD1641" s="1" t="n">
        <f aca="false">AD1640+1</f>
        <v>1636</v>
      </c>
      <c r="AS1641" s="71" t="n">
        <f aca="false">AL1640</f>
        <v>0</v>
      </c>
      <c r="AT1641" s="69" t="n">
        <f aca="false">AQ1641</f>
        <v>0</v>
      </c>
    </row>
    <row r="1642" customFormat="false" ht="11.25" hidden="false" customHeight="false" outlineLevel="0" collapsed="false">
      <c r="AD1642" s="1" t="n">
        <f aca="false">AD1641+1</f>
        <v>1637</v>
      </c>
      <c r="AS1642" s="71" t="n">
        <f aca="false">AL1641</f>
        <v>0</v>
      </c>
      <c r="AT1642" s="69" t="n">
        <f aca="false">AQ1642</f>
        <v>0</v>
      </c>
    </row>
    <row r="1643" customFormat="false" ht="11.25" hidden="false" customHeight="false" outlineLevel="0" collapsed="false">
      <c r="AD1643" s="1" t="n">
        <f aca="false">AD1642+1</f>
        <v>1638</v>
      </c>
      <c r="AS1643" s="71" t="n">
        <f aca="false">AL1642</f>
        <v>0</v>
      </c>
      <c r="AT1643" s="69" t="n">
        <f aca="false">AQ1643</f>
        <v>0</v>
      </c>
    </row>
    <row r="1644" customFormat="false" ht="11.25" hidden="false" customHeight="false" outlineLevel="0" collapsed="false">
      <c r="AD1644" s="1" t="n">
        <f aca="false">AD1643+1</f>
        <v>1639</v>
      </c>
      <c r="AS1644" s="71" t="n">
        <f aca="false">AL1643</f>
        <v>0</v>
      </c>
      <c r="AT1644" s="69" t="n">
        <f aca="false">AQ1644</f>
        <v>0</v>
      </c>
    </row>
    <row r="1645" customFormat="false" ht="11.25" hidden="false" customHeight="false" outlineLevel="0" collapsed="false">
      <c r="AD1645" s="1" t="n">
        <f aca="false">AD1644+1</f>
        <v>1640</v>
      </c>
      <c r="AS1645" s="71" t="n">
        <f aca="false">AL1644</f>
        <v>0</v>
      </c>
      <c r="AT1645" s="69" t="n">
        <f aca="false">AQ1645</f>
        <v>0</v>
      </c>
    </row>
    <row r="1646" customFormat="false" ht="11.25" hidden="false" customHeight="false" outlineLevel="0" collapsed="false">
      <c r="AD1646" s="1" t="n">
        <f aca="false">AD1645+1</f>
        <v>1641</v>
      </c>
      <c r="AS1646" s="71" t="n">
        <f aca="false">AL1645</f>
        <v>0</v>
      </c>
      <c r="AT1646" s="69" t="n">
        <f aca="false">AQ1646</f>
        <v>0</v>
      </c>
    </row>
    <row r="1647" customFormat="false" ht="11.25" hidden="false" customHeight="false" outlineLevel="0" collapsed="false">
      <c r="AD1647" s="1" t="n">
        <f aca="false">AD1646+1</f>
        <v>1642</v>
      </c>
      <c r="AS1647" s="71" t="n">
        <f aca="false">AL1646</f>
        <v>0</v>
      </c>
      <c r="AT1647" s="69" t="n">
        <f aca="false">AQ1647</f>
        <v>0</v>
      </c>
    </row>
    <row r="1648" customFormat="false" ht="11.25" hidden="false" customHeight="false" outlineLevel="0" collapsed="false">
      <c r="AD1648" s="1" t="n">
        <f aca="false">AD1647+1</f>
        <v>1643</v>
      </c>
      <c r="AS1648" s="71" t="n">
        <f aca="false">AL1647</f>
        <v>0</v>
      </c>
      <c r="AT1648" s="69" t="n">
        <f aca="false">AQ1648</f>
        <v>0</v>
      </c>
    </row>
    <row r="1649" customFormat="false" ht="11.25" hidden="false" customHeight="false" outlineLevel="0" collapsed="false">
      <c r="AD1649" s="1" t="n">
        <f aca="false">AD1648+1</f>
        <v>1644</v>
      </c>
      <c r="AS1649" s="71" t="n">
        <f aca="false">AL1648</f>
        <v>0</v>
      </c>
      <c r="AT1649" s="69" t="n">
        <f aca="false">AQ1649</f>
        <v>0</v>
      </c>
    </row>
    <row r="1650" customFormat="false" ht="11.25" hidden="false" customHeight="false" outlineLevel="0" collapsed="false">
      <c r="AD1650" s="1" t="n">
        <f aca="false">AD1649+1</f>
        <v>1645</v>
      </c>
      <c r="AS1650" s="71" t="n">
        <f aca="false">AL1649</f>
        <v>0</v>
      </c>
      <c r="AT1650" s="69" t="n">
        <f aca="false">AQ1650</f>
        <v>0</v>
      </c>
    </row>
    <row r="1651" customFormat="false" ht="11.25" hidden="false" customHeight="false" outlineLevel="0" collapsed="false">
      <c r="AD1651" s="1" t="n">
        <f aca="false">AD1650+1</f>
        <v>1646</v>
      </c>
      <c r="AS1651" s="71" t="n">
        <f aca="false">AL1650</f>
        <v>0</v>
      </c>
      <c r="AT1651" s="69" t="n">
        <f aca="false">AQ1651</f>
        <v>0</v>
      </c>
    </row>
    <row r="1652" customFormat="false" ht="11.25" hidden="false" customHeight="false" outlineLevel="0" collapsed="false">
      <c r="AD1652" s="1" t="n">
        <f aca="false">AD1651+1</f>
        <v>1647</v>
      </c>
      <c r="AS1652" s="71" t="n">
        <f aca="false">AL1651</f>
        <v>0</v>
      </c>
      <c r="AT1652" s="69" t="n">
        <f aca="false">AQ1652</f>
        <v>0</v>
      </c>
    </row>
    <row r="1653" customFormat="false" ht="11.25" hidden="false" customHeight="false" outlineLevel="0" collapsed="false">
      <c r="AD1653" s="1" t="n">
        <f aca="false">AD1652+1</f>
        <v>1648</v>
      </c>
      <c r="AS1653" s="71" t="n">
        <f aca="false">AL1652</f>
        <v>0</v>
      </c>
      <c r="AT1653" s="69" t="n">
        <f aca="false">AQ1653</f>
        <v>0</v>
      </c>
    </row>
    <row r="1654" customFormat="false" ht="11.25" hidden="false" customHeight="false" outlineLevel="0" collapsed="false">
      <c r="AD1654" s="1" t="n">
        <f aca="false">AD1653+1</f>
        <v>1649</v>
      </c>
      <c r="AS1654" s="71" t="n">
        <f aca="false">AL1653</f>
        <v>0</v>
      </c>
      <c r="AT1654" s="69" t="n">
        <f aca="false">AQ1654</f>
        <v>0</v>
      </c>
    </row>
    <row r="1655" customFormat="false" ht="11.25" hidden="false" customHeight="false" outlineLevel="0" collapsed="false">
      <c r="AD1655" s="1" t="n">
        <f aca="false">AD1654+1</f>
        <v>1650</v>
      </c>
      <c r="AS1655" s="71" t="n">
        <f aca="false">AL1654</f>
        <v>0</v>
      </c>
      <c r="AT1655" s="69" t="n">
        <f aca="false">AQ1655</f>
        <v>0</v>
      </c>
    </row>
    <row r="1656" customFormat="false" ht="11.25" hidden="false" customHeight="false" outlineLevel="0" collapsed="false">
      <c r="AD1656" s="1" t="n">
        <f aca="false">AD1655+1</f>
        <v>1651</v>
      </c>
      <c r="AS1656" s="71" t="n">
        <f aca="false">AL1655</f>
        <v>0</v>
      </c>
      <c r="AT1656" s="69" t="n">
        <f aca="false">AQ1656</f>
        <v>0</v>
      </c>
    </row>
    <row r="1657" customFormat="false" ht="11.25" hidden="false" customHeight="false" outlineLevel="0" collapsed="false">
      <c r="AD1657" s="1" t="n">
        <f aca="false">AD1656+1</f>
        <v>1652</v>
      </c>
      <c r="AS1657" s="71" t="n">
        <f aca="false">AL1656</f>
        <v>0</v>
      </c>
      <c r="AT1657" s="69" t="n">
        <f aca="false">AQ1657</f>
        <v>0</v>
      </c>
    </row>
    <row r="1658" customFormat="false" ht="11.25" hidden="false" customHeight="false" outlineLevel="0" collapsed="false">
      <c r="AD1658" s="1" t="n">
        <f aca="false">AD1657+1</f>
        <v>1653</v>
      </c>
      <c r="AS1658" s="71" t="n">
        <f aca="false">AL1657</f>
        <v>0</v>
      </c>
      <c r="AT1658" s="69" t="n">
        <f aca="false">AQ1658</f>
        <v>0</v>
      </c>
    </row>
    <row r="1659" customFormat="false" ht="11.25" hidden="false" customHeight="false" outlineLevel="0" collapsed="false">
      <c r="AD1659" s="1" t="n">
        <f aca="false">AD1658+1</f>
        <v>1654</v>
      </c>
      <c r="AS1659" s="71" t="n">
        <f aca="false">AL1658</f>
        <v>0</v>
      </c>
      <c r="AT1659" s="69" t="n">
        <f aca="false">AQ1659</f>
        <v>0</v>
      </c>
    </row>
    <row r="1660" customFormat="false" ht="11.25" hidden="false" customHeight="false" outlineLevel="0" collapsed="false">
      <c r="AD1660" s="1" t="n">
        <f aca="false">AD1659+1</f>
        <v>1655</v>
      </c>
      <c r="AS1660" s="71" t="n">
        <f aca="false">AL1659</f>
        <v>0</v>
      </c>
      <c r="AT1660" s="69" t="n">
        <f aca="false">AQ1660</f>
        <v>0</v>
      </c>
    </row>
    <row r="1661" customFormat="false" ht="11.25" hidden="false" customHeight="false" outlineLevel="0" collapsed="false">
      <c r="AD1661" s="1" t="n">
        <f aca="false">AD1660+1</f>
        <v>1656</v>
      </c>
      <c r="AS1661" s="71" t="n">
        <f aca="false">AL1660</f>
        <v>0</v>
      </c>
      <c r="AT1661" s="69" t="n">
        <f aca="false">AQ1661</f>
        <v>0</v>
      </c>
    </row>
    <row r="1662" customFormat="false" ht="11.25" hidden="false" customHeight="false" outlineLevel="0" collapsed="false">
      <c r="AD1662" s="1" t="n">
        <f aca="false">AD1661+1</f>
        <v>1657</v>
      </c>
      <c r="AS1662" s="71" t="n">
        <f aca="false">AL1661</f>
        <v>0</v>
      </c>
      <c r="AT1662" s="69" t="n">
        <f aca="false">AQ1662</f>
        <v>0</v>
      </c>
    </row>
    <row r="1663" customFormat="false" ht="11.25" hidden="false" customHeight="false" outlineLevel="0" collapsed="false">
      <c r="AD1663" s="1" t="n">
        <f aca="false">AD1662+1</f>
        <v>1658</v>
      </c>
      <c r="AS1663" s="71" t="n">
        <f aca="false">AL1662</f>
        <v>0</v>
      </c>
      <c r="AT1663" s="69" t="n">
        <f aca="false">AQ1663</f>
        <v>0</v>
      </c>
    </row>
    <row r="1664" customFormat="false" ht="11.25" hidden="false" customHeight="false" outlineLevel="0" collapsed="false">
      <c r="AD1664" s="1" t="n">
        <f aca="false">AD1663+1</f>
        <v>1659</v>
      </c>
      <c r="AS1664" s="71" t="n">
        <f aca="false">AL1663</f>
        <v>0</v>
      </c>
      <c r="AT1664" s="69" t="n">
        <f aca="false">AQ1664</f>
        <v>0</v>
      </c>
    </row>
    <row r="1665" customFormat="false" ht="11.25" hidden="false" customHeight="false" outlineLevel="0" collapsed="false">
      <c r="AD1665" s="1" t="n">
        <f aca="false">AD1664+1</f>
        <v>1660</v>
      </c>
      <c r="AS1665" s="71" t="n">
        <f aca="false">AL1664</f>
        <v>0</v>
      </c>
      <c r="AT1665" s="69" t="n">
        <f aca="false">AQ1665</f>
        <v>0</v>
      </c>
    </row>
    <row r="1666" customFormat="false" ht="11.25" hidden="false" customHeight="false" outlineLevel="0" collapsed="false">
      <c r="AD1666" s="1" t="n">
        <f aca="false">AD1665+1</f>
        <v>1661</v>
      </c>
      <c r="AS1666" s="71" t="n">
        <f aca="false">AL1665</f>
        <v>0</v>
      </c>
      <c r="AT1666" s="69" t="n">
        <f aca="false">AQ1666</f>
        <v>0</v>
      </c>
    </row>
    <row r="1667" customFormat="false" ht="11.25" hidden="false" customHeight="false" outlineLevel="0" collapsed="false">
      <c r="AD1667" s="1" t="n">
        <f aca="false">AD1666+1</f>
        <v>1662</v>
      </c>
      <c r="AS1667" s="71" t="n">
        <f aca="false">AL1666</f>
        <v>0</v>
      </c>
      <c r="AT1667" s="69" t="n">
        <f aca="false">AQ1667</f>
        <v>0</v>
      </c>
    </row>
    <row r="1668" customFormat="false" ht="11.25" hidden="false" customHeight="false" outlineLevel="0" collapsed="false">
      <c r="AD1668" s="1" t="n">
        <f aca="false">AD1667+1</f>
        <v>1663</v>
      </c>
      <c r="AS1668" s="71" t="n">
        <f aca="false">AL1667</f>
        <v>0</v>
      </c>
      <c r="AT1668" s="69" t="n">
        <f aca="false">AQ1668</f>
        <v>0</v>
      </c>
    </row>
    <row r="1669" customFormat="false" ht="11.25" hidden="false" customHeight="false" outlineLevel="0" collapsed="false">
      <c r="AD1669" s="1" t="n">
        <f aca="false">AD1668+1</f>
        <v>1664</v>
      </c>
      <c r="AS1669" s="71" t="n">
        <f aca="false">AL1668</f>
        <v>0</v>
      </c>
      <c r="AT1669" s="69" t="n">
        <f aca="false">AQ1669</f>
        <v>0</v>
      </c>
    </row>
    <row r="1670" customFormat="false" ht="11.25" hidden="false" customHeight="false" outlineLevel="0" collapsed="false">
      <c r="AD1670" s="1" t="n">
        <f aca="false">AD1669+1</f>
        <v>1665</v>
      </c>
      <c r="AS1670" s="71" t="n">
        <f aca="false">AL1669</f>
        <v>0</v>
      </c>
      <c r="AT1670" s="69" t="n">
        <f aca="false">AQ1670</f>
        <v>0</v>
      </c>
    </row>
    <row r="1671" customFormat="false" ht="11.25" hidden="false" customHeight="false" outlineLevel="0" collapsed="false">
      <c r="AD1671" s="1" t="n">
        <f aca="false">AD1670+1</f>
        <v>1666</v>
      </c>
      <c r="AS1671" s="71" t="n">
        <f aca="false">AL1670</f>
        <v>0</v>
      </c>
      <c r="AT1671" s="69" t="n">
        <f aca="false">AQ1671</f>
        <v>0</v>
      </c>
    </row>
    <row r="1672" customFormat="false" ht="11.25" hidden="false" customHeight="false" outlineLevel="0" collapsed="false">
      <c r="AD1672" s="1" t="n">
        <f aca="false">AD1671+1</f>
        <v>1667</v>
      </c>
      <c r="AS1672" s="71" t="n">
        <f aca="false">AL1671</f>
        <v>0</v>
      </c>
      <c r="AT1672" s="69" t="n">
        <f aca="false">AQ1672</f>
        <v>0</v>
      </c>
    </row>
    <row r="1673" customFormat="false" ht="11.25" hidden="false" customHeight="false" outlineLevel="0" collapsed="false">
      <c r="AD1673" s="1" t="n">
        <f aca="false">AD1672+1</f>
        <v>1668</v>
      </c>
      <c r="AS1673" s="71" t="n">
        <f aca="false">AL1672</f>
        <v>0</v>
      </c>
      <c r="AT1673" s="69" t="n">
        <f aca="false">AQ1673</f>
        <v>0</v>
      </c>
    </row>
    <row r="1674" customFormat="false" ht="11.25" hidden="false" customHeight="false" outlineLevel="0" collapsed="false">
      <c r="AD1674" s="1" t="n">
        <f aca="false">AD1673+1</f>
        <v>1669</v>
      </c>
      <c r="AS1674" s="71" t="n">
        <f aca="false">AL1673</f>
        <v>0</v>
      </c>
      <c r="AT1674" s="69" t="n">
        <f aca="false">AQ1674</f>
        <v>0</v>
      </c>
    </row>
    <row r="1675" customFormat="false" ht="11.25" hidden="false" customHeight="false" outlineLevel="0" collapsed="false">
      <c r="AD1675" s="1" t="n">
        <f aca="false">AD1674+1</f>
        <v>1670</v>
      </c>
      <c r="AS1675" s="71" t="n">
        <f aca="false">AL1674</f>
        <v>0</v>
      </c>
      <c r="AT1675" s="69" t="n">
        <f aca="false">AQ1675</f>
        <v>0</v>
      </c>
    </row>
    <row r="1676" customFormat="false" ht="11.25" hidden="false" customHeight="false" outlineLevel="0" collapsed="false">
      <c r="AD1676" s="1" t="n">
        <f aca="false">AD1675+1</f>
        <v>1671</v>
      </c>
      <c r="AS1676" s="71" t="n">
        <f aca="false">AL1675</f>
        <v>0</v>
      </c>
      <c r="AT1676" s="69" t="n">
        <f aca="false">AQ1676</f>
        <v>0</v>
      </c>
    </row>
    <row r="1677" customFormat="false" ht="11.25" hidden="false" customHeight="false" outlineLevel="0" collapsed="false">
      <c r="AD1677" s="1" t="n">
        <f aca="false">AD1676+1</f>
        <v>1672</v>
      </c>
      <c r="AS1677" s="71" t="n">
        <f aca="false">AL1676</f>
        <v>0</v>
      </c>
      <c r="AT1677" s="69" t="n">
        <f aca="false">AQ1677</f>
        <v>0</v>
      </c>
    </row>
    <row r="1678" customFormat="false" ht="11.25" hidden="false" customHeight="false" outlineLevel="0" collapsed="false">
      <c r="AD1678" s="1" t="n">
        <f aca="false">AD1677+1</f>
        <v>1673</v>
      </c>
      <c r="AS1678" s="71" t="n">
        <f aca="false">AL1677</f>
        <v>0</v>
      </c>
      <c r="AT1678" s="69" t="n">
        <f aca="false">AQ1678</f>
        <v>0</v>
      </c>
    </row>
    <row r="1679" customFormat="false" ht="11.25" hidden="false" customHeight="false" outlineLevel="0" collapsed="false">
      <c r="AD1679" s="1" t="n">
        <f aca="false">AD1678+1</f>
        <v>1674</v>
      </c>
      <c r="AS1679" s="71" t="n">
        <f aca="false">AL1678</f>
        <v>0</v>
      </c>
      <c r="AT1679" s="69" t="n">
        <f aca="false">AQ1679</f>
        <v>0</v>
      </c>
    </row>
    <row r="1680" customFormat="false" ht="11.25" hidden="false" customHeight="false" outlineLevel="0" collapsed="false">
      <c r="AD1680" s="1" t="n">
        <f aca="false">AD1679+1</f>
        <v>1675</v>
      </c>
      <c r="AS1680" s="71" t="n">
        <f aca="false">AL1679</f>
        <v>0</v>
      </c>
      <c r="AT1680" s="69" t="n">
        <f aca="false">AQ1680</f>
        <v>0</v>
      </c>
    </row>
    <row r="1681" customFormat="false" ht="11.25" hidden="false" customHeight="false" outlineLevel="0" collapsed="false">
      <c r="AD1681" s="1" t="n">
        <f aca="false">AD1680+1</f>
        <v>1676</v>
      </c>
      <c r="AS1681" s="71" t="n">
        <f aca="false">AL1680</f>
        <v>0</v>
      </c>
      <c r="AT1681" s="69" t="n">
        <f aca="false">AQ1681</f>
        <v>0</v>
      </c>
    </row>
    <row r="1682" customFormat="false" ht="11.25" hidden="false" customHeight="false" outlineLevel="0" collapsed="false">
      <c r="AD1682" s="1" t="n">
        <f aca="false">AD1681+1</f>
        <v>1677</v>
      </c>
      <c r="AS1682" s="71" t="n">
        <f aca="false">AL1681</f>
        <v>0</v>
      </c>
      <c r="AT1682" s="69" t="n">
        <f aca="false">AQ1682</f>
        <v>0</v>
      </c>
    </row>
    <row r="1683" customFormat="false" ht="11.25" hidden="false" customHeight="false" outlineLevel="0" collapsed="false">
      <c r="AD1683" s="1" t="n">
        <f aca="false">AD1682+1</f>
        <v>1678</v>
      </c>
      <c r="AS1683" s="71" t="n">
        <f aca="false">AL1682</f>
        <v>0</v>
      </c>
      <c r="AT1683" s="69" t="n">
        <f aca="false">AQ1683</f>
        <v>0</v>
      </c>
    </row>
    <row r="1684" customFormat="false" ht="11.25" hidden="false" customHeight="false" outlineLevel="0" collapsed="false">
      <c r="AD1684" s="1" t="n">
        <f aca="false">AD1683+1</f>
        <v>1679</v>
      </c>
      <c r="AS1684" s="71" t="n">
        <f aca="false">AL1683</f>
        <v>0</v>
      </c>
      <c r="AT1684" s="69" t="n">
        <f aca="false">AQ1684</f>
        <v>0</v>
      </c>
    </row>
    <row r="1685" customFormat="false" ht="11.25" hidden="false" customHeight="false" outlineLevel="0" collapsed="false">
      <c r="AD1685" s="1" t="n">
        <f aca="false">AD1684+1</f>
        <v>1680</v>
      </c>
      <c r="AS1685" s="71" t="n">
        <f aca="false">AL1684</f>
        <v>0</v>
      </c>
      <c r="AT1685" s="69" t="n">
        <f aca="false">AQ1685</f>
        <v>0</v>
      </c>
    </row>
    <row r="1686" customFormat="false" ht="11.25" hidden="false" customHeight="false" outlineLevel="0" collapsed="false">
      <c r="AD1686" s="1" t="n">
        <f aca="false">AD1685+1</f>
        <v>1681</v>
      </c>
      <c r="AS1686" s="71" t="n">
        <f aca="false">AL1685</f>
        <v>0</v>
      </c>
      <c r="AT1686" s="69" t="n">
        <f aca="false">AQ1686</f>
        <v>0</v>
      </c>
    </row>
    <row r="1687" customFormat="false" ht="11.25" hidden="false" customHeight="false" outlineLevel="0" collapsed="false">
      <c r="AD1687" s="1" t="n">
        <f aca="false">AD1686+1</f>
        <v>1682</v>
      </c>
      <c r="AS1687" s="71" t="n">
        <f aca="false">AL1686</f>
        <v>0</v>
      </c>
      <c r="AT1687" s="69" t="n">
        <f aca="false">AQ1687</f>
        <v>0</v>
      </c>
    </row>
    <row r="1688" customFormat="false" ht="11.25" hidden="false" customHeight="false" outlineLevel="0" collapsed="false">
      <c r="AD1688" s="1" t="n">
        <f aca="false">AD1687+1</f>
        <v>1683</v>
      </c>
      <c r="AS1688" s="71" t="n">
        <f aca="false">AL1687</f>
        <v>0</v>
      </c>
      <c r="AT1688" s="69" t="n">
        <f aca="false">AQ1688</f>
        <v>0</v>
      </c>
    </row>
    <row r="1689" customFormat="false" ht="11.25" hidden="false" customHeight="false" outlineLevel="0" collapsed="false">
      <c r="AD1689" s="1" t="n">
        <f aca="false">AD1688+1</f>
        <v>1684</v>
      </c>
      <c r="AS1689" s="71" t="n">
        <f aca="false">AL1688</f>
        <v>0</v>
      </c>
      <c r="AT1689" s="69" t="n">
        <f aca="false">AQ1689</f>
        <v>0</v>
      </c>
    </row>
    <row r="1690" customFormat="false" ht="11.25" hidden="false" customHeight="false" outlineLevel="0" collapsed="false">
      <c r="AD1690" s="1" t="n">
        <f aca="false">AD1689+1</f>
        <v>1685</v>
      </c>
      <c r="AS1690" s="71" t="n">
        <f aca="false">AL1689</f>
        <v>0</v>
      </c>
      <c r="AT1690" s="69" t="n">
        <f aca="false">AQ1690</f>
        <v>0</v>
      </c>
    </row>
    <row r="1691" customFormat="false" ht="11.25" hidden="false" customHeight="false" outlineLevel="0" collapsed="false">
      <c r="AD1691" s="1" t="n">
        <f aca="false">AD1690+1</f>
        <v>1686</v>
      </c>
      <c r="AS1691" s="71" t="n">
        <f aca="false">AL1690</f>
        <v>0</v>
      </c>
      <c r="AT1691" s="69" t="n">
        <f aca="false">AQ1691</f>
        <v>0</v>
      </c>
    </row>
    <row r="1692" customFormat="false" ht="11.25" hidden="false" customHeight="false" outlineLevel="0" collapsed="false">
      <c r="AD1692" s="1" t="n">
        <f aca="false">AD1691+1</f>
        <v>1687</v>
      </c>
      <c r="AS1692" s="71" t="n">
        <f aca="false">AL1691</f>
        <v>0</v>
      </c>
      <c r="AT1692" s="69" t="n">
        <f aca="false">AQ1692</f>
        <v>0</v>
      </c>
    </row>
    <row r="1693" customFormat="false" ht="11.25" hidden="false" customHeight="false" outlineLevel="0" collapsed="false">
      <c r="AD1693" s="1" t="n">
        <f aca="false">AD1692+1</f>
        <v>1688</v>
      </c>
      <c r="AS1693" s="71" t="n">
        <f aca="false">AL1692</f>
        <v>0</v>
      </c>
      <c r="AT1693" s="69" t="n">
        <f aca="false">AQ1693</f>
        <v>0</v>
      </c>
    </row>
    <row r="1694" customFormat="false" ht="11.25" hidden="false" customHeight="false" outlineLevel="0" collapsed="false">
      <c r="AD1694" s="1" t="n">
        <f aca="false">AD1693+1</f>
        <v>1689</v>
      </c>
      <c r="AS1694" s="71" t="n">
        <f aca="false">AL1693</f>
        <v>0</v>
      </c>
      <c r="AT1694" s="69" t="n">
        <f aca="false">AQ1694</f>
        <v>0</v>
      </c>
    </row>
    <row r="1695" customFormat="false" ht="11.25" hidden="false" customHeight="false" outlineLevel="0" collapsed="false">
      <c r="AD1695" s="1" t="n">
        <f aca="false">AD1694+1</f>
        <v>1690</v>
      </c>
      <c r="AS1695" s="71" t="n">
        <f aca="false">AL1694</f>
        <v>0</v>
      </c>
      <c r="AT1695" s="69" t="n">
        <f aca="false">AQ1695</f>
        <v>0</v>
      </c>
    </row>
    <row r="1696" customFormat="false" ht="11.25" hidden="false" customHeight="false" outlineLevel="0" collapsed="false">
      <c r="AD1696" s="1" t="n">
        <f aca="false">AD1695+1</f>
        <v>1691</v>
      </c>
      <c r="AS1696" s="71" t="n">
        <f aca="false">AL1695</f>
        <v>0</v>
      </c>
      <c r="AT1696" s="69" t="n">
        <f aca="false">AQ1696</f>
        <v>0</v>
      </c>
    </row>
    <row r="1697" customFormat="false" ht="11.25" hidden="false" customHeight="false" outlineLevel="0" collapsed="false">
      <c r="AD1697" s="1" t="n">
        <f aca="false">AD1696+1</f>
        <v>1692</v>
      </c>
      <c r="AS1697" s="71" t="n">
        <f aca="false">AL1696</f>
        <v>0</v>
      </c>
      <c r="AT1697" s="69" t="n">
        <f aca="false">AQ1697</f>
        <v>0</v>
      </c>
    </row>
    <row r="1698" customFormat="false" ht="11.25" hidden="false" customHeight="false" outlineLevel="0" collapsed="false">
      <c r="AD1698" s="1" t="n">
        <f aca="false">AD1697+1</f>
        <v>1693</v>
      </c>
      <c r="AS1698" s="71" t="n">
        <f aca="false">AL1697</f>
        <v>0</v>
      </c>
      <c r="AT1698" s="69" t="n">
        <f aca="false">AQ1698</f>
        <v>0</v>
      </c>
    </row>
    <row r="1699" customFormat="false" ht="11.25" hidden="false" customHeight="false" outlineLevel="0" collapsed="false">
      <c r="AD1699" s="1" t="n">
        <f aca="false">AD1698+1</f>
        <v>1694</v>
      </c>
      <c r="AS1699" s="71" t="n">
        <f aca="false">AL1698</f>
        <v>0</v>
      </c>
      <c r="AT1699" s="69" t="n">
        <f aca="false">AQ1699</f>
        <v>0</v>
      </c>
    </row>
    <row r="1700" customFormat="false" ht="11.25" hidden="false" customHeight="false" outlineLevel="0" collapsed="false">
      <c r="AD1700" s="1" t="n">
        <f aca="false">AD1699+1</f>
        <v>1695</v>
      </c>
      <c r="AS1700" s="71" t="n">
        <f aca="false">AL1699</f>
        <v>0</v>
      </c>
      <c r="AT1700" s="69" t="n">
        <f aca="false">AQ1700</f>
        <v>0</v>
      </c>
    </row>
    <row r="1701" customFormat="false" ht="11.25" hidden="false" customHeight="false" outlineLevel="0" collapsed="false">
      <c r="AD1701" s="1" t="n">
        <f aca="false">AD1700+1</f>
        <v>1696</v>
      </c>
      <c r="AS1701" s="71" t="n">
        <f aca="false">AL1700</f>
        <v>0</v>
      </c>
      <c r="AT1701" s="69" t="n">
        <f aca="false">AQ1701</f>
        <v>0</v>
      </c>
    </row>
    <row r="1702" customFormat="false" ht="11.25" hidden="false" customHeight="false" outlineLevel="0" collapsed="false">
      <c r="AD1702" s="1" t="n">
        <f aca="false">AD1701+1</f>
        <v>1697</v>
      </c>
      <c r="AS1702" s="71" t="n">
        <f aca="false">AL1701</f>
        <v>0</v>
      </c>
      <c r="AT1702" s="69" t="n">
        <f aca="false">AQ1702</f>
        <v>0</v>
      </c>
    </row>
    <row r="1703" customFormat="false" ht="11.25" hidden="false" customHeight="false" outlineLevel="0" collapsed="false">
      <c r="AD1703" s="1" t="n">
        <f aca="false">AD1702+1</f>
        <v>1698</v>
      </c>
      <c r="AS1703" s="71" t="n">
        <f aca="false">AL1702</f>
        <v>0</v>
      </c>
      <c r="AT1703" s="69" t="n">
        <f aca="false">AQ1703</f>
        <v>0</v>
      </c>
    </row>
    <row r="1704" customFormat="false" ht="11.25" hidden="false" customHeight="false" outlineLevel="0" collapsed="false">
      <c r="AD1704" s="1" t="n">
        <f aca="false">AD1703+1</f>
        <v>1699</v>
      </c>
      <c r="AS1704" s="71" t="n">
        <f aca="false">AL1703</f>
        <v>0</v>
      </c>
      <c r="AT1704" s="69" t="n">
        <f aca="false">AQ1704</f>
        <v>0</v>
      </c>
    </row>
    <row r="1705" customFormat="false" ht="11.25" hidden="false" customHeight="false" outlineLevel="0" collapsed="false">
      <c r="AD1705" s="1" t="n">
        <f aca="false">AD1704+1</f>
        <v>1700</v>
      </c>
      <c r="AS1705" s="71" t="n">
        <f aca="false">AL1704</f>
        <v>0</v>
      </c>
      <c r="AT1705" s="69" t="n">
        <f aca="false">AQ1705</f>
        <v>0</v>
      </c>
    </row>
    <row r="1706" customFormat="false" ht="11.25" hidden="false" customHeight="false" outlineLevel="0" collapsed="false">
      <c r="AD1706" s="1" t="n">
        <f aca="false">AD1705+1</f>
        <v>1701</v>
      </c>
      <c r="AS1706" s="71" t="n">
        <f aca="false">AL1705</f>
        <v>0</v>
      </c>
      <c r="AT1706" s="69" t="n">
        <f aca="false">AQ1706</f>
        <v>0</v>
      </c>
    </row>
    <row r="1707" customFormat="false" ht="11.25" hidden="false" customHeight="false" outlineLevel="0" collapsed="false">
      <c r="AD1707" s="1" t="n">
        <f aca="false">AD1706+1</f>
        <v>1702</v>
      </c>
      <c r="AS1707" s="71" t="n">
        <f aca="false">AL1706</f>
        <v>0</v>
      </c>
      <c r="AT1707" s="69" t="n">
        <f aca="false">AQ1707</f>
        <v>0</v>
      </c>
    </row>
    <row r="1708" customFormat="false" ht="11.25" hidden="false" customHeight="false" outlineLevel="0" collapsed="false">
      <c r="AD1708" s="1" t="n">
        <f aca="false">AD1707+1</f>
        <v>1703</v>
      </c>
      <c r="AS1708" s="71" t="n">
        <f aca="false">AL1707</f>
        <v>0</v>
      </c>
      <c r="AT1708" s="69" t="n">
        <f aca="false">AQ1708</f>
        <v>0</v>
      </c>
    </row>
    <row r="1709" customFormat="false" ht="11.25" hidden="false" customHeight="false" outlineLevel="0" collapsed="false">
      <c r="AD1709" s="1" t="n">
        <f aca="false">AD1708+1</f>
        <v>1704</v>
      </c>
      <c r="AS1709" s="71" t="n">
        <f aca="false">AL1708</f>
        <v>0</v>
      </c>
      <c r="AT1709" s="69" t="n">
        <f aca="false">AQ1709</f>
        <v>0</v>
      </c>
    </row>
    <row r="1710" customFormat="false" ht="11.25" hidden="false" customHeight="false" outlineLevel="0" collapsed="false">
      <c r="AD1710" s="1" t="n">
        <f aca="false">AD1709+1</f>
        <v>1705</v>
      </c>
      <c r="AS1710" s="71" t="n">
        <f aca="false">AL1709</f>
        <v>0</v>
      </c>
      <c r="AT1710" s="69" t="n">
        <f aca="false">AQ1710</f>
        <v>0</v>
      </c>
    </row>
    <row r="1711" customFormat="false" ht="11.25" hidden="false" customHeight="false" outlineLevel="0" collapsed="false">
      <c r="AD1711" s="1" t="n">
        <f aca="false">AD1710+1</f>
        <v>1706</v>
      </c>
      <c r="AS1711" s="71" t="n">
        <f aca="false">AL1710</f>
        <v>0</v>
      </c>
      <c r="AT1711" s="69" t="n">
        <f aca="false">AQ1711</f>
        <v>0</v>
      </c>
    </row>
    <row r="1712" customFormat="false" ht="11.25" hidden="false" customHeight="false" outlineLevel="0" collapsed="false">
      <c r="AD1712" s="1" t="n">
        <f aca="false">AD1711+1</f>
        <v>1707</v>
      </c>
      <c r="AS1712" s="71" t="n">
        <f aca="false">AL1711</f>
        <v>0</v>
      </c>
      <c r="AT1712" s="69" t="n">
        <f aca="false">AQ1712</f>
        <v>0</v>
      </c>
    </row>
    <row r="1713" customFormat="false" ht="11.25" hidden="false" customHeight="false" outlineLevel="0" collapsed="false">
      <c r="AD1713" s="1" t="n">
        <f aca="false">AD1712+1</f>
        <v>1708</v>
      </c>
      <c r="AS1713" s="71" t="n">
        <f aca="false">AL1712</f>
        <v>0</v>
      </c>
      <c r="AT1713" s="69" t="n">
        <f aca="false">AQ1713</f>
        <v>0</v>
      </c>
    </row>
    <row r="1714" customFormat="false" ht="11.25" hidden="false" customHeight="false" outlineLevel="0" collapsed="false">
      <c r="AD1714" s="1" t="n">
        <f aca="false">AD1713+1</f>
        <v>1709</v>
      </c>
      <c r="AS1714" s="71" t="n">
        <f aca="false">AL1713</f>
        <v>0</v>
      </c>
      <c r="AT1714" s="69" t="n">
        <f aca="false">AQ1714</f>
        <v>0</v>
      </c>
    </row>
    <row r="1715" customFormat="false" ht="11.25" hidden="false" customHeight="false" outlineLevel="0" collapsed="false">
      <c r="AD1715" s="1" t="n">
        <f aca="false">AD1714+1</f>
        <v>1710</v>
      </c>
      <c r="AS1715" s="71" t="n">
        <f aca="false">AL1714</f>
        <v>0</v>
      </c>
      <c r="AT1715" s="69" t="n">
        <f aca="false">AQ1715</f>
        <v>0</v>
      </c>
    </row>
    <row r="1716" customFormat="false" ht="11.25" hidden="false" customHeight="false" outlineLevel="0" collapsed="false">
      <c r="AD1716" s="1" t="n">
        <f aca="false">AD1715+1</f>
        <v>1711</v>
      </c>
      <c r="AS1716" s="71" t="n">
        <f aca="false">AL1715</f>
        <v>0</v>
      </c>
      <c r="AT1716" s="69" t="n">
        <f aca="false">AQ1716</f>
        <v>0</v>
      </c>
    </row>
    <row r="1717" customFormat="false" ht="11.25" hidden="false" customHeight="false" outlineLevel="0" collapsed="false">
      <c r="AD1717" s="1" t="n">
        <f aca="false">AD1716+1</f>
        <v>1712</v>
      </c>
      <c r="AS1717" s="71" t="n">
        <f aca="false">AL1716</f>
        <v>0</v>
      </c>
      <c r="AT1717" s="69" t="n">
        <f aca="false">AQ1717</f>
        <v>0</v>
      </c>
    </row>
    <row r="1718" customFormat="false" ht="11.25" hidden="false" customHeight="false" outlineLevel="0" collapsed="false">
      <c r="AD1718" s="1" t="n">
        <f aca="false">AD1717+1</f>
        <v>1713</v>
      </c>
      <c r="AS1718" s="71" t="n">
        <f aca="false">AL1717</f>
        <v>0</v>
      </c>
      <c r="AT1718" s="69" t="n">
        <f aca="false">AQ1718</f>
        <v>0</v>
      </c>
    </row>
    <row r="1719" customFormat="false" ht="11.25" hidden="false" customHeight="false" outlineLevel="0" collapsed="false">
      <c r="AD1719" s="1" t="n">
        <f aca="false">AD1718+1</f>
        <v>1714</v>
      </c>
      <c r="AS1719" s="71" t="n">
        <f aca="false">AL1718</f>
        <v>0</v>
      </c>
      <c r="AT1719" s="69" t="n">
        <f aca="false">AQ1719</f>
        <v>0</v>
      </c>
    </row>
    <row r="1720" customFormat="false" ht="11.25" hidden="false" customHeight="false" outlineLevel="0" collapsed="false">
      <c r="AD1720" s="1" t="n">
        <f aca="false">AD1719+1</f>
        <v>1715</v>
      </c>
      <c r="AS1720" s="71" t="n">
        <f aca="false">AL1719</f>
        <v>0</v>
      </c>
      <c r="AT1720" s="69" t="n">
        <f aca="false">AQ1720</f>
        <v>0</v>
      </c>
    </row>
    <row r="1721" customFormat="false" ht="11.25" hidden="false" customHeight="false" outlineLevel="0" collapsed="false">
      <c r="AD1721" s="1" t="n">
        <f aca="false">AD1720+1</f>
        <v>1716</v>
      </c>
      <c r="AS1721" s="71" t="n">
        <f aca="false">AL1720</f>
        <v>0</v>
      </c>
      <c r="AT1721" s="69" t="n">
        <f aca="false">AQ1721</f>
        <v>0</v>
      </c>
    </row>
    <row r="1722" customFormat="false" ht="11.25" hidden="false" customHeight="false" outlineLevel="0" collapsed="false">
      <c r="AD1722" s="1" t="n">
        <f aca="false">AD1721+1</f>
        <v>1717</v>
      </c>
      <c r="AS1722" s="71" t="n">
        <f aca="false">AL1721</f>
        <v>0</v>
      </c>
      <c r="AT1722" s="69" t="n">
        <f aca="false">AQ1722</f>
        <v>0</v>
      </c>
    </row>
    <row r="1723" customFormat="false" ht="11.25" hidden="false" customHeight="false" outlineLevel="0" collapsed="false">
      <c r="AD1723" s="1" t="n">
        <f aca="false">AD1722+1</f>
        <v>1718</v>
      </c>
      <c r="AS1723" s="71" t="n">
        <f aca="false">AL1722</f>
        <v>0</v>
      </c>
      <c r="AT1723" s="69" t="n">
        <f aca="false">AQ1723</f>
        <v>0</v>
      </c>
    </row>
    <row r="1724" customFormat="false" ht="11.25" hidden="false" customHeight="false" outlineLevel="0" collapsed="false">
      <c r="AD1724" s="1" t="n">
        <f aca="false">AD1723+1</f>
        <v>1719</v>
      </c>
      <c r="AS1724" s="71" t="n">
        <f aca="false">AL1723</f>
        <v>0</v>
      </c>
      <c r="AT1724" s="69" t="n">
        <f aca="false">AQ1724</f>
        <v>0</v>
      </c>
    </row>
    <row r="1725" customFormat="false" ht="11.25" hidden="false" customHeight="false" outlineLevel="0" collapsed="false">
      <c r="AD1725" s="1" t="n">
        <f aca="false">AD1724+1</f>
        <v>1720</v>
      </c>
      <c r="AS1725" s="71" t="n">
        <f aca="false">AL1724</f>
        <v>0</v>
      </c>
      <c r="AT1725" s="69" t="n">
        <f aca="false">AQ1725</f>
        <v>0</v>
      </c>
    </row>
    <row r="1726" customFormat="false" ht="11.25" hidden="false" customHeight="false" outlineLevel="0" collapsed="false">
      <c r="AD1726" s="1" t="n">
        <f aca="false">AD1725+1</f>
        <v>1721</v>
      </c>
      <c r="AS1726" s="71" t="n">
        <f aca="false">AL1725</f>
        <v>0</v>
      </c>
      <c r="AT1726" s="69" t="n">
        <f aca="false">AQ1726</f>
        <v>0</v>
      </c>
    </row>
    <row r="1727" customFormat="false" ht="11.25" hidden="false" customHeight="false" outlineLevel="0" collapsed="false">
      <c r="AD1727" s="1" t="n">
        <f aca="false">AD1726+1</f>
        <v>1722</v>
      </c>
      <c r="AS1727" s="71" t="n">
        <f aca="false">AL1726</f>
        <v>0</v>
      </c>
      <c r="AT1727" s="69" t="n">
        <f aca="false">AQ1727</f>
        <v>0</v>
      </c>
    </row>
    <row r="1728" customFormat="false" ht="11.25" hidden="false" customHeight="false" outlineLevel="0" collapsed="false">
      <c r="AD1728" s="1" t="n">
        <f aca="false">AD1727+1</f>
        <v>1723</v>
      </c>
      <c r="AS1728" s="71" t="n">
        <f aca="false">AL1727</f>
        <v>0</v>
      </c>
      <c r="AT1728" s="69" t="n">
        <f aca="false">AQ1728</f>
        <v>0</v>
      </c>
    </row>
    <row r="1729" customFormat="false" ht="11.25" hidden="false" customHeight="false" outlineLevel="0" collapsed="false">
      <c r="AD1729" s="1" t="n">
        <f aca="false">AD1728+1</f>
        <v>1724</v>
      </c>
      <c r="AS1729" s="71" t="n">
        <f aca="false">AL1728</f>
        <v>0</v>
      </c>
      <c r="AT1729" s="69" t="n">
        <f aca="false">AQ1729</f>
        <v>0</v>
      </c>
    </row>
    <row r="1730" customFormat="false" ht="11.25" hidden="false" customHeight="false" outlineLevel="0" collapsed="false">
      <c r="AD1730" s="1" t="n">
        <f aca="false">AD1729+1</f>
        <v>1725</v>
      </c>
      <c r="AS1730" s="71" t="n">
        <f aca="false">AL1729</f>
        <v>0</v>
      </c>
      <c r="AT1730" s="69" t="n">
        <f aca="false">AQ1730</f>
        <v>0</v>
      </c>
    </row>
    <row r="1731" customFormat="false" ht="11.25" hidden="false" customHeight="false" outlineLevel="0" collapsed="false">
      <c r="AD1731" s="1" t="n">
        <f aca="false">AD1730+1</f>
        <v>1726</v>
      </c>
      <c r="AS1731" s="71" t="n">
        <f aca="false">AL1730</f>
        <v>0</v>
      </c>
      <c r="AT1731" s="69" t="n">
        <f aca="false">AQ1731</f>
        <v>0</v>
      </c>
    </row>
    <row r="1732" customFormat="false" ht="11.25" hidden="false" customHeight="false" outlineLevel="0" collapsed="false">
      <c r="AD1732" s="1" t="n">
        <f aca="false">AD1731+1</f>
        <v>1727</v>
      </c>
      <c r="AS1732" s="71" t="n">
        <f aca="false">AL1731</f>
        <v>0</v>
      </c>
      <c r="AT1732" s="69" t="n">
        <f aca="false">AQ1732</f>
        <v>0</v>
      </c>
    </row>
    <row r="1733" customFormat="false" ht="11.25" hidden="false" customHeight="false" outlineLevel="0" collapsed="false">
      <c r="AD1733" s="1" t="n">
        <f aca="false">AD1732+1</f>
        <v>1728</v>
      </c>
      <c r="AS1733" s="71" t="n">
        <f aca="false">AL1732</f>
        <v>0</v>
      </c>
      <c r="AT1733" s="69" t="n">
        <f aca="false">AQ1733</f>
        <v>0</v>
      </c>
    </row>
    <row r="1734" customFormat="false" ht="11.25" hidden="false" customHeight="false" outlineLevel="0" collapsed="false">
      <c r="AD1734" s="1" t="n">
        <f aca="false">AD1733+1</f>
        <v>1729</v>
      </c>
      <c r="AS1734" s="71" t="n">
        <f aca="false">AL1733</f>
        <v>0</v>
      </c>
      <c r="AT1734" s="69" t="n">
        <f aca="false">AQ1734</f>
        <v>0</v>
      </c>
    </row>
    <row r="1735" customFormat="false" ht="11.25" hidden="false" customHeight="false" outlineLevel="0" collapsed="false">
      <c r="AD1735" s="1" t="n">
        <f aca="false">AD1734+1</f>
        <v>1730</v>
      </c>
      <c r="AS1735" s="71" t="n">
        <f aca="false">AL1734</f>
        <v>0</v>
      </c>
      <c r="AT1735" s="69" t="n">
        <f aca="false">AQ1735</f>
        <v>0</v>
      </c>
    </row>
    <row r="1736" customFormat="false" ht="11.25" hidden="false" customHeight="false" outlineLevel="0" collapsed="false">
      <c r="AD1736" s="1" t="n">
        <f aca="false">AD1735+1</f>
        <v>1731</v>
      </c>
      <c r="AS1736" s="71" t="n">
        <f aca="false">AL1735</f>
        <v>0</v>
      </c>
      <c r="AT1736" s="69" t="n">
        <f aca="false">AQ1736</f>
        <v>0</v>
      </c>
    </row>
    <row r="1737" customFormat="false" ht="11.25" hidden="false" customHeight="false" outlineLevel="0" collapsed="false">
      <c r="AD1737" s="1" t="n">
        <f aca="false">AD1736+1</f>
        <v>1732</v>
      </c>
      <c r="AS1737" s="71" t="n">
        <f aca="false">AL1736</f>
        <v>0</v>
      </c>
      <c r="AT1737" s="69" t="n">
        <f aca="false">AQ1737</f>
        <v>0</v>
      </c>
    </row>
    <row r="1738" customFormat="false" ht="11.25" hidden="false" customHeight="false" outlineLevel="0" collapsed="false">
      <c r="AD1738" s="1" t="n">
        <f aca="false">AD1737+1</f>
        <v>1733</v>
      </c>
      <c r="AS1738" s="71" t="n">
        <f aca="false">AL1737</f>
        <v>0</v>
      </c>
      <c r="AT1738" s="69" t="n">
        <f aca="false">AQ1738</f>
        <v>0</v>
      </c>
    </row>
    <row r="1739" customFormat="false" ht="11.25" hidden="false" customHeight="false" outlineLevel="0" collapsed="false">
      <c r="AD1739" s="1" t="n">
        <f aca="false">AD1738+1</f>
        <v>1734</v>
      </c>
      <c r="AS1739" s="71" t="n">
        <f aca="false">AL1738</f>
        <v>0</v>
      </c>
      <c r="AT1739" s="69" t="n">
        <f aca="false">AQ1739</f>
        <v>0</v>
      </c>
    </row>
    <row r="1740" customFormat="false" ht="11.25" hidden="false" customHeight="false" outlineLevel="0" collapsed="false">
      <c r="AD1740" s="1" t="n">
        <f aca="false">AD1739+1</f>
        <v>1735</v>
      </c>
      <c r="AS1740" s="71" t="n">
        <f aca="false">AL1739</f>
        <v>0</v>
      </c>
      <c r="AT1740" s="69" t="n">
        <f aca="false">AQ1740</f>
        <v>0</v>
      </c>
    </row>
    <row r="1741" customFormat="false" ht="11.25" hidden="false" customHeight="false" outlineLevel="0" collapsed="false">
      <c r="AD1741" s="1" t="n">
        <f aca="false">AD1740+1</f>
        <v>1736</v>
      </c>
      <c r="AS1741" s="71" t="n">
        <f aca="false">AL1740</f>
        <v>0</v>
      </c>
      <c r="AT1741" s="69" t="n">
        <f aca="false">AQ1741</f>
        <v>0</v>
      </c>
    </row>
    <row r="1742" customFormat="false" ht="11.25" hidden="false" customHeight="false" outlineLevel="0" collapsed="false">
      <c r="AD1742" s="1" t="n">
        <f aca="false">AD1741+1</f>
        <v>1737</v>
      </c>
      <c r="AS1742" s="71" t="n">
        <f aca="false">AL1741</f>
        <v>0</v>
      </c>
      <c r="AT1742" s="69" t="n">
        <f aca="false">AQ1742</f>
        <v>0</v>
      </c>
    </row>
    <row r="1743" customFormat="false" ht="11.25" hidden="false" customHeight="false" outlineLevel="0" collapsed="false">
      <c r="AD1743" s="1" t="n">
        <f aca="false">AD1742+1</f>
        <v>1738</v>
      </c>
      <c r="AS1743" s="71" t="n">
        <f aca="false">AL1742</f>
        <v>0</v>
      </c>
      <c r="AT1743" s="69" t="n">
        <f aca="false">AQ1743</f>
        <v>0</v>
      </c>
    </row>
    <row r="1744" customFormat="false" ht="11.25" hidden="false" customHeight="false" outlineLevel="0" collapsed="false">
      <c r="AD1744" s="1" t="n">
        <f aca="false">AD1743+1</f>
        <v>1739</v>
      </c>
      <c r="AS1744" s="71" t="n">
        <f aca="false">AL1743</f>
        <v>0</v>
      </c>
      <c r="AT1744" s="69" t="n">
        <f aca="false">AQ1744</f>
        <v>0</v>
      </c>
    </row>
    <row r="1745" customFormat="false" ht="11.25" hidden="false" customHeight="false" outlineLevel="0" collapsed="false">
      <c r="AD1745" s="1" t="n">
        <f aca="false">AD1744+1</f>
        <v>1740</v>
      </c>
      <c r="AS1745" s="71" t="n">
        <f aca="false">AL1744</f>
        <v>0</v>
      </c>
      <c r="AT1745" s="69" t="n">
        <f aca="false">AQ1745</f>
        <v>0</v>
      </c>
    </row>
    <row r="1746" customFormat="false" ht="11.25" hidden="false" customHeight="false" outlineLevel="0" collapsed="false">
      <c r="AD1746" s="1" t="n">
        <f aca="false">AD1745+1</f>
        <v>1741</v>
      </c>
      <c r="AS1746" s="71" t="n">
        <f aca="false">AL1745</f>
        <v>0</v>
      </c>
      <c r="AT1746" s="69" t="n">
        <f aca="false">AQ1746</f>
        <v>0</v>
      </c>
    </row>
    <row r="1747" customFormat="false" ht="11.25" hidden="false" customHeight="false" outlineLevel="0" collapsed="false">
      <c r="AD1747" s="1" t="n">
        <f aca="false">AD1746+1</f>
        <v>1742</v>
      </c>
      <c r="AS1747" s="71" t="n">
        <f aca="false">AL1746</f>
        <v>0</v>
      </c>
      <c r="AT1747" s="69" t="n">
        <f aca="false">AQ1747</f>
        <v>0</v>
      </c>
    </row>
    <row r="1748" customFormat="false" ht="11.25" hidden="false" customHeight="false" outlineLevel="0" collapsed="false">
      <c r="AD1748" s="1" t="n">
        <f aca="false">AD1747+1</f>
        <v>1743</v>
      </c>
      <c r="AS1748" s="71" t="n">
        <f aca="false">AL1747</f>
        <v>0</v>
      </c>
      <c r="AT1748" s="69" t="n">
        <f aca="false">AQ1748</f>
        <v>0</v>
      </c>
    </row>
    <row r="1749" customFormat="false" ht="11.25" hidden="false" customHeight="false" outlineLevel="0" collapsed="false">
      <c r="AD1749" s="1" t="n">
        <f aca="false">AD1748+1</f>
        <v>1744</v>
      </c>
      <c r="AS1749" s="71" t="n">
        <f aca="false">AL1748</f>
        <v>0</v>
      </c>
      <c r="AT1749" s="69" t="n">
        <f aca="false">AQ1749</f>
        <v>0</v>
      </c>
    </row>
    <row r="1750" customFormat="false" ht="11.25" hidden="false" customHeight="false" outlineLevel="0" collapsed="false">
      <c r="AD1750" s="1" t="n">
        <f aca="false">AD1749+1</f>
        <v>1745</v>
      </c>
      <c r="AS1750" s="71" t="n">
        <f aca="false">AL1749</f>
        <v>0</v>
      </c>
      <c r="AT1750" s="69" t="n">
        <f aca="false">AQ1750</f>
        <v>0</v>
      </c>
    </row>
    <row r="1751" customFormat="false" ht="11.25" hidden="false" customHeight="false" outlineLevel="0" collapsed="false">
      <c r="AD1751" s="1" t="n">
        <f aca="false">AD1750+1</f>
        <v>1746</v>
      </c>
      <c r="AS1751" s="71" t="n">
        <f aca="false">AL1750</f>
        <v>0</v>
      </c>
      <c r="AT1751" s="69" t="n">
        <f aca="false">AQ1751</f>
        <v>0</v>
      </c>
    </row>
    <row r="1752" customFormat="false" ht="11.25" hidden="false" customHeight="false" outlineLevel="0" collapsed="false">
      <c r="AD1752" s="1" t="n">
        <f aca="false">AD1751+1</f>
        <v>1747</v>
      </c>
      <c r="AS1752" s="71" t="n">
        <f aca="false">AL1751</f>
        <v>0</v>
      </c>
      <c r="AT1752" s="69" t="n">
        <f aca="false">AQ1752</f>
        <v>0</v>
      </c>
    </row>
    <row r="1753" customFormat="false" ht="11.25" hidden="false" customHeight="false" outlineLevel="0" collapsed="false">
      <c r="AD1753" s="1" t="n">
        <f aca="false">AD1752+1</f>
        <v>1748</v>
      </c>
      <c r="AS1753" s="71" t="n">
        <f aca="false">AL1752</f>
        <v>0</v>
      </c>
      <c r="AT1753" s="69" t="n">
        <f aca="false">AQ1753</f>
        <v>0</v>
      </c>
    </row>
    <row r="1754" customFormat="false" ht="11.25" hidden="false" customHeight="false" outlineLevel="0" collapsed="false">
      <c r="AD1754" s="1" t="n">
        <f aca="false">AD1753+1</f>
        <v>1749</v>
      </c>
      <c r="AS1754" s="71" t="n">
        <f aca="false">AL1753</f>
        <v>0</v>
      </c>
      <c r="AT1754" s="69" t="n">
        <f aca="false">AQ1754</f>
        <v>0</v>
      </c>
    </row>
    <row r="1755" customFormat="false" ht="11.25" hidden="false" customHeight="false" outlineLevel="0" collapsed="false">
      <c r="AD1755" s="1" t="n">
        <f aca="false">AD1754+1</f>
        <v>1750</v>
      </c>
      <c r="AS1755" s="71" t="n">
        <f aca="false">AL1754</f>
        <v>0</v>
      </c>
      <c r="AT1755" s="69" t="n">
        <f aca="false">AQ1755</f>
        <v>0</v>
      </c>
    </row>
    <row r="1756" customFormat="false" ht="11.25" hidden="false" customHeight="false" outlineLevel="0" collapsed="false">
      <c r="AD1756" s="1" t="n">
        <f aca="false">AD1755+1</f>
        <v>1751</v>
      </c>
      <c r="AS1756" s="71" t="n">
        <f aca="false">AL1755</f>
        <v>0</v>
      </c>
      <c r="AT1756" s="69" t="n">
        <f aca="false">AQ1756</f>
        <v>0</v>
      </c>
    </row>
    <row r="1757" customFormat="false" ht="11.25" hidden="false" customHeight="false" outlineLevel="0" collapsed="false">
      <c r="AD1757" s="1" t="n">
        <f aca="false">AD1756+1</f>
        <v>1752</v>
      </c>
      <c r="AS1757" s="71" t="n">
        <f aca="false">AL1756</f>
        <v>0</v>
      </c>
      <c r="AT1757" s="69" t="n">
        <f aca="false">AQ1757</f>
        <v>0</v>
      </c>
    </row>
    <row r="1758" customFormat="false" ht="11.25" hidden="false" customHeight="false" outlineLevel="0" collapsed="false">
      <c r="AD1758" s="1" t="n">
        <f aca="false">AD1757+1</f>
        <v>1753</v>
      </c>
      <c r="AS1758" s="71" t="n">
        <f aca="false">AL1757</f>
        <v>0</v>
      </c>
      <c r="AT1758" s="69" t="n">
        <f aca="false">AQ1758</f>
        <v>0</v>
      </c>
    </row>
    <row r="1759" customFormat="false" ht="11.25" hidden="false" customHeight="false" outlineLevel="0" collapsed="false">
      <c r="AD1759" s="1" t="n">
        <f aca="false">AD1758+1</f>
        <v>1754</v>
      </c>
      <c r="AS1759" s="71" t="n">
        <f aca="false">AL1758</f>
        <v>0</v>
      </c>
      <c r="AT1759" s="69" t="n">
        <f aca="false">AQ1759</f>
        <v>0</v>
      </c>
    </row>
    <row r="1760" customFormat="false" ht="11.25" hidden="false" customHeight="false" outlineLevel="0" collapsed="false">
      <c r="AD1760" s="1" t="n">
        <f aca="false">AD1759+1</f>
        <v>1755</v>
      </c>
      <c r="AS1760" s="71" t="n">
        <f aca="false">AL1759</f>
        <v>0</v>
      </c>
      <c r="AT1760" s="69" t="n">
        <f aca="false">AQ1760</f>
        <v>0</v>
      </c>
    </row>
    <row r="1761" customFormat="false" ht="11.25" hidden="false" customHeight="false" outlineLevel="0" collapsed="false">
      <c r="AD1761" s="1" t="n">
        <f aca="false">AD1760+1</f>
        <v>1756</v>
      </c>
      <c r="AS1761" s="71" t="n">
        <f aca="false">AL1760</f>
        <v>0</v>
      </c>
      <c r="AT1761" s="69" t="n">
        <f aca="false">AQ1761</f>
        <v>0</v>
      </c>
    </row>
    <row r="1762" customFormat="false" ht="11.25" hidden="false" customHeight="false" outlineLevel="0" collapsed="false">
      <c r="AD1762" s="1" t="n">
        <f aca="false">AD1761+1</f>
        <v>1757</v>
      </c>
      <c r="AS1762" s="71" t="n">
        <f aca="false">AL1761</f>
        <v>0</v>
      </c>
      <c r="AT1762" s="69" t="n">
        <f aca="false">AQ1762</f>
        <v>0</v>
      </c>
    </row>
    <row r="1763" customFormat="false" ht="11.25" hidden="false" customHeight="false" outlineLevel="0" collapsed="false">
      <c r="AD1763" s="1" t="n">
        <f aca="false">AD1762+1</f>
        <v>1758</v>
      </c>
      <c r="AS1763" s="71" t="n">
        <f aca="false">AL1762</f>
        <v>0</v>
      </c>
      <c r="AT1763" s="69" t="n">
        <f aca="false">AQ1763</f>
        <v>0</v>
      </c>
    </row>
    <row r="1764" customFormat="false" ht="11.25" hidden="false" customHeight="false" outlineLevel="0" collapsed="false">
      <c r="AD1764" s="1" t="n">
        <f aca="false">AD1763+1</f>
        <v>1759</v>
      </c>
      <c r="AS1764" s="71" t="n">
        <f aca="false">AL1763</f>
        <v>0</v>
      </c>
      <c r="AT1764" s="69" t="n">
        <f aca="false">AQ1764</f>
        <v>0</v>
      </c>
    </row>
    <row r="1765" customFormat="false" ht="11.25" hidden="false" customHeight="false" outlineLevel="0" collapsed="false">
      <c r="AD1765" s="1" t="n">
        <f aca="false">AD1764+1</f>
        <v>1760</v>
      </c>
      <c r="AS1765" s="71" t="n">
        <f aca="false">AL1764</f>
        <v>0</v>
      </c>
      <c r="AT1765" s="69" t="n">
        <f aca="false">AQ1765</f>
        <v>0</v>
      </c>
    </row>
    <row r="1766" customFormat="false" ht="11.25" hidden="false" customHeight="false" outlineLevel="0" collapsed="false">
      <c r="AD1766" s="1" t="n">
        <f aca="false">AD1765+1</f>
        <v>1761</v>
      </c>
      <c r="AS1766" s="71" t="n">
        <f aca="false">AL1765</f>
        <v>0</v>
      </c>
      <c r="AT1766" s="69" t="n">
        <f aca="false">AQ1766</f>
        <v>0</v>
      </c>
    </row>
    <row r="1767" customFormat="false" ht="11.25" hidden="false" customHeight="false" outlineLevel="0" collapsed="false">
      <c r="AD1767" s="1" t="n">
        <f aca="false">AD1766+1</f>
        <v>1762</v>
      </c>
      <c r="AS1767" s="71" t="n">
        <f aca="false">AL1766</f>
        <v>0</v>
      </c>
      <c r="AT1767" s="69" t="n">
        <f aca="false">AQ1767</f>
        <v>0</v>
      </c>
    </row>
    <row r="1768" customFormat="false" ht="11.25" hidden="false" customHeight="false" outlineLevel="0" collapsed="false">
      <c r="AD1768" s="1" t="n">
        <f aca="false">AD1767+1</f>
        <v>1763</v>
      </c>
      <c r="AS1768" s="71" t="n">
        <f aca="false">AL1767</f>
        <v>0</v>
      </c>
      <c r="AT1768" s="69" t="n">
        <f aca="false">AQ1768</f>
        <v>0</v>
      </c>
    </row>
    <row r="1769" customFormat="false" ht="11.25" hidden="false" customHeight="false" outlineLevel="0" collapsed="false">
      <c r="AD1769" s="1" t="n">
        <f aca="false">AD1768+1</f>
        <v>1764</v>
      </c>
      <c r="AS1769" s="71" t="n">
        <f aca="false">AL1768</f>
        <v>0</v>
      </c>
      <c r="AT1769" s="69" t="n">
        <f aca="false">AQ1769</f>
        <v>0</v>
      </c>
    </row>
    <row r="1770" customFormat="false" ht="11.25" hidden="false" customHeight="false" outlineLevel="0" collapsed="false">
      <c r="AD1770" s="1" t="n">
        <f aca="false">AD1769+1</f>
        <v>1765</v>
      </c>
      <c r="AS1770" s="71" t="n">
        <f aca="false">AL1769</f>
        <v>0</v>
      </c>
      <c r="AT1770" s="69" t="n">
        <f aca="false">AQ1770</f>
        <v>0</v>
      </c>
    </row>
    <row r="1771" customFormat="false" ht="11.25" hidden="false" customHeight="false" outlineLevel="0" collapsed="false">
      <c r="AD1771" s="1" t="n">
        <f aca="false">AD1770+1</f>
        <v>1766</v>
      </c>
      <c r="AS1771" s="71" t="n">
        <f aca="false">AL1770</f>
        <v>0</v>
      </c>
      <c r="AT1771" s="69" t="n">
        <f aca="false">AQ1771</f>
        <v>0</v>
      </c>
    </row>
    <row r="1772" customFormat="false" ht="11.25" hidden="false" customHeight="false" outlineLevel="0" collapsed="false">
      <c r="AD1772" s="1" t="n">
        <f aca="false">AD1771+1</f>
        <v>1767</v>
      </c>
      <c r="AS1772" s="71" t="n">
        <f aca="false">AL1771</f>
        <v>0</v>
      </c>
      <c r="AT1772" s="69" t="n">
        <f aca="false">AQ1772</f>
        <v>0</v>
      </c>
    </row>
    <row r="1773" customFormat="false" ht="11.25" hidden="false" customHeight="false" outlineLevel="0" collapsed="false">
      <c r="AD1773" s="1" t="n">
        <f aca="false">AD1772+1</f>
        <v>1768</v>
      </c>
      <c r="AS1773" s="71" t="n">
        <f aca="false">AL1772</f>
        <v>0</v>
      </c>
      <c r="AT1773" s="69" t="n">
        <f aca="false">AQ1773</f>
        <v>0</v>
      </c>
    </row>
    <row r="1774" customFormat="false" ht="11.25" hidden="false" customHeight="false" outlineLevel="0" collapsed="false">
      <c r="AD1774" s="1" t="n">
        <f aca="false">AD1773+1</f>
        <v>1769</v>
      </c>
      <c r="AS1774" s="71" t="n">
        <f aca="false">AL1773</f>
        <v>0</v>
      </c>
      <c r="AT1774" s="69" t="n">
        <f aca="false">AQ1774</f>
        <v>0</v>
      </c>
    </row>
    <row r="1775" customFormat="false" ht="11.25" hidden="false" customHeight="false" outlineLevel="0" collapsed="false">
      <c r="AD1775" s="1" t="n">
        <f aca="false">AD1774+1</f>
        <v>1770</v>
      </c>
      <c r="AS1775" s="71" t="n">
        <f aca="false">AL1774</f>
        <v>0</v>
      </c>
      <c r="AT1775" s="69" t="n">
        <f aca="false">AQ1775</f>
        <v>0</v>
      </c>
    </row>
    <row r="1776" customFormat="false" ht="11.25" hidden="false" customHeight="false" outlineLevel="0" collapsed="false">
      <c r="AD1776" s="1" t="n">
        <f aca="false">AD1775+1</f>
        <v>1771</v>
      </c>
      <c r="AS1776" s="71" t="n">
        <f aca="false">AL1775</f>
        <v>0</v>
      </c>
      <c r="AT1776" s="69" t="n">
        <f aca="false">AQ1776</f>
        <v>0</v>
      </c>
    </row>
    <row r="1777" customFormat="false" ht="11.25" hidden="false" customHeight="false" outlineLevel="0" collapsed="false">
      <c r="AD1777" s="1" t="n">
        <f aca="false">AD1776+1</f>
        <v>1772</v>
      </c>
      <c r="AS1777" s="71" t="n">
        <f aca="false">AL1776</f>
        <v>0</v>
      </c>
      <c r="AT1777" s="69" t="n">
        <f aca="false">AQ1777</f>
        <v>0</v>
      </c>
    </row>
    <row r="1778" customFormat="false" ht="11.25" hidden="false" customHeight="false" outlineLevel="0" collapsed="false">
      <c r="AD1778" s="1" t="n">
        <f aca="false">AD1777+1</f>
        <v>1773</v>
      </c>
      <c r="AS1778" s="71" t="n">
        <f aca="false">AL1777</f>
        <v>0</v>
      </c>
      <c r="AT1778" s="69" t="n">
        <f aca="false">AQ1778</f>
        <v>0</v>
      </c>
    </row>
    <row r="1779" customFormat="false" ht="11.25" hidden="false" customHeight="false" outlineLevel="0" collapsed="false">
      <c r="AD1779" s="1" t="n">
        <f aca="false">AD1778+1</f>
        <v>1774</v>
      </c>
      <c r="AS1779" s="71" t="n">
        <f aca="false">AL1778</f>
        <v>0</v>
      </c>
      <c r="AT1779" s="69" t="n">
        <f aca="false">AQ1779</f>
        <v>0</v>
      </c>
    </row>
    <row r="1780" customFormat="false" ht="11.25" hidden="false" customHeight="false" outlineLevel="0" collapsed="false">
      <c r="AD1780" s="1" t="n">
        <f aca="false">AD1779+1</f>
        <v>1775</v>
      </c>
      <c r="AS1780" s="71" t="n">
        <f aca="false">AL1779</f>
        <v>0</v>
      </c>
      <c r="AT1780" s="69" t="n">
        <f aca="false">AQ1780</f>
        <v>0</v>
      </c>
    </row>
    <row r="1781" customFormat="false" ht="11.25" hidden="false" customHeight="false" outlineLevel="0" collapsed="false">
      <c r="AD1781" s="1" t="n">
        <f aca="false">AD1780+1</f>
        <v>1776</v>
      </c>
      <c r="AS1781" s="71" t="n">
        <f aca="false">AL1780</f>
        <v>0</v>
      </c>
      <c r="AT1781" s="69" t="n">
        <f aca="false">AQ1781</f>
        <v>0</v>
      </c>
    </row>
    <row r="1782" customFormat="false" ht="11.25" hidden="false" customHeight="false" outlineLevel="0" collapsed="false">
      <c r="AD1782" s="1" t="n">
        <f aca="false">AD1781+1</f>
        <v>1777</v>
      </c>
      <c r="AS1782" s="71" t="n">
        <f aca="false">AL1781</f>
        <v>0</v>
      </c>
      <c r="AT1782" s="69" t="n">
        <f aca="false">AQ1782</f>
        <v>0</v>
      </c>
    </row>
    <row r="1783" customFormat="false" ht="11.25" hidden="false" customHeight="false" outlineLevel="0" collapsed="false">
      <c r="AD1783" s="1" t="n">
        <f aca="false">AD1782+1</f>
        <v>1778</v>
      </c>
      <c r="AS1783" s="71" t="n">
        <f aca="false">AL1782</f>
        <v>0</v>
      </c>
      <c r="AT1783" s="69" t="n">
        <f aca="false">AQ1783</f>
        <v>0</v>
      </c>
    </row>
    <row r="1784" customFormat="false" ht="11.25" hidden="false" customHeight="false" outlineLevel="0" collapsed="false">
      <c r="AD1784" s="1" t="n">
        <f aca="false">AD1783+1</f>
        <v>1779</v>
      </c>
      <c r="AS1784" s="71" t="n">
        <f aca="false">AL1783</f>
        <v>0</v>
      </c>
      <c r="AT1784" s="69" t="n">
        <f aca="false">AQ1784</f>
        <v>0</v>
      </c>
    </row>
    <row r="1785" customFormat="false" ht="11.25" hidden="false" customHeight="false" outlineLevel="0" collapsed="false">
      <c r="AD1785" s="1" t="n">
        <f aca="false">AD1784+1</f>
        <v>1780</v>
      </c>
      <c r="AS1785" s="71" t="n">
        <f aca="false">AL1784</f>
        <v>0</v>
      </c>
      <c r="AT1785" s="69" t="n">
        <f aca="false">AQ1785</f>
        <v>0</v>
      </c>
    </row>
    <row r="1786" customFormat="false" ht="11.25" hidden="false" customHeight="false" outlineLevel="0" collapsed="false">
      <c r="AD1786" s="1" t="n">
        <f aca="false">AD1785+1</f>
        <v>1781</v>
      </c>
      <c r="AS1786" s="71" t="n">
        <f aca="false">AL1785</f>
        <v>0</v>
      </c>
      <c r="AT1786" s="69" t="n">
        <f aca="false">AQ1786</f>
        <v>0</v>
      </c>
    </row>
    <row r="1787" customFormat="false" ht="11.25" hidden="false" customHeight="false" outlineLevel="0" collapsed="false">
      <c r="AD1787" s="1" t="n">
        <f aca="false">AD1786+1</f>
        <v>1782</v>
      </c>
      <c r="AS1787" s="71" t="n">
        <f aca="false">AL1786</f>
        <v>0</v>
      </c>
      <c r="AT1787" s="69" t="n">
        <f aca="false">AQ1787</f>
        <v>0</v>
      </c>
    </row>
    <row r="1788" customFormat="false" ht="11.25" hidden="false" customHeight="false" outlineLevel="0" collapsed="false">
      <c r="AD1788" s="1" t="n">
        <f aca="false">AD1787+1</f>
        <v>1783</v>
      </c>
      <c r="AS1788" s="71" t="n">
        <f aca="false">AL1787</f>
        <v>0</v>
      </c>
      <c r="AT1788" s="69" t="n">
        <f aca="false">AQ1788</f>
        <v>0</v>
      </c>
    </row>
    <row r="1789" customFormat="false" ht="11.25" hidden="false" customHeight="false" outlineLevel="0" collapsed="false">
      <c r="AD1789" s="1" t="n">
        <f aca="false">AD1788+1</f>
        <v>1784</v>
      </c>
      <c r="AS1789" s="71" t="n">
        <f aca="false">AL1788</f>
        <v>0</v>
      </c>
      <c r="AT1789" s="69" t="n">
        <f aca="false">AQ1789</f>
        <v>0</v>
      </c>
    </row>
    <row r="1790" customFormat="false" ht="11.25" hidden="false" customHeight="false" outlineLevel="0" collapsed="false">
      <c r="AD1790" s="1" t="n">
        <f aca="false">AD1789+1</f>
        <v>1785</v>
      </c>
      <c r="AS1790" s="71" t="n">
        <f aca="false">AL1789</f>
        <v>0</v>
      </c>
      <c r="AT1790" s="69" t="n">
        <f aca="false">AQ1790</f>
        <v>0</v>
      </c>
    </row>
    <row r="1791" customFormat="false" ht="11.25" hidden="false" customHeight="false" outlineLevel="0" collapsed="false">
      <c r="AD1791" s="1" t="n">
        <f aca="false">AD1790+1</f>
        <v>1786</v>
      </c>
      <c r="AS1791" s="71" t="n">
        <f aca="false">AL1790</f>
        <v>0</v>
      </c>
      <c r="AT1791" s="69" t="n">
        <f aca="false">AQ1791</f>
        <v>0</v>
      </c>
    </row>
    <row r="1792" customFormat="false" ht="11.25" hidden="false" customHeight="false" outlineLevel="0" collapsed="false">
      <c r="AD1792" s="1" t="n">
        <f aca="false">AD1791+1</f>
        <v>1787</v>
      </c>
      <c r="AS1792" s="71" t="n">
        <f aca="false">AL1791</f>
        <v>0</v>
      </c>
      <c r="AT1792" s="69" t="n">
        <f aca="false">AQ1792</f>
        <v>0</v>
      </c>
    </row>
    <row r="1793" customFormat="false" ht="11.25" hidden="false" customHeight="false" outlineLevel="0" collapsed="false">
      <c r="AD1793" s="1" t="n">
        <f aca="false">AD1792+1</f>
        <v>1788</v>
      </c>
      <c r="AS1793" s="71" t="n">
        <f aca="false">AL1792</f>
        <v>0</v>
      </c>
      <c r="AT1793" s="69" t="n">
        <f aca="false">AQ1793</f>
        <v>0</v>
      </c>
    </row>
    <row r="1794" customFormat="false" ht="11.25" hidden="false" customHeight="false" outlineLevel="0" collapsed="false">
      <c r="AD1794" s="1" t="n">
        <f aca="false">AD1793+1</f>
        <v>1789</v>
      </c>
      <c r="AS1794" s="71" t="n">
        <f aca="false">AL1793</f>
        <v>0</v>
      </c>
      <c r="AT1794" s="69" t="n">
        <f aca="false">AQ1794</f>
        <v>0</v>
      </c>
    </row>
    <row r="1795" customFormat="false" ht="11.25" hidden="false" customHeight="false" outlineLevel="0" collapsed="false">
      <c r="AD1795" s="1" t="n">
        <f aca="false">AD1794+1</f>
        <v>1790</v>
      </c>
      <c r="AS1795" s="71" t="n">
        <f aca="false">AL1794</f>
        <v>0</v>
      </c>
      <c r="AT1795" s="69" t="n">
        <f aca="false">AQ1795</f>
        <v>0</v>
      </c>
    </row>
    <row r="1796" customFormat="false" ht="11.25" hidden="false" customHeight="false" outlineLevel="0" collapsed="false">
      <c r="AD1796" s="1" t="n">
        <f aca="false">AD1795+1</f>
        <v>1791</v>
      </c>
      <c r="AS1796" s="71" t="n">
        <f aca="false">AL1795</f>
        <v>0</v>
      </c>
      <c r="AT1796" s="69" t="n">
        <f aca="false">AQ1796</f>
        <v>0</v>
      </c>
    </row>
    <row r="1797" customFormat="false" ht="11.25" hidden="false" customHeight="false" outlineLevel="0" collapsed="false">
      <c r="AD1797" s="1" t="n">
        <f aca="false">AD1796+1</f>
        <v>1792</v>
      </c>
      <c r="AS1797" s="71" t="n">
        <f aca="false">AL1796</f>
        <v>0</v>
      </c>
      <c r="AT1797" s="69" t="n">
        <f aca="false">AQ1797</f>
        <v>0</v>
      </c>
    </row>
    <row r="1798" customFormat="false" ht="11.25" hidden="false" customHeight="false" outlineLevel="0" collapsed="false">
      <c r="AD1798" s="1" t="n">
        <f aca="false">AD1797+1</f>
        <v>1793</v>
      </c>
      <c r="AS1798" s="71" t="n">
        <f aca="false">AL1797</f>
        <v>0</v>
      </c>
      <c r="AT1798" s="69" t="n">
        <f aca="false">AQ1798</f>
        <v>0</v>
      </c>
    </row>
    <row r="1799" customFormat="false" ht="11.25" hidden="false" customHeight="false" outlineLevel="0" collapsed="false">
      <c r="AD1799" s="1" t="n">
        <f aca="false">AD1798+1</f>
        <v>1794</v>
      </c>
      <c r="AS1799" s="71" t="n">
        <f aca="false">AL1798</f>
        <v>0</v>
      </c>
      <c r="AT1799" s="69" t="n">
        <f aca="false">AQ1799</f>
        <v>0</v>
      </c>
    </row>
    <row r="1800" customFormat="false" ht="11.25" hidden="false" customHeight="false" outlineLevel="0" collapsed="false">
      <c r="AD1800" s="1" t="n">
        <f aca="false">AD1799+1</f>
        <v>1795</v>
      </c>
      <c r="AS1800" s="71" t="n">
        <f aca="false">AL1799</f>
        <v>0</v>
      </c>
      <c r="AT1800" s="69" t="n">
        <f aca="false">AQ1800</f>
        <v>0</v>
      </c>
    </row>
    <row r="1801" customFormat="false" ht="11.25" hidden="false" customHeight="false" outlineLevel="0" collapsed="false">
      <c r="AD1801" s="1" t="n">
        <f aca="false">AD1800+1</f>
        <v>1796</v>
      </c>
      <c r="AS1801" s="71" t="n">
        <f aca="false">AL1800</f>
        <v>0</v>
      </c>
      <c r="AT1801" s="69" t="n">
        <f aca="false">AQ1801</f>
        <v>0</v>
      </c>
    </row>
    <row r="1802" customFormat="false" ht="11.25" hidden="false" customHeight="false" outlineLevel="0" collapsed="false">
      <c r="AD1802" s="1" t="n">
        <f aca="false">AD1801+1</f>
        <v>1797</v>
      </c>
      <c r="AS1802" s="71" t="n">
        <f aca="false">AL1801</f>
        <v>0</v>
      </c>
      <c r="AT1802" s="69" t="n">
        <f aca="false">AQ1802</f>
        <v>0</v>
      </c>
    </row>
    <row r="1803" customFormat="false" ht="11.25" hidden="false" customHeight="false" outlineLevel="0" collapsed="false">
      <c r="AD1803" s="1" t="n">
        <f aca="false">AD1802+1</f>
        <v>1798</v>
      </c>
      <c r="AS1803" s="71" t="n">
        <f aca="false">AL1802</f>
        <v>0</v>
      </c>
      <c r="AT1803" s="69" t="n">
        <f aca="false">AQ1803</f>
        <v>0</v>
      </c>
    </row>
    <row r="1804" customFormat="false" ht="11.25" hidden="false" customHeight="false" outlineLevel="0" collapsed="false">
      <c r="AD1804" s="1" t="n">
        <f aca="false">AD1803+1</f>
        <v>1799</v>
      </c>
      <c r="AS1804" s="71" t="n">
        <f aca="false">AL1803</f>
        <v>0</v>
      </c>
      <c r="AT1804" s="69" t="n">
        <f aca="false">AQ1804</f>
        <v>0</v>
      </c>
    </row>
    <row r="1805" customFormat="false" ht="11.25" hidden="false" customHeight="false" outlineLevel="0" collapsed="false">
      <c r="AD1805" s="1" t="n">
        <f aca="false">AD1804+1</f>
        <v>1800</v>
      </c>
      <c r="AS1805" s="71" t="n">
        <f aca="false">AL1804</f>
        <v>0</v>
      </c>
      <c r="AT1805" s="69" t="n">
        <f aca="false">AQ1805</f>
        <v>0</v>
      </c>
    </row>
    <row r="1806" customFormat="false" ht="11.25" hidden="false" customHeight="false" outlineLevel="0" collapsed="false">
      <c r="AD1806" s="1" t="n">
        <f aca="false">AD1805+1</f>
        <v>1801</v>
      </c>
      <c r="AS1806" s="71" t="n">
        <f aca="false">AL1805</f>
        <v>0</v>
      </c>
      <c r="AT1806" s="69" t="n">
        <f aca="false">AQ1806</f>
        <v>0</v>
      </c>
    </row>
    <row r="1807" customFormat="false" ht="11.25" hidden="false" customHeight="false" outlineLevel="0" collapsed="false">
      <c r="AD1807" s="1" t="n">
        <f aca="false">AD1806+1</f>
        <v>1802</v>
      </c>
      <c r="AS1807" s="71" t="n">
        <f aca="false">AL1806</f>
        <v>0</v>
      </c>
      <c r="AT1807" s="69" t="n">
        <f aca="false">AQ1807</f>
        <v>0</v>
      </c>
    </row>
    <row r="1808" customFormat="false" ht="11.25" hidden="false" customHeight="false" outlineLevel="0" collapsed="false">
      <c r="AD1808" s="1" t="n">
        <f aca="false">AD1807+1</f>
        <v>1803</v>
      </c>
      <c r="AS1808" s="71" t="n">
        <f aca="false">AL1807</f>
        <v>0</v>
      </c>
      <c r="AT1808" s="69" t="n">
        <f aca="false">AQ1808</f>
        <v>0</v>
      </c>
    </row>
    <row r="1809" customFormat="false" ht="11.25" hidden="false" customHeight="false" outlineLevel="0" collapsed="false">
      <c r="AD1809" s="1" t="n">
        <f aca="false">AD1808+1</f>
        <v>1804</v>
      </c>
      <c r="AS1809" s="71" t="n">
        <f aca="false">AL1808</f>
        <v>0</v>
      </c>
      <c r="AT1809" s="69" t="n">
        <f aca="false">AQ1809</f>
        <v>0</v>
      </c>
    </row>
    <row r="1810" customFormat="false" ht="11.25" hidden="false" customHeight="false" outlineLevel="0" collapsed="false">
      <c r="AD1810" s="1" t="n">
        <f aca="false">AD1809+1</f>
        <v>1805</v>
      </c>
      <c r="AS1810" s="71" t="n">
        <f aca="false">AL1809</f>
        <v>0</v>
      </c>
      <c r="AT1810" s="69" t="n">
        <f aca="false">AQ1810</f>
        <v>0</v>
      </c>
    </row>
    <row r="1811" customFormat="false" ht="11.25" hidden="false" customHeight="false" outlineLevel="0" collapsed="false">
      <c r="AD1811" s="1" t="n">
        <f aca="false">AD1810+1</f>
        <v>1806</v>
      </c>
      <c r="AS1811" s="71" t="n">
        <f aca="false">AL1810</f>
        <v>0</v>
      </c>
      <c r="AT1811" s="69" t="n">
        <f aca="false">AQ1811</f>
        <v>0</v>
      </c>
    </row>
    <row r="1812" customFormat="false" ht="11.25" hidden="false" customHeight="false" outlineLevel="0" collapsed="false">
      <c r="AD1812" s="1" t="n">
        <f aca="false">AD1811+1</f>
        <v>1807</v>
      </c>
      <c r="AS1812" s="71" t="n">
        <f aca="false">AL1811</f>
        <v>0</v>
      </c>
      <c r="AT1812" s="69" t="n">
        <f aca="false">AQ1812</f>
        <v>0</v>
      </c>
    </row>
    <row r="1813" customFormat="false" ht="11.25" hidden="false" customHeight="false" outlineLevel="0" collapsed="false">
      <c r="AD1813" s="1" t="n">
        <f aca="false">AD1812+1</f>
        <v>1808</v>
      </c>
      <c r="AS1813" s="71" t="n">
        <f aca="false">AL1812</f>
        <v>0</v>
      </c>
      <c r="AT1813" s="69" t="n">
        <f aca="false">AQ1813</f>
        <v>0</v>
      </c>
    </row>
    <row r="1814" customFormat="false" ht="11.25" hidden="false" customHeight="false" outlineLevel="0" collapsed="false">
      <c r="AD1814" s="1" t="n">
        <f aca="false">AD1813+1</f>
        <v>1809</v>
      </c>
      <c r="AS1814" s="71" t="n">
        <f aca="false">AL1813</f>
        <v>0</v>
      </c>
      <c r="AT1814" s="69" t="n">
        <f aca="false">AQ1814</f>
        <v>0</v>
      </c>
    </row>
    <row r="1815" customFormat="false" ht="11.25" hidden="false" customHeight="false" outlineLevel="0" collapsed="false">
      <c r="AD1815" s="1" t="n">
        <f aca="false">AD1814+1</f>
        <v>1810</v>
      </c>
      <c r="AS1815" s="71" t="n">
        <f aca="false">AL1814</f>
        <v>0</v>
      </c>
      <c r="AT1815" s="69" t="n">
        <f aca="false">AQ1815</f>
        <v>0</v>
      </c>
    </row>
    <row r="1816" customFormat="false" ht="11.25" hidden="false" customHeight="false" outlineLevel="0" collapsed="false">
      <c r="AD1816" s="1" t="n">
        <f aca="false">AD1815+1</f>
        <v>1811</v>
      </c>
      <c r="AS1816" s="71" t="n">
        <f aca="false">AL1815</f>
        <v>0</v>
      </c>
      <c r="AT1816" s="69" t="n">
        <f aca="false">AQ1816</f>
        <v>0</v>
      </c>
    </row>
    <row r="1817" customFormat="false" ht="11.25" hidden="false" customHeight="false" outlineLevel="0" collapsed="false">
      <c r="AD1817" s="1" t="n">
        <f aca="false">AD1816+1</f>
        <v>1812</v>
      </c>
      <c r="AS1817" s="71" t="n">
        <f aca="false">AL1816</f>
        <v>0</v>
      </c>
      <c r="AT1817" s="69" t="n">
        <f aca="false">AQ1817</f>
        <v>0</v>
      </c>
    </row>
    <row r="1818" customFormat="false" ht="11.25" hidden="false" customHeight="false" outlineLevel="0" collapsed="false">
      <c r="AD1818" s="1" t="n">
        <f aca="false">AD1817+1</f>
        <v>1813</v>
      </c>
      <c r="AS1818" s="71" t="n">
        <f aca="false">AL1817</f>
        <v>0</v>
      </c>
      <c r="AT1818" s="69" t="n">
        <f aca="false">AQ1818</f>
        <v>0</v>
      </c>
    </row>
    <row r="1819" customFormat="false" ht="11.25" hidden="false" customHeight="false" outlineLevel="0" collapsed="false">
      <c r="AD1819" s="1" t="n">
        <f aca="false">AD1818+1</f>
        <v>1814</v>
      </c>
      <c r="AS1819" s="71" t="n">
        <f aca="false">AL1818</f>
        <v>0</v>
      </c>
      <c r="AT1819" s="69" t="n">
        <f aca="false">AQ1819</f>
        <v>0</v>
      </c>
    </row>
    <row r="1820" customFormat="false" ht="11.25" hidden="false" customHeight="false" outlineLevel="0" collapsed="false">
      <c r="AD1820" s="1" t="n">
        <f aca="false">AD1819+1</f>
        <v>1815</v>
      </c>
      <c r="AS1820" s="71" t="n">
        <f aca="false">AL1819</f>
        <v>0</v>
      </c>
      <c r="AT1820" s="69" t="n">
        <f aca="false">AQ1820</f>
        <v>0</v>
      </c>
    </row>
    <row r="1821" customFormat="false" ht="11.25" hidden="false" customHeight="false" outlineLevel="0" collapsed="false">
      <c r="AD1821" s="1" t="n">
        <f aca="false">AD1820+1</f>
        <v>1816</v>
      </c>
      <c r="AS1821" s="71" t="n">
        <f aca="false">AL1820</f>
        <v>0</v>
      </c>
      <c r="AT1821" s="69" t="n">
        <f aca="false">AQ1821</f>
        <v>0</v>
      </c>
    </row>
    <row r="1822" customFormat="false" ht="11.25" hidden="false" customHeight="false" outlineLevel="0" collapsed="false">
      <c r="AD1822" s="1" t="n">
        <f aca="false">AD1821+1</f>
        <v>1817</v>
      </c>
      <c r="AS1822" s="71" t="n">
        <f aca="false">AL1821</f>
        <v>0</v>
      </c>
      <c r="AT1822" s="69" t="n">
        <f aca="false">AQ1822</f>
        <v>0</v>
      </c>
    </row>
    <row r="1823" customFormat="false" ht="11.25" hidden="false" customHeight="false" outlineLevel="0" collapsed="false">
      <c r="AD1823" s="1" t="n">
        <f aca="false">AD1822+1</f>
        <v>1818</v>
      </c>
      <c r="AS1823" s="71" t="n">
        <f aca="false">AL1822</f>
        <v>0</v>
      </c>
      <c r="AT1823" s="69" t="n">
        <f aca="false">AQ1823</f>
        <v>0</v>
      </c>
    </row>
    <row r="1824" customFormat="false" ht="11.25" hidden="false" customHeight="false" outlineLevel="0" collapsed="false">
      <c r="AD1824" s="1" t="n">
        <f aca="false">AD1823+1</f>
        <v>1819</v>
      </c>
      <c r="AS1824" s="71" t="n">
        <f aca="false">AL1823</f>
        <v>0</v>
      </c>
      <c r="AT1824" s="69" t="n">
        <f aca="false">AQ1824</f>
        <v>0</v>
      </c>
    </row>
    <row r="1825" customFormat="false" ht="11.25" hidden="false" customHeight="false" outlineLevel="0" collapsed="false">
      <c r="AD1825" s="1" t="n">
        <f aca="false">AD1824+1</f>
        <v>1820</v>
      </c>
      <c r="AS1825" s="71" t="n">
        <f aca="false">AL1824</f>
        <v>0</v>
      </c>
      <c r="AT1825" s="69" t="n">
        <f aca="false">AQ1825</f>
        <v>0</v>
      </c>
    </row>
    <row r="1826" customFormat="false" ht="11.25" hidden="false" customHeight="false" outlineLevel="0" collapsed="false">
      <c r="AD1826" s="1" t="n">
        <f aca="false">AD1825+1</f>
        <v>1821</v>
      </c>
      <c r="AS1826" s="71" t="n">
        <f aca="false">AL1825</f>
        <v>0</v>
      </c>
      <c r="AT1826" s="69" t="n">
        <f aca="false">AQ1826</f>
        <v>0</v>
      </c>
    </row>
    <row r="1827" customFormat="false" ht="11.25" hidden="false" customHeight="false" outlineLevel="0" collapsed="false">
      <c r="AD1827" s="1" t="n">
        <f aca="false">AD1826+1</f>
        <v>1822</v>
      </c>
      <c r="AS1827" s="71" t="n">
        <f aca="false">AL1826</f>
        <v>0</v>
      </c>
      <c r="AT1827" s="69" t="n">
        <f aca="false">AQ1827</f>
        <v>0</v>
      </c>
    </row>
    <row r="1828" customFormat="false" ht="11.25" hidden="false" customHeight="false" outlineLevel="0" collapsed="false">
      <c r="AD1828" s="1" t="n">
        <f aca="false">AD1827+1</f>
        <v>1823</v>
      </c>
      <c r="AS1828" s="71" t="n">
        <f aca="false">AL1827</f>
        <v>0</v>
      </c>
      <c r="AT1828" s="69" t="n">
        <f aca="false">AQ1828</f>
        <v>0</v>
      </c>
    </row>
    <row r="1829" customFormat="false" ht="11.25" hidden="false" customHeight="false" outlineLevel="0" collapsed="false">
      <c r="AD1829" s="1" t="n">
        <f aca="false">AD1828+1</f>
        <v>1824</v>
      </c>
      <c r="AS1829" s="71" t="n">
        <f aca="false">AL1828</f>
        <v>0</v>
      </c>
      <c r="AT1829" s="69" t="n">
        <f aca="false">AQ1829</f>
        <v>0</v>
      </c>
    </row>
    <row r="1830" customFormat="false" ht="11.25" hidden="false" customHeight="false" outlineLevel="0" collapsed="false">
      <c r="AD1830" s="1" t="n">
        <f aca="false">AD1829+1</f>
        <v>1825</v>
      </c>
      <c r="AS1830" s="71" t="n">
        <f aca="false">AL1829</f>
        <v>0</v>
      </c>
      <c r="AT1830" s="69" t="n">
        <f aca="false">AQ1830</f>
        <v>0</v>
      </c>
    </row>
    <row r="1831" customFormat="false" ht="11.25" hidden="false" customHeight="false" outlineLevel="0" collapsed="false">
      <c r="AD1831" s="1" t="n">
        <f aca="false">AD1830+1</f>
        <v>1826</v>
      </c>
      <c r="AS1831" s="71" t="n">
        <f aca="false">AL1830</f>
        <v>0</v>
      </c>
      <c r="AT1831" s="69" t="n">
        <f aca="false">AQ1831</f>
        <v>0</v>
      </c>
    </row>
    <row r="1832" customFormat="false" ht="11.25" hidden="false" customHeight="false" outlineLevel="0" collapsed="false">
      <c r="AD1832" s="1" t="n">
        <f aca="false">AD1831+1</f>
        <v>1827</v>
      </c>
      <c r="AS1832" s="71" t="n">
        <f aca="false">AL1831</f>
        <v>0</v>
      </c>
      <c r="AT1832" s="69" t="n">
        <f aca="false">AQ1832</f>
        <v>0</v>
      </c>
    </row>
    <row r="1833" customFormat="false" ht="11.25" hidden="false" customHeight="false" outlineLevel="0" collapsed="false">
      <c r="AD1833" s="1" t="n">
        <f aca="false">AD1832+1</f>
        <v>1828</v>
      </c>
      <c r="AS1833" s="71" t="n">
        <f aca="false">AL1832</f>
        <v>0</v>
      </c>
      <c r="AT1833" s="69" t="n">
        <f aca="false">AQ1833</f>
        <v>0</v>
      </c>
    </row>
    <row r="1834" customFormat="false" ht="11.25" hidden="false" customHeight="false" outlineLevel="0" collapsed="false">
      <c r="AD1834" s="1" t="n">
        <f aca="false">AD1833+1</f>
        <v>1829</v>
      </c>
      <c r="AS1834" s="71" t="n">
        <f aca="false">AL1833</f>
        <v>0</v>
      </c>
      <c r="AT1834" s="69" t="n">
        <f aca="false">AQ1834</f>
        <v>0</v>
      </c>
    </row>
    <row r="1835" customFormat="false" ht="11.25" hidden="false" customHeight="false" outlineLevel="0" collapsed="false">
      <c r="AD1835" s="1" t="n">
        <f aca="false">AD1834+1</f>
        <v>1830</v>
      </c>
      <c r="AS1835" s="71" t="n">
        <f aca="false">AL1834</f>
        <v>0</v>
      </c>
      <c r="AT1835" s="69" t="n">
        <f aca="false">AQ1835</f>
        <v>0</v>
      </c>
    </row>
    <row r="1836" customFormat="false" ht="11.25" hidden="false" customHeight="false" outlineLevel="0" collapsed="false">
      <c r="AD1836" s="1" t="n">
        <f aca="false">AD1835+1</f>
        <v>1831</v>
      </c>
      <c r="AS1836" s="71" t="n">
        <f aca="false">AL1835</f>
        <v>0</v>
      </c>
      <c r="AT1836" s="69" t="n">
        <f aca="false">AQ1836</f>
        <v>0</v>
      </c>
    </row>
    <row r="1837" customFormat="false" ht="11.25" hidden="false" customHeight="false" outlineLevel="0" collapsed="false">
      <c r="AD1837" s="1" t="n">
        <f aca="false">AD1836+1</f>
        <v>1832</v>
      </c>
      <c r="AS1837" s="71" t="n">
        <f aca="false">AL1836</f>
        <v>0</v>
      </c>
      <c r="AT1837" s="69" t="n">
        <f aca="false">AQ1837</f>
        <v>0</v>
      </c>
    </row>
    <row r="1838" customFormat="false" ht="11.25" hidden="false" customHeight="false" outlineLevel="0" collapsed="false">
      <c r="AD1838" s="1" t="n">
        <f aca="false">AD1837+1</f>
        <v>1833</v>
      </c>
      <c r="AS1838" s="71" t="n">
        <f aca="false">AL1837</f>
        <v>0</v>
      </c>
      <c r="AT1838" s="69" t="n">
        <f aca="false">AQ1838</f>
        <v>0</v>
      </c>
    </row>
    <row r="1839" customFormat="false" ht="11.25" hidden="false" customHeight="false" outlineLevel="0" collapsed="false">
      <c r="AD1839" s="1" t="n">
        <f aca="false">AD1838+1</f>
        <v>1834</v>
      </c>
      <c r="AS1839" s="71" t="n">
        <f aca="false">AL1838</f>
        <v>0</v>
      </c>
      <c r="AT1839" s="69" t="n">
        <f aca="false">AQ1839</f>
        <v>0</v>
      </c>
    </row>
    <row r="1840" customFormat="false" ht="11.25" hidden="false" customHeight="false" outlineLevel="0" collapsed="false">
      <c r="AD1840" s="1" t="n">
        <f aca="false">AD1839+1</f>
        <v>1835</v>
      </c>
      <c r="AS1840" s="71" t="n">
        <f aca="false">AL1839</f>
        <v>0</v>
      </c>
      <c r="AT1840" s="69" t="n">
        <f aca="false">AQ1840</f>
        <v>0</v>
      </c>
    </row>
    <row r="1841" customFormat="false" ht="11.25" hidden="false" customHeight="false" outlineLevel="0" collapsed="false">
      <c r="AD1841" s="1" t="n">
        <f aca="false">AD1840+1</f>
        <v>1836</v>
      </c>
      <c r="AS1841" s="71" t="n">
        <f aca="false">AL1840</f>
        <v>0</v>
      </c>
      <c r="AT1841" s="69" t="n">
        <f aca="false">AQ1841</f>
        <v>0</v>
      </c>
    </row>
    <row r="1842" customFormat="false" ht="11.25" hidden="false" customHeight="false" outlineLevel="0" collapsed="false">
      <c r="AD1842" s="1" t="n">
        <f aca="false">AD1841+1</f>
        <v>1837</v>
      </c>
      <c r="AS1842" s="71" t="n">
        <f aca="false">AL1841</f>
        <v>0</v>
      </c>
      <c r="AT1842" s="69" t="n">
        <f aca="false">AQ1842</f>
        <v>0</v>
      </c>
    </row>
    <row r="1843" customFormat="false" ht="11.25" hidden="false" customHeight="false" outlineLevel="0" collapsed="false">
      <c r="AD1843" s="1" t="n">
        <f aca="false">AD1842+1</f>
        <v>1838</v>
      </c>
      <c r="AS1843" s="71" t="n">
        <f aca="false">AL1842</f>
        <v>0</v>
      </c>
      <c r="AT1843" s="69" t="n">
        <f aca="false">AQ1843</f>
        <v>0</v>
      </c>
    </row>
    <row r="1844" customFormat="false" ht="11.25" hidden="false" customHeight="false" outlineLevel="0" collapsed="false">
      <c r="AD1844" s="1" t="n">
        <f aca="false">AD1843+1</f>
        <v>1839</v>
      </c>
      <c r="AS1844" s="71" t="n">
        <f aca="false">AL1843</f>
        <v>0</v>
      </c>
      <c r="AT1844" s="69" t="n">
        <f aca="false">AQ1844</f>
        <v>0</v>
      </c>
    </row>
    <row r="1845" customFormat="false" ht="11.25" hidden="false" customHeight="false" outlineLevel="0" collapsed="false">
      <c r="AD1845" s="1" t="n">
        <f aca="false">AD1844+1</f>
        <v>1840</v>
      </c>
      <c r="AS1845" s="71" t="n">
        <f aca="false">AL1844</f>
        <v>0</v>
      </c>
      <c r="AT1845" s="69" t="n">
        <f aca="false">AQ1845</f>
        <v>0</v>
      </c>
    </row>
    <row r="1846" customFormat="false" ht="11.25" hidden="false" customHeight="false" outlineLevel="0" collapsed="false">
      <c r="AD1846" s="1" t="n">
        <f aca="false">AD1845+1</f>
        <v>1841</v>
      </c>
      <c r="AS1846" s="71" t="n">
        <f aca="false">AL1845</f>
        <v>0</v>
      </c>
      <c r="AT1846" s="69" t="n">
        <f aca="false">AQ1846</f>
        <v>0</v>
      </c>
    </row>
    <row r="1847" customFormat="false" ht="11.25" hidden="false" customHeight="false" outlineLevel="0" collapsed="false">
      <c r="AD1847" s="1" t="n">
        <f aca="false">AD1846+1</f>
        <v>1842</v>
      </c>
      <c r="AS1847" s="71" t="n">
        <f aca="false">AL1846</f>
        <v>0</v>
      </c>
      <c r="AT1847" s="69" t="n">
        <f aca="false">AQ1847</f>
        <v>0</v>
      </c>
    </row>
    <row r="1848" customFormat="false" ht="11.25" hidden="false" customHeight="false" outlineLevel="0" collapsed="false">
      <c r="AD1848" s="1" t="n">
        <f aca="false">AD1847+1</f>
        <v>1843</v>
      </c>
      <c r="AS1848" s="71" t="n">
        <f aca="false">AL1847</f>
        <v>0</v>
      </c>
      <c r="AT1848" s="69" t="n">
        <f aca="false">AQ1848</f>
        <v>0</v>
      </c>
    </row>
    <row r="1849" customFormat="false" ht="11.25" hidden="false" customHeight="false" outlineLevel="0" collapsed="false">
      <c r="AD1849" s="1" t="n">
        <f aca="false">AD1848+1</f>
        <v>1844</v>
      </c>
      <c r="AS1849" s="71" t="n">
        <f aca="false">AL1848</f>
        <v>0</v>
      </c>
      <c r="AT1849" s="69" t="n">
        <f aca="false">AQ1849</f>
        <v>0</v>
      </c>
    </row>
    <row r="1850" customFormat="false" ht="11.25" hidden="false" customHeight="false" outlineLevel="0" collapsed="false">
      <c r="AD1850" s="1" t="n">
        <f aca="false">AD1849+1</f>
        <v>1845</v>
      </c>
      <c r="AS1850" s="71" t="n">
        <f aca="false">AL1849</f>
        <v>0</v>
      </c>
      <c r="AT1850" s="69" t="n">
        <f aca="false">AQ1850</f>
        <v>0</v>
      </c>
    </row>
    <row r="1851" customFormat="false" ht="11.25" hidden="false" customHeight="false" outlineLevel="0" collapsed="false">
      <c r="AD1851" s="1" t="n">
        <f aca="false">AD1850+1</f>
        <v>1846</v>
      </c>
      <c r="AS1851" s="71" t="n">
        <f aca="false">AL1850</f>
        <v>0</v>
      </c>
      <c r="AT1851" s="69" t="n">
        <f aca="false">AQ1851</f>
        <v>0</v>
      </c>
    </row>
    <row r="1852" customFormat="false" ht="11.25" hidden="false" customHeight="false" outlineLevel="0" collapsed="false">
      <c r="AD1852" s="1" t="n">
        <f aca="false">AD1851+1</f>
        <v>1847</v>
      </c>
      <c r="AS1852" s="71" t="n">
        <f aca="false">AL1851</f>
        <v>0</v>
      </c>
      <c r="AT1852" s="69" t="n">
        <f aca="false">AQ1852</f>
        <v>0</v>
      </c>
    </row>
    <row r="1853" customFormat="false" ht="11.25" hidden="false" customHeight="false" outlineLevel="0" collapsed="false">
      <c r="AD1853" s="1" t="n">
        <f aca="false">AD1852+1</f>
        <v>1848</v>
      </c>
      <c r="AS1853" s="71" t="n">
        <f aca="false">AL1852</f>
        <v>0</v>
      </c>
      <c r="AT1853" s="69" t="n">
        <f aca="false">AQ1853</f>
        <v>0</v>
      </c>
    </row>
    <row r="1854" customFormat="false" ht="11.25" hidden="false" customHeight="false" outlineLevel="0" collapsed="false">
      <c r="AD1854" s="1" t="n">
        <f aca="false">AD1853+1</f>
        <v>1849</v>
      </c>
      <c r="AS1854" s="71" t="n">
        <f aca="false">AL1853</f>
        <v>0</v>
      </c>
      <c r="AT1854" s="69" t="n">
        <f aca="false">AQ1854</f>
        <v>0</v>
      </c>
    </row>
    <row r="1855" customFormat="false" ht="11.25" hidden="false" customHeight="false" outlineLevel="0" collapsed="false">
      <c r="AD1855" s="1" t="n">
        <f aca="false">AD1854+1</f>
        <v>1850</v>
      </c>
      <c r="AS1855" s="71" t="n">
        <f aca="false">AL1854</f>
        <v>0</v>
      </c>
      <c r="AT1855" s="69" t="n">
        <f aca="false">AQ1855</f>
        <v>0</v>
      </c>
    </row>
    <row r="1856" customFormat="false" ht="11.25" hidden="false" customHeight="false" outlineLevel="0" collapsed="false">
      <c r="AD1856" s="1" t="n">
        <f aca="false">AD1855+1</f>
        <v>1851</v>
      </c>
      <c r="AS1856" s="71" t="n">
        <f aca="false">AL1855</f>
        <v>0</v>
      </c>
      <c r="AT1856" s="69" t="n">
        <f aca="false">AQ1856</f>
        <v>0</v>
      </c>
    </row>
    <row r="1857" customFormat="false" ht="11.25" hidden="false" customHeight="false" outlineLevel="0" collapsed="false">
      <c r="AD1857" s="1" t="n">
        <f aca="false">AD1856+1</f>
        <v>1852</v>
      </c>
      <c r="AS1857" s="71" t="n">
        <f aca="false">AL1856</f>
        <v>0</v>
      </c>
      <c r="AT1857" s="69" t="n">
        <f aca="false">AQ1857</f>
        <v>0</v>
      </c>
    </row>
    <row r="1858" customFormat="false" ht="11.25" hidden="false" customHeight="false" outlineLevel="0" collapsed="false">
      <c r="AD1858" s="1" t="n">
        <f aca="false">AD1857+1</f>
        <v>1853</v>
      </c>
      <c r="AS1858" s="71" t="n">
        <f aca="false">AL1857</f>
        <v>0</v>
      </c>
      <c r="AT1858" s="69" t="n">
        <f aca="false">AQ1858</f>
        <v>0</v>
      </c>
    </row>
    <row r="1859" customFormat="false" ht="11.25" hidden="false" customHeight="false" outlineLevel="0" collapsed="false">
      <c r="AD1859" s="1" t="n">
        <f aca="false">AD1858+1</f>
        <v>1854</v>
      </c>
      <c r="AS1859" s="71" t="n">
        <f aca="false">AL1858</f>
        <v>0</v>
      </c>
      <c r="AT1859" s="69" t="n">
        <f aca="false">AQ1859</f>
        <v>0</v>
      </c>
    </row>
    <row r="1860" customFormat="false" ht="11.25" hidden="false" customHeight="false" outlineLevel="0" collapsed="false">
      <c r="AD1860" s="1" t="n">
        <f aca="false">AD1859+1</f>
        <v>1855</v>
      </c>
      <c r="AS1860" s="71" t="n">
        <f aca="false">AL1859</f>
        <v>0</v>
      </c>
      <c r="AT1860" s="69" t="n">
        <f aca="false">AQ1860</f>
        <v>0</v>
      </c>
    </row>
    <row r="1861" customFormat="false" ht="11.25" hidden="false" customHeight="false" outlineLevel="0" collapsed="false">
      <c r="AD1861" s="1" t="n">
        <f aca="false">AD1860+1</f>
        <v>1856</v>
      </c>
      <c r="AS1861" s="71" t="n">
        <f aca="false">AL1860</f>
        <v>0</v>
      </c>
      <c r="AT1861" s="69" t="n">
        <f aca="false">AQ1861</f>
        <v>0</v>
      </c>
    </row>
    <row r="1862" customFormat="false" ht="11.25" hidden="false" customHeight="false" outlineLevel="0" collapsed="false">
      <c r="AD1862" s="1" t="n">
        <f aca="false">AD1861+1</f>
        <v>1857</v>
      </c>
      <c r="AS1862" s="71" t="n">
        <f aca="false">AL1861</f>
        <v>0</v>
      </c>
      <c r="AT1862" s="69" t="n">
        <f aca="false">AQ1862</f>
        <v>0</v>
      </c>
    </row>
    <row r="1863" customFormat="false" ht="11.25" hidden="false" customHeight="false" outlineLevel="0" collapsed="false">
      <c r="AD1863" s="1" t="n">
        <f aca="false">AD1862+1</f>
        <v>1858</v>
      </c>
      <c r="AS1863" s="71" t="n">
        <f aca="false">AL1862</f>
        <v>0</v>
      </c>
      <c r="AT1863" s="69" t="n">
        <f aca="false">AQ1863</f>
        <v>0</v>
      </c>
    </row>
    <row r="1864" customFormat="false" ht="11.25" hidden="false" customHeight="false" outlineLevel="0" collapsed="false">
      <c r="AD1864" s="1" t="n">
        <f aca="false">AD1863+1</f>
        <v>1859</v>
      </c>
      <c r="AS1864" s="71" t="n">
        <f aca="false">AL1863</f>
        <v>0</v>
      </c>
      <c r="AT1864" s="69" t="n">
        <f aca="false">AQ1864</f>
        <v>0</v>
      </c>
    </row>
    <row r="1865" customFormat="false" ht="11.25" hidden="false" customHeight="false" outlineLevel="0" collapsed="false">
      <c r="AD1865" s="1" t="n">
        <f aca="false">AD1864+1</f>
        <v>1860</v>
      </c>
      <c r="AS1865" s="71" t="n">
        <f aca="false">AL1864</f>
        <v>0</v>
      </c>
      <c r="AT1865" s="69" t="n">
        <f aca="false">AQ1865</f>
        <v>0</v>
      </c>
    </row>
    <row r="1866" customFormat="false" ht="11.25" hidden="false" customHeight="false" outlineLevel="0" collapsed="false">
      <c r="AD1866" s="1" t="n">
        <f aca="false">AD1865+1</f>
        <v>1861</v>
      </c>
      <c r="AS1866" s="71" t="n">
        <f aca="false">AL1865</f>
        <v>0</v>
      </c>
      <c r="AT1866" s="69" t="n">
        <f aca="false">AQ1866</f>
        <v>0</v>
      </c>
    </row>
    <row r="1867" customFormat="false" ht="11.25" hidden="false" customHeight="false" outlineLevel="0" collapsed="false">
      <c r="AD1867" s="1" t="n">
        <f aca="false">AD1866+1</f>
        <v>1862</v>
      </c>
      <c r="AS1867" s="71" t="n">
        <f aca="false">AL1866</f>
        <v>0</v>
      </c>
      <c r="AT1867" s="69" t="n">
        <f aca="false">AQ1867</f>
        <v>0</v>
      </c>
    </row>
    <row r="1868" customFormat="false" ht="11.25" hidden="false" customHeight="false" outlineLevel="0" collapsed="false">
      <c r="AD1868" s="1" t="n">
        <f aca="false">AD1867+1</f>
        <v>1863</v>
      </c>
      <c r="AS1868" s="71" t="n">
        <f aca="false">AL1867</f>
        <v>0</v>
      </c>
      <c r="AT1868" s="69" t="n">
        <f aca="false">AQ1868</f>
        <v>0</v>
      </c>
    </row>
    <row r="1869" customFormat="false" ht="11.25" hidden="false" customHeight="false" outlineLevel="0" collapsed="false">
      <c r="AD1869" s="1" t="n">
        <f aca="false">AD1868+1</f>
        <v>1864</v>
      </c>
      <c r="AS1869" s="71" t="n">
        <f aca="false">AL1868</f>
        <v>0</v>
      </c>
      <c r="AT1869" s="69" t="n">
        <f aca="false">AQ1869</f>
        <v>0</v>
      </c>
    </row>
    <row r="1870" customFormat="false" ht="11.25" hidden="false" customHeight="false" outlineLevel="0" collapsed="false">
      <c r="AD1870" s="1" t="n">
        <f aca="false">AD1869+1</f>
        <v>1865</v>
      </c>
      <c r="AS1870" s="71" t="n">
        <f aca="false">AL1869</f>
        <v>0</v>
      </c>
      <c r="AT1870" s="69" t="n">
        <f aca="false">AQ1870</f>
        <v>0</v>
      </c>
    </row>
    <row r="1871" customFormat="false" ht="11.25" hidden="false" customHeight="false" outlineLevel="0" collapsed="false">
      <c r="AD1871" s="1" t="n">
        <f aca="false">AD1870+1</f>
        <v>1866</v>
      </c>
      <c r="AS1871" s="71" t="n">
        <f aca="false">AL1870</f>
        <v>0</v>
      </c>
      <c r="AT1871" s="69" t="n">
        <f aca="false">AQ1871</f>
        <v>0</v>
      </c>
    </row>
    <row r="1872" customFormat="false" ht="11.25" hidden="false" customHeight="false" outlineLevel="0" collapsed="false">
      <c r="AD1872" s="1" t="n">
        <f aca="false">AD1871+1</f>
        <v>1867</v>
      </c>
      <c r="AS1872" s="71" t="n">
        <f aca="false">AL1871</f>
        <v>0</v>
      </c>
      <c r="AT1872" s="69" t="n">
        <f aca="false">AQ1872</f>
        <v>0</v>
      </c>
    </row>
    <row r="1873" customFormat="false" ht="11.25" hidden="false" customHeight="false" outlineLevel="0" collapsed="false">
      <c r="AD1873" s="1" t="n">
        <f aca="false">AD1872+1</f>
        <v>1868</v>
      </c>
      <c r="AS1873" s="71" t="n">
        <f aca="false">AL1872</f>
        <v>0</v>
      </c>
      <c r="AT1873" s="69" t="n">
        <f aca="false">AQ1873</f>
        <v>0</v>
      </c>
    </row>
    <row r="1874" customFormat="false" ht="11.25" hidden="false" customHeight="false" outlineLevel="0" collapsed="false">
      <c r="AD1874" s="1" t="n">
        <f aca="false">AD1873+1</f>
        <v>1869</v>
      </c>
      <c r="AS1874" s="71" t="n">
        <f aca="false">AL1873</f>
        <v>0</v>
      </c>
      <c r="AT1874" s="69" t="n">
        <f aca="false">AQ1874</f>
        <v>0</v>
      </c>
    </row>
    <row r="1875" customFormat="false" ht="11.25" hidden="false" customHeight="false" outlineLevel="0" collapsed="false">
      <c r="AD1875" s="1" t="n">
        <f aca="false">AD1874+1</f>
        <v>1870</v>
      </c>
      <c r="AS1875" s="71" t="n">
        <f aca="false">AL1874</f>
        <v>0</v>
      </c>
      <c r="AT1875" s="69" t="n">
        <f aca="false">AQ1875</f>
        <v>0</v>
      </c>
    </row>
    <row r="1876" customFormat="false" ht="11.25" hidden="false" customHeight="false" outlineLevel="0" collapsed="false">
      <c r="AD1876" s="1" t="n">
        <f aca="false">AD1875+1</f>
        <v>1871</v>
      </c>
      <c r="AS1876" s="71" t="n">
        <f aca="false">AL1875</f>
        <v>0</v>
      </c>
      <c r="AT1876" s="69" t="n">
        <f aca="false">AQ1876</f>
        <v>0</v>
      </c>
    </row>
    <row r="1877" customFormat="false" ht="11.25" hidden="false" customHeight="false" outlineLevel="0" collapsed="false">
      <c r="AD1877" s="1" t="n">
        <f aca="false">AD1876+1</f>
        <v>1872</v>
      </c>
      <c r="AS1877" s="71" t="n">
        <f aca="false">AL1876</f>
        <v>0</v>
      </c>
      <c r="AT1877" s="69" t="n">
        <f aca="false">AQ1877</f>
        <v>0</v>
      </c>
    </row>
    <row r="1878" customFormat="false" ht="11.25" hidden="false" customHeight="false" outlineLevel="0" collapsed="false">
      <c r="AD1878" s="1" t="n">
        <f aca="false">AD1877+1</f>
        <v>1873</v>
      </c>
      <c r="AS1878" s="71" t="n">
        <f aca="false">AL1877</f>
        <v>0</v>
      </c>
      <c r="AT1878" s="69" t="n">
        <f aca="false">AQ1878</f>
        <v>0</v>
      </c>
    </row>
    <row r="1879" customFormat="false" ht="11.25" hidden="false" customHeight="false" outlineLevel="0" collapsed="false">
      <c r="AD1879" s="1" t="n">
        <f aca="false">AD1878+1</f>
        <v>1874</v>
      </c>
      <c r="AS1879" s="71" t="n">
        <f aca="false">AL1878</f>
        <v>0</v>
      </c>
      <c r="AT1879" s="69" t="n">
        <f aca="false">AQ1879</f>
        <v>0</v>
      </c>
    </row>
    <row r="1880" customFormat="false" ht="11.25" hidden="false" customHeight="false" outlineLevel="0" collapsed="false">
      <c r="AD1880" s="1" t="n">
        <f aca="false">AD1879+1</f>
        <v>1875</v>
      </c>
      <c r="AS1880" s="71" t="n">
        <f aca="false">AL1879</f>
        <v>0</v>
      </c>
      <c r="AT1880" s="69" t="n">
        <f aca="false">AQ1880</f>
        <v>0</v>
      </c>
    </row>
    <row r="1881" customFormat="false" ht="11.25" hidden="false" customHeight="false" outlineLevel="0" collapsed="false">
      <c r="AD1881" s="1" t="n">
        <f aca="false">AD1880+1</f>
        <v>1876</v>
      </c>
      <c r="AS1881" s="71" t="n">
        <f aca="false">AL1880</f>
        <v>0</v>
      </c>
      <c r="AT1881" s="69" t="n">
        <f aca="false">AQ1881</f>
        <v>0</v>
      </c>
    </row>
    <row r="1882" customFormat="false" ht="11.25" hidden="false" customHeight="false" outlineLevel="0" collapsed="false">
      <c r="AD1882" s="1" t="n">
        <f aca="false">AD1881+1</f>
        <v>1877</v>
      </c>
      <c r="AS1882" s="71" t="n">
        <f aca="false">AL1881</f>
        <v>0</v>
      </c>
      <c r="AT1882" s="69" t="n">
        <f aca="false">AQ1882</f>
        <v>0</v>
      </c>
    </row>
    <row r="1883" customFormat="false" ht="11.25" hidden="false" customHeight="false" outlineLevel="0" collapsed="false">
      <c r="AD1883" s="1" t="n">
        <f aca="false">AD1882+1</f>
        <v>1878</v>
      </c>
      <c r="AS1883" s="71" t="n">
        <f aca="false">AL1882</f>
        <v>0</v>
      </c>
      <c r="AT1883" s="69" t="n">
        <f aca="false">AQ1883</f>
        <v>0</v>
      </c>
    </row>
    <row r="1884" customFormat="false" ht="11.25" hidden="false" customHeight="false" outlineLevel="0" collapsed="false">
      <c r="AD1884" s="1" t="n">
        <f aca="false">AD1883+1</f>
        <v>1879</v>
      </c>
      <c r="AS1884" s="71" t="n">
        <f aca="false">AL1883</f>
        <v>0</v>
      </c>
      <c r="AT1884" s="69" t="n">
        <f aca="false">AQ1884</f>
        <v>0</v>
      </c>
    </row>
    <row r="1885" customFormat="false" ht="11.25" hidden="false" customHeight="false" outlineLevel="0" collapsed="false">
      <c r="AD1885" s="1" t="n">
        <f aca="false">AD1884+1</f>
        <v>1880</v>
      </c>
      <c r="AS1885" s="71" t="n">
        <f aca="false">AL1884</f>
        <v>0</v>
      </c>
      <c r="AT1885" s="69" t="n">
        <f aca="false">AQ1885</f>
        <v>0</v>
      </c>
    </row>
    <row r="1886" customFormat="false" ht="11.25" hidden="false" customHeight="false" outlineLevel="0" collapsed="false">
      <c r="AD1886" s="1" t="n">
        <f aca="false">AD1885+1</f>
        <v>1881</v>
      </c>
      <c r="AS1886" s="71" t="n">
        <f aca="false">AL1885</f>
        <v>0</v>
      </c>
      <c r="AT1886" s="69" t="n">
        <f aca="false">AQ1886</f>
        <v>0</v>
      </c>
    </row>
    <row r="1887" customFormat="false" ht="11.25" hidden="false" customHeight="false" outlineLevel="0" collapsed="false">
      <c r="AD1887" s="1" t="n">
        <f aca="false">AD1886+1</f>
        <v>1882</v>
      </c>
      <c r="AS1887" s="71" t="n">
        <f aca="false">AL1886</f>
        <v>0</v>
      </c>
      <c r="AT1887" s="69" t="n">
        <f aca="false">AQ1887</f>
        <v>0</v>
      </c>
    </row>
    <row r="1888" customFormat="false" ht="11.25" hidden="false" customHeight="false" outlineLevel="0" collapsed="false">
      <c r="AD1888" s="1" t="n">
        <f aca="false">AD1887+1</f>
        <v>1883</v>
      </c>
      <c r="AS1888" s="71" t="n">
        <f aca="false">AL1887</f>
        <v>0</v>
      </c>
      <c r="AT1888" s="69" t="n">
        <f aca="false">AQ1888</f>
        <v>0</v>
      </c>
    </row>
    <row r="1889" customFormat="false" ht="11.25" hidden="false" customHeight="false" outlineLevel="0" collapsed="false">
      <c r="AD1889" s="1" t="n">
        <f aca="false">AD1888+1</f>
        <v>1884</v>
      </c>
      <c r="AS1889" s="71" t="n">
        <f aca="false">AL1888</f>
        <v>0</v>
      </c>
      <c r="AT1889" s="69" t="n">
        <f aca="false">AQ1889</f>
        <v>0</v>
      </c>
    </row>
    <row r="1890" customFormat="false" ht="11.25" hidden="false" customHeight="false" outlineLevel="0" collapsed="false">
      <c r="AD1890" s="1" t="n">
        <f aca="false">AD1889+1</f>
        <v>1885</v>
      </c>
      <c r="AS1890" s="71" t="n">
        <f aca="false">AL1889</f>
        <v>0</v>
      </c>
      <c r="AT1890" s="69" t="n">
        <f aca="false">AQ1890</f>
        <v>0</v>
      </c>
    </row>
    <row r="1891" customFormat="false" ht="11.25" hidden="false" customHeight="false" outlineLevel="0" collapsed="false">
      <c r="AD1891" s="1" t="n">
        <f aca="false">AD1890+1</f>
        <v>1886</v>
      </c>
      <c r="AS1891" s="71" t="n">
        <f aca="false">AL1890</f>
        <v>0</v>
      </c>
      <c r="AT1891" s="69" t="n">
        <f aca="false">AQ1891</f>
        <v>0</v>
      </c>
    </row>
    <row r="1892" customFormat="false" ht="11.25" hidden="false" customHeight="false" outlineLevel="0" collapsed="false">
      <c r="AD1892" s="1" t="n">
        <f aca="false">AD1891+1</f>
        <v>1887</v>
      </c>
      <c r="AS1892" s="71" t="n">
        <f aca="false">AL1891</f>
        <v>0</v>
      </c>
      <c r="AT1892" s="69" t="n">
        <f aca="false">AQ1892</f>
        <v>0</v>
      </c>
    </row>
    <row r="1893" customFormat="false" ht="11.25" hidden="false" customHeight="false" outlineLevel="0" collapsed="false">
      <c r="AD1893" s="1" t="n">
        <f aca="false">AD1892+1</f>
        <v>1888</v>
      </c>
      <c r="AS1893" s="71" t="n">
        <f aca="false">AL1892</f>
        <v>0</v>
      </c>
      <c r="AT1893" s="69" t="n">
        <f aca="false">AQ1893</f>
        <v>0</v>
      </c>
    </row>
    <row r="1894" customFormat="false" ht="11.25" hidden="false" customHeight="false" outlineLevel="0" collapsed="false">
      <c r="AD1894" s="1" t="n">
        <f aca="false">AD1893+1</f>
        <v>1889</v>
      </c>
      <c r="AS1894" s="71" t="n">
        <f aca="false">AL1893</f>
        <v>0</v>
      </c>
      <c r="AT1894" s="69" t="n">
        <f aca="false">AQ1894</f>
        <v>0</v>
      </c>
    </row>
    <row r="1895" customFormat="false" ht="11.25" hidden="false" customHeight="false" outlineLevel="0" collapsed="false">
      <c r="AD1895" s="1" t="n">
        <f aca="false">AD1894+1</f>
        <v>1890</v>
      </c>
      <c r="AS1895" s="71" t="n">
        <f aca="false">AL1894</f>
        <v>0</v>
      </c>
      <c r="AT1895" s="69" t="n">
        <f aca="false">AQ1895</f>
        <v>0</v>
      </c>
    </row>
    <row r="1896" customFormat="false" ht="11.25" hidden="false" customHeight="false" outlineLevel="0" collapsed="false">
      <c r="AD1896" s="1" t="n">
        <f aca="false">AD1895+1</f>
        <v>1891</v>
      </c>
      <c r="AS1896" s="71" t="n">
        <f aca="false">AL1895</f>
        <v>0</v>
      </c>
      <c r="AT1896" s="69" t="n">
        <f aca="false">AQ1896</f>
        <v>0</v>
      </c>
    </row>
    <row r="1897" customFormat="false" ht="11.25" hidden="false" customHeight="false" outlineLevel="0" collapsed="false">
      <c r="AD1897" s="1" t="n">
        <f aca="false">AD1896+1</f>
        <v>1892</v>
      </c>
      <c r="AS1897" s="71" t="n">
        <f aca="false">AL1896</f>
        <v>0</v>
      </c>
      <c r="AT1897" s="69" t="n">
        <f aca="false">AQ1897</f>
        <v>0</v>
      </c>
    </row>
    <row r="1898" customFormat="false" ht="11.25" hidden="false" customHeight="false" outlineLevel="0" collapsed="false">
      <c r="AD1898" s="1" t="n">
        <f aca="false">AD1897+1</f>
        <v>1893</v>
      </c>
      <c r="AS1898" s="71" t="n">
        <f aca="false">AL1897</f>
        <v>0</v>
      </c>
      <c r="AT1898" s="69" t="n">
        <f aca="false">AQ1898</f>
        <v>0</v>
      </c>
    </row>
    <row r="1899" customFormat="false" ht="11.25" hidden="false" customHeight="false" outlineLevel="0" collapsed="false">
      <c r="AD1899" s="1" t="n">
        <f aca="false">AD1898+1</f>
        <v>1894</v>
      </c>
      <c r="AS1899" s="71" t="n">
        <f aca="false">AL1898</f>
        <v>0</v>
      </c>
      <c r="AT1899" s="69" t="n">
        <f aca="false">AQ1899</f>
        <v>0</v>
      </c>
    </row>
    <row r="1900" customFormat="false" ht="11.25" hidden="false" customHeight="false" outlineLevel="0" collapsed="false">
      <c r="AD1900" s="1" t="n">
        <f aca="false">AD1899+1</f>
        <v>1895</v>
      </c>
      <c r="AS1900" s="71" t="n">
        <f aca="false">AL1899</f>
        <v>0</v>
      </c>
      <c r="AT1900" s="69" t="n">
        <f aca="false">AQ1900</f>
        <v>0</v>
      </c>
    </row>
    <row r="1901" customFormat="false" ht="11.25" hidden="false" customHeight="false" outlineLevel="0" collapsed="false">
      <c r="AD1901" s="1" t="n">
        <f aca="false">AD1900+1</f>
        <v>1896</v>
      </c>
      <c r="AS1901" s="71" t="n">
        <f aca="false">AL1900</f>
        <v>0</v>
      </c>
      <c r="AT1901" s="69" t="n">
        <f aca="false">AQ1901</f>
        <v>0</v>
      </c>
    </row>
    <row r="1902" customFormat="false" ht="11.25" hidden="false" customHeight="false" outlineLevel="0" collapsed="false">
      <c r="AD1902" s="1" t="n">
        <f aca="false">AD1901+1</f>
        <v>1897</v>
      </c>
      <c r="AS1902" s="71" t="n">
        <f aca="false">AL1901</f>
        <v>0</v>
      </c>
      <c r="AT1902" s="69" t="n">
        <f aca="false">AQ1902</f>
        <v>0</v>
      </c>
    </row>
    <row r="1903" customFormat="false" ht="11.25" hidden="false" customHeight="false" outlineLevel="0" collapsed="false">
      <c r="AD1903" s="1" t="n">
        <f aca="false">AD1902+1</f>
        <v>1898</v>
      </c>
      <c r="AS1903" s="71" t="n">
        <f aca="false">AL1902</f>
        <v>0</v>
      </c>
      <c r="AT1903" s="69" t="n">
        <f aca="false">AQ1903</f>
        <v>0</v>
      </c>
    </row>
    <row r="1904" customFormat="false" ht="11.25" hidden="false" customHeight="false" outlineLevel="0" collapsed="false">
      <c r="AD1904" s="1" t="n">
        <f aca="false">AD1903+1</f>
        <v>1899</v>
      </c>
      <c r="AS1904" s="71" t="n">
        <f aca="false">AL1903</f>
        <v>0</v>
      </c>
      <c r="AT1904" s="69" t="n">
        <f aca="false">AQ1904</f>
        <v>0</v>
      </c>
    </row>
    <row r="1905" customFormat="false" ht="11.25" hidden="false" customHeight="false" outlineLevel="0" collapsed="false">
      <c r="AD1905" s="1" t="n">
        <f aca="false">AD1904+1</f>
        <v>1900</v>
      </c>
      <c r="AS1905" s="71" t="n">
        <f aca="false">AL1904</f>
        <v>0</v>
      </c>
      <c r="AT1905" s="69" t="n">
        <f aca="false">AQ1905</f>
        <v>0</v>
      </c>
    </row>
    <row r="1906" customFormat="false" ht="11.25" hidden="false" customHeight="false" outlineLevel="0" collapsed="false">
      <c r="AD1906" s="1" t="n">
        <f aca="false">AD1905+1</f>
        <v>1901</v>
      </c>
      <c r="AS1906" s="71" t="n">
        <f aca="false">AL1905</f>
        <v>0</v>
      </c>
      <c r="AT1906" s="69" t="n">
        <f aca="false">AQ1906</f>
        <v>0</v>
      </c>
    </row>
    <row r="1907" customFormat="false" ht="11.25" hidden="false" customHeight="false" outlineLevel="0" collapsed="false">
      <c r="AD1907" s="1" t="n">
        <f aca="false">AD1906+1</f>
        <v>1902</v>
      </c>
      <c r="AS1907" s="71" t="n">
        <f aca="false">AL1906</f>
        <v>0</v>
      </c>
      <c r="AT1907" s="69" t="n">
        <f aca="false">AQ1907</f>
        <v>0</v>
      </c>
    </row>
    <row r="1908" customFormat="false" ht="11.25" hidden="false" customHeight="false" outlineLevel="0" collapsed="false">
      <c r="AD1908" s="1" t="n">
        <f aca="false">AD1907+1</f>
        <v>1903</v>
      </c>
      <c r="AS1908" s="71" t="n">
        <f aca="false">AL1907</f>
        <v>0</v>
      </c>
      <c r="AT1908" s="69" t="n">
        <f aca="false">AQ1908</f>
        <v>0</v>
      </c>
    </row>
    <row r="1909" customFormat="false" ht="11.25" hidden="false" customHeight="false" outlineLevel="0" collapsed="false">
      <c r="AD1909" s="1" t="n">
        <f aca="false">AD1908+1</f>
        <v>1904</v>
      </c>
      <c r="AS1909" s="71" t="n">
        <f aca="false">AL1908</f>
        <v>0</v>
      </c>
      <c r="AT1909" s="69" t="n">
        <f aca="false">AQ1909</f>
        <v>0</v>
      </c>
    </row>
    <row r="1910" customFormat="false" ht="11.25" hidden="false" customHeight="false" outlineLevel="0" collapsed="false">
      <c r="AD1910" s="1" t="n">
        <f aca="false">AD1909+1</f>
        <v>1905</v>
      </c>
      <c r="AS1910" s="71" t="n">
        <f aca="false">AL1909</f>
        <v>0</v>
      </c>
      <c r="AT1910" s="69" t="n">
        <f aca="false">AQ1910</f>
        <v>0</v>
      </c>
    </row>
    <row r="1911" customFormat="false" ht="11.25" hidden="false" customHeight="false" outlineLevel="0" collapsed="false">
      <c r="AD1911" s="1" t="n">
        <f aca="false">AD1910+1</f>
        <v>1906</v>
      </c>
      <c r="AS1911" s="71" t="n">
        <f aca="false">AL1910</f>
        <v>0</v>
      </c>
      <c r="AT1911" s="69" t="n">
        <f aca="false">AQ1911</f>
        <v>0</v>
      </c>
    </row>
    <row r="1912" customFormat="false" ht="11.25" hidden="false" customHeight="false" outlineLevel="0" collapsed="false">
      <c r="AD1912" s="1" t="n">
        <f aca="false">AD1911+1</f>
        <v>1907</v>
      </c>
      <c r="AS1912" s="71" t="n">
        <f aca="false">AL1911</f>
        <v>0</v>
      </c>
      <c r="AT1912" s="69" t="n">
        <f aca="false">AQ1912</f>
        <v>0</v>
      </c>
    </row>
    <row r="1913" customFormat="false" ht="11.25" hidden="false" customHeight="false" outlineLevel="0" collapsed="false">
      <c r="AD1913" s="1" t="n">
        <f aca="false">AD1912+1</f>
        <v>1908</v>
      </c>
      <c r="AS1913" s="71" t="n">
        <f aca="false">AL1912</f>
        <v>0</v>
      </c>
      <c r="AT1913" s="69" t="n">
        <f aca="false">AQ1913</f>
        <v>0</v>
      </c>
    </row>
    <row r="1914" customFormat="false" ht="11.25" hidden="false" customHeight="false" outlineLevel="0" collapsed="false">
      <c r="AD1914" s="1" t="n">
        <f aca="false">AD1913+1</f>
        <v>1909</v>
      </c>
      <c r="AS1914" s="71" t="n">
        <f aca="false">AL1913</f>
        <v>0</v>
      </c>
      <c r="AT1914" s="69" t="n">
        <f aca="false">AQ1914</f>
        <v>0</v>
      </c>
    </row>
    <row r="1915" customFormat="false" ht="11.25" hidden="false" customHeight="false" outlineLevel="0" collapsed="false">
      <c r="AD1915" s="1" t="n">
        <f aca="false">AD1914+1</f>
        <v>1910</v>
      </c>
      <c r="AS1915" s="71" t="n">
        <f aca="false">AL1914</f>
        <v>0</v>
      </c>
      <c r="AT1915" s="69" t="n">
        <f aca="false">AQ1915</f>
        <v>0</v>
      </c>
    </row>
    <row r="1916" customFormat="false" ht="11.25" hidden="false" customHeight="false" outlineLevel="0" collapsed="false">
      <c r="AD1916" s="1" t="n">
        <f aca="false">AD1915+1</f>
        <v>1911</v>
      </c>
      <c r="AS1916" s="71" t="n">
        <f aca="false">AL1915</f>
        <v>0</v>
      </c>
      <c r="AT1916" s="69" t="n">
        <f aca="false">AQ1916</f>
        <v>0</v>
      </c>
    </row>
    <row r="1917" customFormat="false" ht="11.25" hidden="false" customHeight="false" outlineLevel="0" collapsed="false">
      <c r="AD1917" s="1" t="n">
        <f aca="false">AD1916+1</f>
        <v>1912</v>
      </c>
      <c r="AS1917" s="71" t="n">
        <f aca="false">AL1916</f>
        <v>0</v>
      </c>
      <c r="AT1917" s="69" t="n">
        <f aca="false">AQ1917</f>
        <v>0</v>
      </c>
    </row>
    <row r="1918" customFormat="false" ht="11.25" hidden="false" customHeight="false" outlineLevel="0" collapsed="false">
      <c r="AD1918" s="1" t="n">
        <f aca="false">AD1917+1</f>
        <v>1913</v>
      </c>
      <c r="AS1918" s="71" t="n">
        <f aca="false">AL1917</f>
        <v>0</v>
      </c>
      <c r="AT1918" s="69" t="n">
        <f aca="false">AQ1918</f>
        <v>0</v>
      </c>
    </row>
    <row r="1919" customFormat="false" ht="11.25" hidden="false" customHeight="false" outlineLevel="0" collapsed="false">
      <c r="AD1919" s="1" t="n">
        <f aca="false">AD1918+1</f>
        <v>1914</v>
      </c>
      <c r="AS1919" s="71" t="n">
        <f aca="false">AL1918</f>
        <v>0</v>
      </c>
      <c r="AT1919" s="69" t="n">
        <f aca="false">AQ1919</f>
        <v>0</v>
      </c>
    </row>
    <row r="1920" customFormat="false" ht="11.25" hidden="false" customHeight="false" outlineLevel="0" collapsed="false">
      <c r="AD1920" s="1" t="n">
        <f aca="false">AD1919+1</f>
        <v>1915</v>
      </c>
      <c r="AS1920" s="71" t="n">
        <f aca="false">AL1919</f>
        <v>0</v>
      </c>
      <c r="AT1920" s="69" t="n">
        <f aca="false">AQ1920</f>
        <v>0</v>
      </c>
    </row>
    <row r="1921" customFormat="false" ht="11.25" hidden="false" customHeight="false" outlineLevel="0" collapsed="false">
      <c r="AD1921" s="1" t="n">
        <f aca="false">AD1920+1</f>
        <v>1916</v>
      </c>
      <c r="AS1921" s="71" t="n">
        <f aca="false">AL1920</f>
        <v>0</v>
      </c>
      <c r="AT1921" s="69" t="n">
        <f aca="false">AQ1921</f>
        <v>0</v>
      </c>
    </row>
    <row r="1922" customFormat="false" ht="11.25" hidden="false" customHeight="false" outlineLevel="0" collapsed="false">
      <c r="AD1922" s="1" t="n">
        <f aca="false">AD1921+1</f>
        <v>1917</v>
      </c>
      <c r="AS1922" s="71" t="n">
        <f aca="false">AL1921</f>
        <v>0</v>
      </c>
      <c r="AT1922" s="69" t="n">
        <f aca="false">AQ1922</f>
        <v>0</v>
      </c>
    </row>
    <row r="1923" customFormat="false" ht="11.25" hidden="false" customHeight="false" outlineLevel="0" collapsed="false">
      <c r="AD1923" s="1" t="n">
        <f aca="false">AD1922+1</f>
        <v>1918</v>
      </c>
      <c r="AS1923" s="71" t="n">
        <f aca="false">AL1922</f>
        <v>0</v>
      </c>
      <c r="AT1923" s="69" t="n">
        <f aca="false">AQ1923</f>
        <v>0</v>
      </c>
    </row>
    <row r="1924" customFormat="false" ht="11.25" hidden="false" customHeight="false" outlineLevel="0" collapsed="false">
      <c r="AD1924" s="1" t="n">
        <f aca="false">AD1923+1</f>
        <v>1919</v>
      </c>
      <c r="AS1924" s="71" t="n">
        <f aca="false">AL1923</f>
        <v>0</v>
      </c>
      <c r="AT1924" s="69" t="n">
        <f aca="false">AQ1924</f>
        <v>0</v>
      </c>
    </row>
    <row r="1925" customFormat="false" ht="11.25" hidden="false" customHeight="false" outlineLevel="0" collapsed="false">
      <c r="AD1925" s="1" t="n">
        <f aca="false">AD1924+1</f>
        <v>1920</v>
      </c>
      <c r="AS1925" s="71" t="n">
        <f aca="false">AL1924</f>
        <v>0</v>
      </c>
      <c r="AT1925" s="69" t="n">
        <f aca="false">AQ1925</f>
        <v>0</v>
      </c>
    </row>
    <row r="1926" customFormat="false" ht="11.25" hidden="false" customHeight="false" outlineLevel="0" collapsed="false">
      <c r="AD1926" s="1" t="n">
        <f aca="false">AD1925+1</f>
        <v>1921</v>
      </c>
      <c r="AS1926" s="71" t="n">
        <f aca="false">AL1925</f>
        <v>0</v>
      </c>
      <c r="AT1926" s="69" t="n">
        <f aca="false">AQ1926</f>
        <v>0</v>
      </c>
    </row>
    <row r="1927" customFormat="false" ht="11.25" hidden="false" customHeight="false" outlineLevel="0" collapsed="false">
      <c r="AD1927" s="1" t="n">
        <f aca="false">AD1926+1</f>
        <v>1922</v>
      </c>
      <c r="AS1927" s="71" t="n">
        <f aca="false">AL1926</f>
        <v>0</v>
      </c>
      <c r="AT1927" s="69" t="n">
        <f aca="false">AQ1927</f>
        <v>0</v>
      </c>
    </row>
    <row r="1928" customFormat="false" ht="11.25" hidden="false" customHeight="false" outlineLevel="0" collapsed="false">
      <c r="AD1928" s="1" t="n">
        <f aca="false">AD1927+1</f>
        <v>1923</v>
      </c>
      <c r="AS1928" s="71" t="n">
        <f aca="false">AL1927</f>
        <v>0</v>
      </c>
      <c r="AT1928" s="69" t="n">
        <f aca="false">AQ1928</f>
        <v>0</v>
      </c>
    </row>
    <row r="1929" customFormat="false" ht="11.25" hidden="false" customHeight="false" outlineLevel="0" collapsed="false">
      <c r="AD1929" s="1" t="n">
        <f aca="false">AD1928+1</f>
        <v>1924</v>
      </c>
      <c r="AS1929" s="71" t="n">
        <f aca="false">AL1928</f>
        <v>0</v>
      </c>
      <c r="AT1929" s="69" t="n">
        <f aca="false">AQ1929</f>
        <v>0</v>
      </c>
    </row>
    <row r="1930" customFormat="false" ht="11.25" hidden="false" customHeight="false" outlineLevel="0" collapsed="false">
      <c r="AD1930" s="1" t="n">
        <f aca="false">AD1929+1</f>
        <v>1925</v>
      </c>
      <c r="AS1930" s="71" t="n">
        <f aca="false">AL1929</f>
        <v>0</v>
      </c>
      <c r="AT1930" s="69" t="n">
        <f aca="false">AQ1930</f>
        <v>0</v>
      </c>
    </row>
    <row r="1931" customFormat="false" ht="11.25" hidden="false" customHeight="false" outlineLevel="0" collapsed="false">
      <c r="AD1931" s="1" t="n">
        <f aca="false">AD1930+1</f>
        <v>1926</v>
      </c>
      <c r="AS1931" s="71" t="n">
        <f aca="false">AL1930</f>
        <v>0</v>
      </c>
      <c r="AT1931" s="69" t="n">
        <f aca="false">AQ1931</f>
        <v>0</v>
      </c>
    </row>
    <row r="1932" customFormat="false" ht="11.25" hidden="false" customHeight="false" outlineLevel="0" collapsed="false">
      <c r="AD1932" s="1" t="n">
        <f aca="false">AD1931+1</f>
        <v>1927</v>
      </c>
      <c r="AS1932" s="71" t="n">
        <f aca="false">AL1931</f>
        <v>0</v>
      </c>
      <c r="AT1932" s="69" t="n">
        <f aca="false">AQ1932</f>
        <v>0</v>
      </c>
    </row>
    <row r="1933" customFormat="false" ht="11.25" hidden="false" customHeight="false" outlineLevel="0" collapsed="false">
      <c r="AD1933" s="1" t="n">
        <f aca="false">AD1932+1</f>
        <v>1928</v>
      </c>
      <c r="AS1933" s="71" t="n">
        <f aca="false">AL1932</f>
        <v>0</v>
      </c>
      <c r="AT1933" s="69" t="n">
        <f aca="false">AQ1933</f>
        <v>0</v>
      </c>
    </row>
    <row r="1934" customFormat="false" ht="11.25" hidden="false" customHeight="false" outlineLevel="0" collapsed="false">
      <c r="AD1934" s="1" t="n">
        <f aca="false">AD1933+1</f>
        <v>1929</v>
      </c>
      <c r="AS1934" s="71" t="n">
        <f aca="false">AL1933</f>
        <v>0</v>
      </c>
      <c r="AT1934" s="69" t="n">
        <f aca="false">AQ1934</f>
        <v>0</v>
      </c>
    </row>
    <row r="1935" customFormat="false" ht="11.25" hidden="false" customHeight="false" outlineLevel="0" collapsed="false">
      <c r="AD1935" s="1" t="n">
        <f aca="false">AD1934+1</f>
        <v>1930</v>
      </c>
      <c r="AS1935" s="71" t="n">
        <f aca="false">AL1934</f>
        <v>0</v>
      </c>
      <c r="AT1935" s="69" t="n">
        <f aca="false">AQ1935</f>
        <v>0</v>
      </c>
    </row>
    <row r="1936" customFormat="false" ht="11.25" hidden="false" customHeight="false" outlineLevel="0" collapsed="false">
      <c r="AD1936" s="1" t="n">
        <f aca="false">AD1935+1</f>
        <v>1931</v>
      </c>
      <c r="AS1936" s="71" t="n">
        <f aca="false">AL1935</f>
        <v>0</v>
      </c>
      <c r="AT1936" s="69" t="n">
        <f aca="false">AQ1936</f>
        <v>0</v>
      </c>
    </row>
    <row r="1937" customFormat="false" ht="11.25" hidden="false" customHeight="false" outlineLevel="0" collapsed="false">
      <c r="AD1937" s="1" t="n">
        <f aca="false">AD1936+1</f>
        <v>1932</v>
      </c>
      <c r="AS1937" s="71" t="n">
        <f aca="false">AL1936</f>
        <v>0</v>
      </c>
      <c r="AT1937" s="69" t="n">
        <f aca="false">AQ1937</f>
        <v>0</v>
      </c>
    </row>
    <row r="1938" customFormat="false" ht="11.25" hidden="false" customHeight="false" outlineLevel="0" collapsed="false">
      <c r="AD1938" s="1" t="n">
        <f aca="false">AD1937+1</f>
        <v>1933</v>
      </c>
      <c r="AS1938" s="71" t="n">
        <f aca="false">AL1937</f>
        <v>0</v>
      </c>
      <c r="AT1938" s="69" t="n">
        <f aca="false">AQ1938</f>
        <v>0</v>
      </c>
    </row>
    <row r="1939" customFormat="false" ht="11.25" hidden="false" customHeight="false" outlineLevel="0" collapsed="false">
      <c r="AD1939" s="1" t="n">
        <f aca="false">AD1938+1</f>
        <v>1934</v>
      </c>
      <c r="AS1939" s="71" t="n">
        <f aca="false">AL1938</f>
        <v>0</v>
      </c>
      <c r="AT1939" s="69" t="n">
        <f aca="false">AQ1939</f>
        <v>0</v>
      </c>
    </row>
    <row r="1940" customFormat="false" ht="11.25" hidden="false" customHeight="false" outlineLevel="0" collapsed="false">
      <c r="AD1940" s="1" t="n">
        <f aca="false">AD1939+1</f>
        <v>1935</v>
      </c>
      <c r="AS1940" s="71" t="n">
        <f aca="false">AL1939</f>
        <v>0</v>
      </c>
      <c r="AT1940" s="69" t="n">
        <f aca="false">AQ1940</f>
        <v>0</v>
      </c>
    </row>
    <row r="1941" customFormat="false" ht="11.25" hidden="false" customHeight="false" outlineLevel="0" collapsed="false">
      <c r="AD1941" s="1" t="n">
        <f aca="false">AD1940+1</f>
        <v>1936</v>
      </c>
      <c r="AS1941" s="71" t="n">
        <f aca="false">AL1940</f>
        <v>0</v>
      </c>
      <c r="AT1941" s="69" t="n">
        <f aca="false">AQ1941</f>
        <v>0</v>
      </c>
    </row>
    <row r="1942" customFormat="false" ht="11.25" hidden="false" customHeight="false" outlineLevel="0" collapsed="false">
      <c r="AD1942" s="1" t="n">
        <f aca="false">AD1941+1</f>
        <v>1937</v>
      </c>
      <c r="AS1942" s="71" t="n">
        <f aca="false">AL1941</f>
        <v>0</v>
      </c>
      <c r="AT1942" s="69" t="n">
        <f aca="false">AQ1942</f>
        <v>0</v>
      </c>
    </row>
    <row r="1943" customFormat="false" ht="11.25" hidden="false" customHeight="false" outlineLevel="0" collapsed="false">
      <c r="AD1943" s="1" t="n">
        <f aca="false">AD1942+1</f>
        <v>1938</v>
      </c>
      <c r="AS1943" s="71" t="n">
        <f aca="false">AL1942</f>
        <v>0</v>
      </c>
      <c r="AT1943" s="69" t="n">
        <f aca="false">AQ1943</f>
        <v>0</v>
      </c>
    </row>
    <row r="1944" customFormat="false" ht="11.25" hidden="false" customHeight="false" outlineLevel="0" collapsed="false">
      <c r="AD1944" s="1" t="n">
        <f aca="false">AD1943+1</f>
        <v>1939</v>
      </c>
      <c r="AS1944" s="71" t="n">
        <f aca="false">AL1943</f>
        <v>0</v>
      </c>
      <c r="AT1944" s="69" t="n">
        <f aca="false">AQ1944</f>
        <v>0</v>
      </c>
    </row>
    <row r="1945" customFormat="false" ht="11.25" hidden="false" customHeight="false" outlineLevel="0" collapsed="false">
      <c r="AD1945" s="1" t="n">
        <f aca="false">AD1944+1</f>
        <v>1940</v>
      </c>
      <c r="AS1945" s="71" t="n">
        <f aca="false">AL1944</f>
        <v>0</v>
      </c>
      <c r="AT1945" s="69" t="n">
        <f aca="false">AQ1945</f>
        <v>0</v>
      </c>
    </row>
    <row r="1946" customFormat="false" ht="11.25" hidden="false" customHeight="false" outlineLevel="0" collapsed="false">
      <c r="AD1946" s="1" t="n">
        <f aca="false">AD1945+1</f>
        <v>1941</v>
      </c>
      <c r="AS1946" s="71" t="n">
        <f aca="false">AL1945</f>
        <v>0</v>
      </c>
      <c r="AT1946" s="69" t="n">
        <f aca="false">AQ1946</f>
        <v>0</v>
      </c>
    </row>
    <row r="1947" customFormat="false" ht="11.25" hidden="false" customHeight="false" outlineLevel="0" collapsed="false">
      <c r="AD1947" s="1" t="n">
        <f aca="false">AD1946+1</f>
        <v>1942</v>
      </c>
      <c r="AS1947" s="71" t="n">
        <f aca="false">AL1946</f>
        <v>0</v>
      </c>
      <c r="AT1947" s="69" t="n">
        <f aca="false">AQ1947</f>
        <v>0</v>
      </c>
    </row>
    <row r="1948" customFormat="false" ht="11.25" hidden="false" customHeight="false" outlineLevel="0" collapsed="false">
      <c r="AD1948" s="1" t="n">
        <f aca="false">AD1947+1</f>
        <v>1943</v>
      </c>
      <c r="AS1948" s="71" t="n">
        <f aca="false">AL1947</f>
        <v>0</v>
      </c>
      <c r="AT1948" s="69" t="n">
        <f aca="false">AQ1948</f>
        <v>0</v>
      </c>
    </row>
    <row r="1949" customFormat="false" ht="11.25" hidden="false" customHeight="false" outlineLevel="0" collapsed="false">
      <c r="AD1949" s="1" t="n">
        <f aca="false">AD1948+1</f>
        <v>1944</v>
      </c>
      <c r="AS1949" s="71" t="n">
        <f aca="false">AL1948</f>
        <v>0</v>
      </c>
      <c r="AT1949" s="69" t="n">
        <f aca="false">AQ1949</f>
        <v>0</v>
      </c>
    </row>
    <row r="1950" customFormat="false" ht="11.25" hidden="false" customHeight="false" outlineLevel="0" collapsed="false">
      <c r="AD1950" s="1" t="n">
        <f aca="false">AD1949+1</f>
        <v>1945</v>
      </c>
      <c r="AS1950" s="71" t="n">
        <f aca="false">AL1949</f>
        <v>0</v>
      </c>
      <c r="AT1950" s="69" t="n">
        <f aca="false">AQ1950</f>
        <v>0</v>
      </c>
    </row>
    <row r="1951" customFormat="false" ht="11.25" hidden="false" customHeight="false" outlineLevel="0" collapsed="false">
      <c r="AD1951" s="1" t="n">
        <f aca="false">AD1950+1</f>
        <v>1946</v>
      </c>
      <c r="AS1951" s="71" t="n">
        <f aca="false">AL1950</f>
        <v>0</v>
      </c>
      <c r="AT1951" s="69" t="n">
        <f aca="false">AQ1951</f>
        <v>0</v>
      </c>
    </row>
    <row r="1952" customFormat="false" ht="11.25" hidden="false" customHeight="false" outlineLevel="0" collapsed="false">
      <c r="AD1952" s="1" t="n">
        <f aca="false">AD1951+1</f>
        <v>1947</v>
      </c>
      <c r="AS1952" s="71" t="n">
        <f aca="false">AL1951</f>
        <v>0</v>
      </c>
      <c r="AT1952" s="69" t="n">
        <f aca="false">AQ1952</f>
        <v>0</v>
      </c>
    </row>
    <row r="1953" customFormat="false" ht="11.25" hidden="false" customHeight="false" outlineLevel="0" collapsed="false">
      <c r="AD1953" s="1" t="n">
        <f aca="false">AD1952+1</f>
        <v>1948</v>
      </c>
      <c r="AS1953" s="71" t="n">
        <f aca="false">AL1952</f>
        <v>0</v>
      </c>
      <c r="AT1953" s="69" t="n">
        <f aca="false">AQ1953</f>
        <v>0</v>
      </c>
    </row>
    <row r="1954" customFormat="false" ht="11.25" hidden="false" customHeight="false" outlineLevel="0" collapsed="false">
      <c r="AD1954" s="1" t="n">
        <f aca="false">AD1953+1</f>
        <v>1949</v>
      </c>
      <c r="AS1954" s="71" t="n">
        <f aca="false">AL1953</f>
        <v>0</v>
      </c>
      <c r="AT1954" s="69" t="n">
        <f aca="false">AQ1954</f>
        <v>0</v>
      </c>
    </row>
    <row r="1955" customFormat="false" ht="11.25" hidden="false" customHeight="false" outlineLevel="0" collapsed="false">
      <c r="AD1955" s="1" t="n">
        <f aca="false">AD1954+1</f>
        <v>1950</v>
      </c>
      <c r="AS1955" s="71" t="n">
        <f aca="false">AL1954</f>
        <v>0</v>
      </c>
      <c r="AT1955" s="69" t="n">
        <f aca="false">AQ1955</f>
        <v>0</v>
      </c>
    </row>
    <row r="1956" customFormat="false" ht="11.25" hidden="false" customHeight="false" outlineLevel="0" collapsed="false">
      <c r="AD1956" s="1" t="n">
        <f aca="false">AD1955+1</f>
        <v>1951</v>
      </c>
      <c r="AS1956" s="71" t="n">
        <f aca="false">AL1955</f>
        <v>0</v>
      </c>
      <c r="AT1956" s="69" t="n">
        <f aca="false">AQ1956</f>
        <v>0</v>
      </c>
    </row>
    <row r="1957" customFormat="false" ht="11.25" hidden="false" customHeight="false" outlineLevel="0" collapsed="false">
      <c r="AD1957" s="1" t="n">
        <f aca="false">AD1956+1</f>
        <v>1952</v>
      </c>
      <c r="AS1957" s="71" t="n">
        <f aca="false">AL1956</f>
        <v>0</v>
      </c>
      <c r="AT1957" s="69" t="n">
        <f aca="false">AQ1957</f>
        <v>0</v>
      </c>
    </row>
    <row r="1958" customFormat="false" ht="11.25" hidden="false" customHeight="false" outlineLevel="0" collapsed="false">
      <c r="AD1958" s="1" t="n">
        <f aca="false">AD1957+1</f>
        <v>1953</v>
      </c>
      <c r="AS1958" s="71" t="n">
        <f aca="false">AL1957</f>
        <v>0</v>
      </c>
      <c r="AT1958" s="69" t="n">
        <f aca="false">AQ1958</f>
        <v>0</v>
      </c>
    </row>
    <row r="1959" customFormat="false" ht="11.25" hidden="false" customHeight="false" outlineLevel="0" collapsed="false">
      <c r="AD1959" s="1" t="n">
        <f aca="false">AD1958+1</f>
        <v>1954</v>
      </c>
      <c r="AS1959" s="71" t="n">
        <f aca="false">AL1958</f>
        <v>0</v>
      </c>
      <c r="AT1959" s="69" t="n">
        <f aca="false">AQ1959</f>
        <v>0</v>
      </c>
    </row>
    <row r="1960" customFormat="false" ht="11.25" hidden="false" customHeight="false" outlineLevel="0" collapsed="false">
      <c r="AD1960" s="1" t="n">
        <f aca="false">AD1959+1</f>
        <v>1955</v>
      </c>
      <c r="AS1960" s="71" t="n">
        <f aca="false">AL1959</f>
        <v>0</v>
      </c>
      <c r="AT1960" s="69" t="n">
        <f aca="false">AQ1960</f>
        <v>0</v>
      </c>
    </row>
    <row r="1961" customFormat="false" ht="11.25" hidden="false" customHeight="false" outlineLevel="0" collapsed="false">
      <c r="AD1961" s="1" t="n">
        <f aca="false">AD1960+1</f>
        <v>1956</v>
      </c>
      <c r="AS1961" s="71" t="n">
        <f aca="false">AL1960</f>
        <v>0</v>
      </c>
      <c r="AT1961" s="69" t="n">
        <f aca="false">AQ1961</f>
        <v>0</v>
      </c>
    </row>
    <row r="1962" customFormat="false" ht="11.25" hidden="false" customHeight="false" outlineLevel="0" collapsed="false">
      <c r="AD1962" s="1" t="n">
        <f aca="false">AD1961+1</f>
        <v>1957</v>
      </c>
      <c r="AS1962" s="71" t="n">
        <f aca="false">AL1961</f>
        <v>0</v>
      </c>
      <c r="AT1962" s="69" t="n">
        <f aca="false">AQ1962</f>
        <v>0</v>
      </c>
    </row>
    <row r="1963" customFormat="false" ht="11.25" hidden="false" customHeight="false" outlineLevel="0" collapsed="false">
      <c r="AD1963" s="1" t="n">
        <f aca="false">AD1962+1</f>
        <v>1958</v>
      </c>
      <c r="AS1963" s="71" t="n">
        <f aca="false">AL1962</f>
        <v>0</v>
      </c>
      <c r="AT1963" s="69" t="n">
        <f aca="false">AQ1963</f>
        <v>0</v>
      </c>
    </row>
    <row r="1964" customFormat="false" ht="11.25" hidden="false" customHeight="false" outlineLevel="0" collapsed="false">
      <c r="AD1964" s="1" t="n">
        <f aca="false">AD1963+1</f>
        <v>1959</v>
      </c>
      <c r="AS1964" s="71" t="n">
        <f aca="false">AL1963</f>
        <v>0</v>
      </c>
      <c r="AT1964" s="69" t="n">
        <f aca="false">AQ1964</f>
        <v>0</v>
      </c>
    </row>
    <row r="1965" customFormat="false" ht="11.25" hidden="false" customHeight="false" outlineLevel="0" collapsed="false">
      <c r="AD1965" s="1" t="n">
        <f aca="false">AD1964+1</f>
        <v>1960</v>
      </c>
      <c r="AS1965" s="71" t="n">
        <f aca="false">AL1964</f>
        <v>0</v>
      </c>
      <c r="AT1965" s="69" t="n">
        <f aca="false">AQ1965</f>
        <v>0</v>
      </c>
    </row>
    <row r="1966" customFormat="false" ht="11.25" hidden="false" customHeight="false" outlineLevel="0" collapsed="false">
      <c r="AD1966" s="1" t="n">
        <f aca="false">AD1965+1</f>
        <v>1961</v>
      </c>
      <c r="AS1966" s="71" t="n">
        <f aca="false">AL1965</f>
        <v>0</v>
      </c>
      <c r="AT1966" s="69" t="n">
        <f aca="false">AQ1966</f>
        <v>0</v>
      </c>
    </row>
    <row r="1967" customFormat="false" ht="11.25" hidden="false" customHeight="false" outlineLevel="0" collapsed="false">
      <c r="AD1967" s="1" t="n">
        <f aca="false">AD1966+1</f>
        <v>1962</v>
      </c>
      <c r="AS1967" s="71" t="n">
        <f aca="false">AL1966</f>
        <v>0</v>
      </c>
      <c r="AT1967" s="69" t="n">
        <f aca="false">AQ1967</f>
        <v>0</v>
      </c>
    </row>
    <row r="1968" customFormat="false" ht="11.25" hidden="false" customHeight="false" outlineLevel="0" collapsed="false">
      <c r="AD1968" s="1" t="n">
        <f aca="false">AD1967+1</f>
        <v>1963</v>
      </c>
      <c r="AS1968" s="71" t="n">
        <f aca="false">AL1967</f>
        <v>0</v>
      </c>
      <c r="AT1968" s="69" t="n">
        <f aca="false">AQ1968</f>
        <v>0</v>
      </c>
    </row>
    <row r="1969" customFormat="false" ht="11.25" hidden="false" customHeight="false" outlineLevel="0" collapsed="false">
      <c r="AD1969" s="1" t="n">
        <f aca="false">AD1968+1</f>
        <v>1964</v>
      </c>
      <c r="AS1969" s="71" t="n">
        <f aca="false">AL1968</f>
        <v>0</v>
      </c>
      <c r="AT1969" s="69" t="n">
        <f aca="false">AQ1969</f>
        <v>0</v>
      </c>
    </row>
    <row r="1970" customFormat="false" ht="11.25" hidden="false" customHeight="false" outlineLevel="0" collapsed="false">
      <c r="AD1970" s="1" t="n">
        <f aca="false">AD1969+1</f>
        <v>1965</v>
      </c>
      <c r="AS1970" s="71" t="n">
        <f aca="false">AL1969</f>
        <v>0</v>
      </c>
      <c r="AT1970" s="69" t="n">
        <f aca="false">AQ1970</f>
        <v>0</v>
      </c>
    </row>
    <row r="1971" customFormat="false" ht="11.25" hidden="false" customHeight="false" outlineLevel="0" collapsed="false">
      <c r="AD1971" s="1" t="n">
        <f aca="false">AD1970+1</f>
        <v>1966</v>
      </c>
      <c r="AS1971" s="71" t="n">
        <f aca="false">AL1970</f>
        <v>0</v>
      </c>
      <c r="AT1971" s="69" t="n">
        <f aca="false">AQ1971</f>
        <v>0</v>
      </c>
    </row>
    <row r="1972" customFormat="false" ht="11.25" hidden="false" customHeight="false" outlineLevel="0" collapsed="false">
      <c r="AD1972" s="1" t="n">
        <f aca="false">AD1971+1</f>
        <v>1967</v>
      </c>
      <c r="AS1972" s="71" t="n">
        <f aca="false">AL1971</f>
        <v>0</v>
      </c>
      <c r="AT1972" s="69" t="n">
        <f aca="false">AQ1972</f>
        <v>0</v>
      </c>
    </row>
    <row r="1973" customFormat="false" ht="11.25" hidden="false" customHeight="false" outlineLevel="0" collapsed="false">
      <c r="AD1973" s="1" t="n">
        <f aca="false">AD1972+1</f>
        <v>1968</v>
      </c>
      <c r="AS1973" s="71" t="n">
        <f aca="false">AL1972</f>
        <v>0</v>
      </c>
      <c r="AT1973" s="69" t="n">
        <f aca="false">AQ1973</f>
        <v>0</v>
      </c>
    </row>
    <row r="1974" customFormat="false" ht="11.25" hidden="false" customHeight="false" outlineLevel="0" collapsed="false">
      <c r="AD1974" s="1" t="n">
        <f aca="false">AD1973+1</f>
        <v>1969</v>
      </c>
      <c r="AS1974" s="71" t="n">
        <f aca="false">AL1973</f>
        <v>0</v>
      </c>
      <c r="AT1974" s="69" t="n">
        <f aca="false">AQ1974</f>
        <v>0</v>
      </c>
    </row>
    <row r="1975" customFormat="false" ht="11.25" hidden="false" customHeight="false" outlineLevel="0" collapsed="false">
      <c r="AD1975" s="1" t="n">
        <f aca="false">AD1974+1</f>
        <v>1970</v>
      </c>
      <c r="AS1975" s="71" t="n">
        <f aca="false">AL1974</f>
        <v>0</v>
      </c>
      <c r="AT1975" s="69" t="n">
        <f aca="false">AQ1975</f>
        <v>0</v>
      </c>
    </row>
    <row r="1976" customFormat="false" ht="11.25" hidden="false" customHeight="false" outlineLevel="0" collapsed="false">
      <c r="AD1976" s="1" t="n">
        <f aca="false">AD1975+1</f>
        <v>1971</v>
      </c>
      <c r="AS1976" s="71" t="n">
        <f aca="false">AL1975</f>
        <v>0</v>
      </c>
      <c r="AT1976" s="69" t="n">
        <f aca="false">AQ1976</f>
        <v>0</v>
      </c>
    </row>
    <row r="1977" customFormat="false" ht="11.25" hidden="false" customHeight="false" outlineLevel="0" collapsed="false">
      <c r="AD1977" s="1" t="n">
        <f aca="false">AD1976+1</f>
        <v>1972</v>
      </c>
      <c r="AS1977" s="71" t="n">
        <f aca="false">AL1976</f>
        <v>0</v>
      </c>
      <c r="AT1977" s="69" t="n">
        <f aca="false">AQ1977</f>
        <v>0</v>
      </c>
    </row>
    <row r="1978" customFormat="false" ht="11.25" hidden="false" customHeight="false" outlineLevel="0" collapsed="false">
      <c r="AD1978" s="1" t="n">
        <f aca="false">AD1977+1</f>
        <v>1973</v>
      </c>
      <c r="AS1978" s="71" t="n">
        <f aca="false">AL1977</f>
        <v>0</v>
      </c>
      <c r="AT1978" s="69" t="n">
        <f aca="false">AQ1978</f>
        <v>0</v>
      </c>
    </row>
    <row r="1979" customFormat="false" ht="11.25" hidden="false" customHeight="false" outlineLevel="0" collapsed="false">
      <c r="AD1979" s="1" t="n">
        <f aca="false">AD1978+1</f>
        <v>1974</v>
      </c>
      <c r="AS1979" s="71" t="n">
        <f aca="false">AL1978</f>
        <v>0</v>
      </c>
      <c r="AT1979" s="69" t="n">
        <f aca="false">AQ1979</f>
        <v>0</v>
      </c>
    </row>
    <row r="1980" customFormat="false" ht="11.25" hidden="false" customHeight="false" outlineLevel="0" collapsed="false">
      <c r="AD1980" s="1" t="n">
        <f aca="false">AD1979+1</f>
        <v>1975</v>
      </c>
      <c r="AS1980" s="71" t="n">
        <f aca="false">AL1979</f>
        <v>0</v>
      </c>
      <c r="AT1980" s="69" t="n">
        <f aca="false">AQ1980</f>
        <v>0</v>
      </c>
    </row>
    <row r="1981" customFormat="false" ht="11.25" hidden="false" customHeight="false" outlineLevel="0" collapsed="false">
      <c r="AD1981" s="1" t="n">
        <f aca="false">AD1980+1</f>
        <v>1976</v>
      </c>
      <c r="AS1981" s="71" t="n">
        <f aca="false">AL1980</f>
        <v>0</v>
      </c>
      <c r="AT1981" s="69" t="n">
        <f aca="false">AQ1981</f>
        <v>0</v>
      </c>
    </row>
    <row r="1982" customFormat="false" ht="11.25" hidden="false" customHeight="false" outlineLevel="0" collapsed="false">
      <c r="AD1982" s="1" t="n">
        <f aca="false">AD1981+1</f>
        <v>1977</v>
      </c>
      <c r="AS1982" s="71" t="n">
        <f aca="false">AL1981</f>
        <v>0</v>
      </c>
      <c r="AT1982" s="69" t="n">
        <f aca="false">AQ1982</f>
        <v>0</v>
      </c>
    </row>
    <row r="1983" customFormat="false" ht="11.25" hidden="false" customHeight="false" outlineLevel="0" collapsed="false">
      <c r="AD1983" s="1" t="n">
        <f aca="false">AD1982+1</f>
        <v>1978</v>
      </c>
      <c r="AS1983" s="71" t="n">
        <f aca="false">AL1982</f>
        <v>0</v>
      </c>
      <c r="AT1983" s="69" t="n">
        <f aca="false">AQ1983</f>
        <v>0</v>
      </c>
    </row>
    <row r="1984" customFormat="false" ht="11.25" hidden="false" customHeight="false" outlineLevel="0" collapsed="false">
      <c r="AD1984" s="1" t="n">
        <f aca="false">AD1983+1</f>
        <v>1979</v>
      </c>
      <c r="AS1984" s="71" t="n">
        <f aca="false">AL1983</f>
        <v>0</v>
      </c>
      <c r="AT1984" s="69" t="n">
        <f aca="false">AQ1984</f>
        <v>0</v>
      </c>
    </row>
    <row r="1985" customFormat="false" ht="11.25" hidden="false" customHeight="false" outlineLevel="0" collapsed="false">
      <c r="AD1985" s="1" t="n">
        <f aca="false">AD1984+1</f>
        <v>1980</v>
      </c>
      <c r="AS1985" s="71" t="n">
        <f aca="false">AL1984</f>
        <v>0</v>
      </c>
      <c r="AT1985" s="69" t="n">
        <f aca="false">AQ1985</f>
        <v>0</v>
      </c>
    </row>
    <row r="1986" customFormat="false" ht="11.25" hidden="false" customHeight="false" outlineLevel="0" collapsed="false">
      <c r="AD1986" s="1" t="n">
        <f aca="false">AD1985+1</f>
        <v>1981</v>
      </c>
      <c r="AS1986" s="71" t="n">
        <f aca="false">AL1985</f>
        <v>0</v>
      </c>
      <c r="AT1986" s="69" t="n">
        <f aca="false">AQ1986</f>
        <v>0</v>
      </c>
    </row>
    <row r="1987" customFormat="false" ht="11.25" hidden="false" customHeight="false" outlineLevel="0" collapsed="false">
      <c r="AD1987" s="1" t="n">
        <f aca="false">AD1986+1</f>
        <v>1982</v>
      </c>
      <c r="AS1987" s="71" t="n">
        <f aca="false">AL1986</f>
        <v>0</v>
      </c>
      <c r="AT1987" s="69" t="n">
        <f aca="false">AQ1987</f>
        <v>0</v>
      </c>
    </row>
    <row r="1988" customFormat="false" ht="11.25" hidden="false" customHeight="false" outlineLevel="0" collapsed="false">
      <c r="AD1988" s="1" t="n">
        <f aca="false">AD1987+1</f>
        <v>1983</v>
      </c>
      <c r="AS1988" s="71" t="n">
        <f aca="false">AL1987</f>
        <v>0</v>
      </c>
      <c r="AT1988" s="69" t="n">
        <f aca="false">AQ1988</f>
        <v>0</v>
      </c>
    </row>
    <row r="1989" customFormat="false" ht="11.25" hidden="false" customHeight="false" outlineLevel="0" collapsed="false">
      <c r="AD1989" s="1" t="n">
        <f aca="false">AD1988+1</f>
        <v>1984</v>
      </c>
      <c r="AS1989" s="71" t="n">
        <f aca="false">AL1988</f>
        <v>0</v>
      </c>
      <c r="AT1989" s="69" t="n">
        <f aca="false">AQ1989</f>
        <v>0</v>
      </c>
    </row>
    <row r="1990" customFormat="false" ht="11.25" hidden="false" customHeight="false" outlineLevel="0" collapsed="false">
      <c r="AD1990" s="1" t="n">
        <f aca="false">AD1989+1</f>
        <v>1985</v>
      </c>
      <c r="AS1990" s="71" t="n">
        <f aca="false">AL1989</f>
        <v>0</v>
      </c>
      <c r="AT1990" s="69" t="n">
        <f aca="false">AQ1990</f>
        <v>0</v>
      </c>
    </row>
    <row r="1991" customFormat="false" ht="11.25" hidden="false" customHeight="false" outlineLevel="0" collapsed="false">
      <c r="AD1991" s="1" t="n">
        <f aca="false">AD1990+1</f>
        <v>1986</v>
      </c>
      <c r="AS1991" s="71" t="n">
        <f aca="false">AL1990</f>
        <v>0</v>
      </c>
      <c r="AT1991" s="69" t="n">
        <f aca="false">AQ1991</f>
        <v>0</v>
      </c>
    </row>
    <row r="1992" customFormat="false" ht="11.25" hidden="false" customHeight="false" outlineLevel="0" collapsed="false">
      <c r="AD1992" s="1" t="n">
        <f aca="false">AD1991+1</f>
        <v>1987</v>
      </c>
      <c r="AS1992" s="71" t="n">
        <f aca="false">AL1991</f>
        <v>0</v>
      </c>
      <c r="AT1992" s="69" t="n">
        <f aca="false">AQ1992</f>
        <v>0</v>
      </c>
    </row>
    <row r="1993" customFormat="false" ht="11.25" hidden="false" customHeight="false" outlineLevel="0" collapsed="false">
      <c r="AD1993" s="1" t="n">
        <f aca="false">AD1992+1</f>
        <v>1988</v>
      </c>
      <c r="AS1993" s="71" t="n">
        <f aca="false">AL1992</f>
        <v>0</v>
      </c>
      <c r="AT1993" s="69" t="n">
        <f aca="false">AQ1993</f>
        <v>0</v>
      </c>
    </row>
    <row r="1994" customFormat="false" ht="11.25" hidden="false" customHeight="false" outlineLevel="0" collapsed="false">
      <c r="AD1994" s="1" t="n">
        <f aca="false">AD1993+1</f>
        <v>1989</v>
      </c>
      <c r="AS1994" s="71" t="n">
        <f aca="false">AL1993</f>
        <v>0</v>
      </c>
      <c r="AT1994" s="69" t="n">
        <f aca="false">AQ1994</f>
        <v>0</v>
      </c>
    </row>
    <row r="1995" customFormat="false" ht="11.25" hidden="false" customHeight="false" outlineLevel="0" collapsed="false">
      <c r="AD1995" s="1" t="n">
        <f aca="false">AD1994+1</f>
        <v>1990</v>
      </c>
      <c r="AS1995" s="71" t="n">
        <f aca="false">AL1994</f>
        <v>0</v>
      </c>
      <c r="AT1995" s="69" t="n">
        <f aca="false">AQ1995</f>
        <v>0</v>
      </c>
    </row>
    <row r="1996" customFormat="false" ht="11.25" hidden="false" customHeight="false" outlineLevel="0" collapsed="false">
      <c r="AD1996" s="1" t="n">
        <f aca="false">AD1995+1</f>
        <v>1991</v>
      </c>
      <c r="AS1996" s="71" t="n">
        <f aca="false">AL1995</f>
        <v>0</v>
      </c>
      <c r="AT1996" s="69" t="n">
        <f aca="false">AQ1996</f>
        <v>0</v>
      </c>
    </row>
    <row r="1997" customFormat="false" ht="11.25" hidden="false" customHeight="false" outlineLevel="0" collapsed="false">
      <c r="AD1997" s="1" t="n">
        <f aca="false">AD1996+1</f>
        <v>1992</v>
      </c>
      <c r="AS1997" s="71" t="n">
        <f aca="false">AL1996</f>
        <v>0</v>
      </c>
      <c r="AT1997" s="69" t="n">
        <f aca="false">AQ1997</f>
        <v>0</v>
      </c>
    </row>
    <row r="1998" customFormat="false" ht="11.25" hidden="false" customHeight="false" outlineLevel="0" collapsed="false">
      <c r="AD1998" s="1" t="n">
        <f aca="false">AD1997+1</f>
        <v>1993</v>
      </c>
      <c r="AS1998" s="71" t="n">
        <f aca="false">AL1997</f>
        <v>0</v>
      </c>
      <c r="AT1998" s="69" t="n">
        <f aca="false">AQ1998</f>
        <v>0</v>
      </c>
    </row>
    <row r="1999" customFormat="false" ht="11.25" hidden="false" customHeight="false" outlineLevel="0" collapsed="false">
      <c r="AD1999" s="1" t="n">
        <f aca="false">AD1998+1</f>
        <v>1994</v>
      </c>
      <c r="AS1999" s="71" t="n">
        <f aca="false">AL1998</f>
        <v>0</v>
      </c>
      <c r="AT1999" s="69" t="n">
        <f aca="false">AQ1999</f>
        <v>0</v>
      </c>
    </row>
    <row r="2000" customFormat="false" ht="11.25" hidden="false" customHeight="false" outlineLevel="0" collapsed="false">
      <c r="AD2000" s="1" t="n">
        <f aca="false">AD1999+1</f>
        <v>1995</v>
      </c>
      <c r="AS2000" s="71" t="n">
        <f aca="false">AL1999</f>
        <v>0</v>
      </c>
      <c r="AT2000" s="69" t="n">
        <f aca="false">AQ2000</f>
        <v>0</v>
      </c>
    </row>
    <row r="2001" customFormat="false" ht="11.25" hidden="false" customHeight="false" outlineLevel="0" collapsed="false">
      <c r="AD2001" s="1" t="n">
        <f aca="false">AD2000+1</f>
        <v>1996</v>
      </c>
      <c r="AS2001" s="71" t="n">
        <f aca="false">AL2000</f>
        <v>0</v>
      </c>
      <c r="AT2001" s="69" t="n">
        <f aca="false">AQ2001</f>
        <v>0</v>
      </c>
    </row>
    <row r="2002" customFormat="false" ht="11.25" hidden="false" customHeight="false" outlineLevel="0" collapsed="false">
      <c r="AD2002" s="1" t="n">
        <f aca="false">AD2001+1</f>
        <v>1997</v>
      </c>
      <c r="AS2002" s="71" t="n">
        <f aca="false">AL2001</f>
        <v>0</v>
      </c>
      <c r="AT2002" s="69" t="n">
        <f aca="false">AQ2002</f>
        <v>0</v>
      </c>
    </row>
    <row r="2003" customFormat="false" ht="11.25" hidden="false" customHeight="false" outlineLevel="0" collapsed="false">
      <c r="AD2003" s="1" t="n">
        <f aca="false">AD2002+1</f>
        <v>1998</v>
      </c>
      <c r="AS2003" s="71" t="n">
        <f aca="false">AL2002</f>
        <v>0</v>
      </c>
      <c r="AT2003" s="69" t="n">
        <f aca="false">AQ2003</f>
        <v>0</v>
      </c>
    </row>
    <row r="2004" customFormat="false" ht="11.25" hidden="false" customHeight="false" outlineLevel="0" collapsed="false">
      <c r="AD2004" s="1" t="n">
        <f aca="false">AD2003+1</f>
        <v>1999</v>
      </c>
      <c r="AS2004" s="71" t="n">
        <f aca="false">AL2003</f>
        <v>0</v>
      </c>
      <c r="AT2004" s="69" t="n">
        <f aca="false">AQ2004</f>
        <v>0</v>
      </c>
    </row>
    <row r="2005" customFormat="false" ht="11.25" hidden="false" customHeight="false" outlineLevel="0" collapsed="false">
      <c r="AD2005" s="1" t="n">
        <f aca="false">AD2004+1</f>
        <v>2000</v>
      </c>
      <c r="AS2005" s="71" t="n">
        <f aca="false">AL2004</f>
        <v>0</v>
      </c>
      <c r="AT2005" s="69" t="n">
        <f aca="false">AQ2005</f>
        <v>0</v>
      </c>
    </row>
    <row r="2006" customFormat="false" ht="11.25" hidden="false" customHeight="false" outlineLevel="0" collapsed="false">
      <c r="AD2006" s="1" t="n">
        <f aca="false">AD2005+1</f>
        <v>2001</v>
      </c>
      <c r="AS2006" s="71" t="n">
        <f aca="false">AL2005</f>
        <v>0</v>
      </c>
      <c r="AT2006" s="69" t="n">
        <f aca="false">AQ2006</f>
        <v>0</v>
      </c>
    </row>
    <row r="2007" customFormat="false" ht="11.25" hidden="false" customHeight="false" outlineLevel="0" collapsed="false">
      <c r="AD2007" s="1" t="n">
        <f aca="false">AD2006+1</f>
        <v>2002</v>
      </c>
      <c r="AS2007" s="71" t="n">
        <f aca="false">AL2006</f>
        <v>0</v>
      </c>
      <c r="AT2007" s="69" t="n">
        <f aca="false">AQ2007</f>
        <v>0</v>
      </c>
    </row>
    <row r="2008" customFormat="false" ht="11.25" hidden="false" customHeight="false" outlineLevel="0" collapsed="false">
      <c r="AD2008" s="1" t="n">
        <f aca="false">AD2007+1</f>
        <v>2003</v>
      </c>
      <c r="AS2008" s="71" t="n">
        <f aca="false">AL2007</f>
        <v>0</v>
      </c>
      <c r="AT2008" s="69" t="n">
        <f aca="false">AQ2008</f>
        <v>0</v>
      </c>
    </row>
    <row r="2009" customFormat="false" ht="11.25" hidden="false" customHeight="false" outlineLevel="0" collapsed="false">
      <c r="AD2009" s="1" t="n">
        <f aca="false">AD2008+1</f>
        <v>2004</v>
      </c>
      <c r="AS2009" s="71" t="n">
        <f aca="false">AL2008</f>
        <v>0</v>
      </c>
      <c r="AT2009" s="69" t="n">
        <f aca="false">AQ2009</f>
        <v>0</v>
      </c>
    </row>
  </sheetData>
  <mergeCells count="1">
    <mergeCell ref="Y5:AB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4">
              <controlPr defaultSize="0" print="false" autoFill="0" autoPict="0" macro="Alex.OpenXLL">
                <anchor moveWithCells="true" sizeWithCells="false">
                  <from>
                    <xdr:col>31</xdr:col>
                    <xdr:colOff>704160</xdr:colOff>
                    <xdr:row>20</xdr:row>
                    <xdr:rowOff>9720</xdr:rowOff>
                  </from>
                  <to>
                    <xdr:col>32</xdr:col>
                    <xdr:colOff>856800</xdr:colOff>
                    <xdr:row>23</xdr:row>
                    <xdr:rowOff>66240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Q735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N3" activeCellId="0" sqref="N3"/>
    </sheetView>
  </sheetViews>
  <sheetFormatPr defaultColWidth="9.13671875" defaultRowHeight="17.1" customHeight="true" zeroHeight="false" outlineLevelRow="0" outlineLevelCol="0"/>
  <cols>
    <col collapsed="false" customWidth="true" hidden="false" outlineLevel="0" max="1" min="1" style="136" width="1.7"/>
    <col collapsed="false" customWidth="true" hidden="false" outlineLevel="0" max="2" min="2" style="136" width="19.99"/>
    <col collapsed="false" customWidth="true" hidden="false" outlineLevel="0" max="3" min="3" style="136" width="10.41"/>
    <col collapsed="false" customWidth="true" hidden="false" outlineLevel="0" max="4" min="4" style="136" width="0.85"/>
    <col collapsed="false" customWidth="true" hidden="false" outlineLevel="0" max="5" min="5" style="136" width="0.7"/>
    <col collapsed="false" customWidth="true" hidden="false" outlineLevel="0" max="6" min="6" style="136" width="6.13"/>
    <col collapsed="false" customWidth="true" hidden="false" outlineLevel="0" max="7" min="7" style="136" width="5.28"/>
    <col collapsed="false" customWidth="true" hidden="false" outlineLevel="0" max="8" min="8" style="136" width="4.7"/>
    <col collapsed="false" customWidth="true" hidden="false" outlineLevel="0" max="9" min="9" style="137" width="1.7"/>
    <col collapsed="false" customWidth="true" hidden="false" outlineLevel="0" max="10" min="10" style="138" width="18.14"/>
    <col collapsed="false" customWidth="true" hidden="false" outlineLevel="0" max="11" min="11" style="138" width="13.41"/>
    <col collapsed="false" customWidth="true" hidden="false" outlineLevel="0" max="12" min="12" style="136" width="1.41"/>
    <col collapsed="false" customWidth="false" hidden="false" outlineLevel="0" max="13" min="13" style="136" width="9.14"/>
    <col collapsed="false" customWidth="true" hidden="false" outlineLevel="0" max="15" min="14" style="136" width="8.7"/>
    <col collapsed="false" customWidth="true" hidden="false" outlineLevel="0" max="16" min="16" style="136" width="9.7"/>
    <col collapsed="false" customWidth="true" hidden="false" outlineLevel="0" max="17" min="17" style="136" width="8.7"/>
    <col collapsed="false" customWidth="true" hidden="false" outlineLevel="0" max="18" min="18" style="136" width="13.99"/>
    <col collapsed="false" customWidth="true" hidden="false" outlineLevel="0" max="19" min="19" style="136" width="10.85"/>
    <col collapsed="false" customWidth="true" hidden="false" outlineLevel="0" max="20" min="20" style="136" width="20.41"/>
    <col collapsed="false" customWidth="true" hidden="false" outlineLevel="0" max="21" min="21" style="136" width="17.14"/>
    <col collapsed="false" customWidth="true" hidden="false" outlineLevel="0" max="22" min="22" style="136" width="15.85"/>
    <col collapsed="false" customWidth="true" hidden="false" outlineLevel="0" max="23" min="23" style="136" width="24.28"/>
    <col collapsed="false" customWidth="true" hidden="false" outlineLevel="0" max="24" min="24" style="139" width="11.13"/>
    <col collapsed="false" customWidth="true" hidden="false" outlineLevel="0" max="25" min="25" style="139" width="7.56"/>
    <col collapsed="false" customWidth="true" hidden="false" outlineLevel="0" max="26" min="26" style="139" width="12.7"/>
    <col collapsed="false" customWidth="true" hidden="false" outlineLevel="0" max="27" min="27" style="139" width="10.41"/>
    <col collapsed="false" customWidth="true" hidden="false" outlineLevel="0" max="28" min="28" style="139" width="5.28"/>
    <col collapsed="false" customWidth="false" hidden="false" outlineLevel="0" max="29" min="29" style="139" width="9.14"/>
    <col collapsed="false" customWidth="true" hidden="false" outlineLevel="0" max="30" min="30" style="139" width="10.41"/>
    <col collapsed="false" customWidth="false" hidden="false" outlineLevel="0" max="31" min="31" style="139" width="9.14"/>
    <col collapsed="false" customWidth="true" hidden="false" outlineLevel="0" max="32" min="32" style="139" width="10.41"/>
    <col collapsed="false" customWidth="false" hidden="false" outlineLevel="0" max="36" min="33" style="139" width="9.14"/>
    <col collapsed="false" customWidth="true" hidden="false" outlineLevel="0" max="37" min="37" style="139" width="13.85"/>
    <col collapsed="false" customWidth="true" hidden="false" outlineLevel="0" max="38" min="38" style="139" width="14.56"/>
    <col collapsed="false" customWidth="false" hidden="false" outlineLevel="0" max="40" min="39" style="139" width="9.14"/>
    <col collapsed="false" customWidth="true" hidden="false" outlineLevel="0" max="41" min="41" style="139" width="3.7"/>
    <col collapsed="false" customWidth="true" hidden="false" outlineLevel="0" max="42" min="42" style="139" width="2.99"/>
    <col collapsed="false" customWidth="true" hidden="false" outlineLevel="0" max="43" min="43" style="139" width="16.7"/>
    <col collapsed="false" customWidth="false" hidden="false" outlineLevel="0" max="257" min="44" style="139" width="9.14"/>
  </cols>
  <sheetData>
    <row r="1" customFormat="false" ht="17.1" hidden="false" customHeight="true" outlineLevel="0" collapsed="false">
      <c r="B1" s="140" t="s">
        <v>141</v>
      </c>
      <c r="X1" s="136"/>
    </row>
    <row r="2" customFormat="false" ht="17.1" hidden="false" customHeight="true" outlineLevel="0" collapsed="false">
      <c r="X2" s="136"/>
    </row>
    <row r="3" customFormat="false" ht="17.25" hidden="false" customHeight="true" outlineLevel="0" collapsed="false">
      <c r="B3" s="141" t="s">
        <v>142</v>
      </c>
      <c r="X3" s="136"/>
    </row>
    <row r="4" customFormat="false" ht="17.1" hidden="false" customHeight="true" outlineLevel="0" collapsed="false">
      <c r="B4" s="142" t="s">
        <v>143</v>
      </c>
      <c r="X4" s="136"/>
    </row>
    <row r="5" customFormat="false" ht="12.75" hidden="false" customHeight="true" outlineLevel="0" collapsed="false">
      <c r="I5" s="143"/>
      <c r="J5" s="144" t="s">
        <v>144</v>
      </c>
      <c r="K5" s="145" t="n">
        <f aca="false">C7-1</f>
        <v>45925</v>
      </c>
      <c r="X5" s="136"/>
    </row>
    <row r="6" customFormat="false" ht="20.25" hidden="false" customHeight="true" outlineLevel="0" collapsed="false">
      <c r="E6" s="146"/>
      <c r="F6" s="147" t="s">
        <v>145</v>
      </c>
      <c r="G6" s="147"/>
      <c r="H6" s="147"/>
      <c r="M6" s="136" t="s">
        <v>146</v>
      </c>
      <c r="X6" s="136"/>
      <c r="Y6" s="148"/>
    </row>
    <row r="7" customFormat="false" ht="17.1" hidden="false" customHeight="true" outlineLevel="0" collapsed="false">
      <c r="B7" s="149" t="s">
        <v>147</v>
      </c>
      <c r="C7" s="150" t="n">
        <f aca="true">TODAY()</f>
        <v>45926</v>
      </c>
      <c r="D7" s="146"/>
      <c r="E7" s="151"/>
      <c r="F7" s="152" t="s">
        <v>148</v>
      </c>
      <c r="G7" s="152"/>
      <c r="H7" s="153"/>
      <c r="I7" s="136"/>
      <c r="J7" s="154" t="s">
        <v>149</v>
      </c>
      <c r="K7" s="155" t="s">
        <v>150</v>
      </c>
      <c r="M7" s="154" t="s">
        <v>151</v>
      </c>
      <c r="N7" s="156" t="s">
        <v>152</v>
      </c>
      <c r="O7" s="156" t="s">
        <v>114</v>
      </c>
      <c r="P7" s="156" t="s">
        <v>115</v>
      </c>
      <c r="Q7" s="156" t="s">
        <v>116</v>
      </c>
      <c r="R7" s="157" t="s">
        <v>153</v>
      </c>
      <c r="S7" s="158" t="s">
        <v>154</v>
      </c>
      <c r="T7" s="159"/>
      <c r="U7" s="159"/>
      <c r="V7" s="159"/>
      <c r="X7" s="148" t="n">
        <f aca="false">(YEAR(C10)-YEAR(C9))*12+MONTH(C10)-MONTH(C9)</f>
        <v>10</v>
      </c>
      <c r="Y7" s="148" t="n">
        <f aca="false">(YEAR(C10)-YEAR(C8))*12+MONTH(C10)-MONTH(C8)</f>
        <v>-275</v>
      </c>
      <c r="Z7" s="148" t="n">
        <f aca="false">(YEAR(C12)-YEAR(C8))*12+MONTH(C12)-MONTH(C8)</f>
        <v>-287</v>
      </c>
      <c r="AA7" s="148" t="n">
        <f aca="false">(YEAR(C12)-YEAR(C11))*12+MONTH(C12)-MONTH(C11)</f>
        <v>1</v>
      </c>
      <c r="AQ7" s="160" t="n">
        <v>20</v>
      </c>
    </row>
    <row r="8" customFormat="false" ht="17.1" hidden="false" customHeight="true" outlineLevel="0" collapsed="false">
      <c r="B8" s="161" t="s">
        <v>155</v>
      </c>
      <c r="C8" s="162" t="n">
        <f aca="false">IF(DAY(C7)&lt;15,EOMONTH((C7),-1)+1,EOMONTH((C7),0)+1)</f>
        <v>45931</v>
      </c>
      <c r="D8" s="146"/>
      <c r="F8" s="163" t="s">
        <v>156</v>
      </c>
      <c r="G8" s="163"/>
      <c r="H8" s="164"/>
      <c r="I8" s="136"/>
      <c r="J8" s="154"/>
      <c r="K8" s="155"/>
      <c r="M8" s="154"/>
      <c r="N8" s="156"/>
      <c r="O8" s="156"/>
      <c r="P8" s="156"/>
      <c r="Q8" s="156"/>
      <c r="R8" s="157"/>
      <c r="S8" s="158"/>
      <c r="T8" s="159"/>
      <c r="U8" s="159"/>
      <c r="V8" s="159"/>
      <c r="X8" s="148" t="n">
        <f aca="false">Y7-X7</f>
        <v>-285</v>
      </c>
      <c r="Y8" s="139" t="n">
        <f aca="false">MONTH(C8)</f>
        <v>10</v>
      </c>
      <c r="Z8" s="148" t="n">
        <f aca="false">Z7-AA7</f>
        <v>-288</v>
      </c>
      <c r="AD8" s="139" t="n">
        <f aca="false">DAY(C8)</f>
        <v>1</v>
      </c>
      <c r="AE8" s="139" t="n">
        <f aca="false">MONTH(C8)</f>
        <v>10</v>
      </c>
      <c r="AL8" s="165" t="n">
        <v>36526.4359837963</v>
      </c>
      <c r="AO8" s="166" t="s">
        <v>157</v>
      </c>
      <c r="AP8" s="167"/>
      <c r="AQ8" s="168"/>
    </row>
    <row r="9" customFormat="false" ht="17.1" hidden="false" customHeight="true" outlineLevel="0" collapsed="false">
      <c r="B9" s="161" t="s">
        <v>158</v>
      </c>
      <c r="C9" s="162" t="n">
        <v>37257</v>
      </c>
      <c r="D9" s="146"/>
      <c r="E9" s="146"/>
      <c r="F9" s="163" t="s">
        <v>159</v>
      </c>
      <c r="G9" s="163"/>
      <c r="H9" s="164"/>
      <c r="I9" s="136"/>
      <c r="J9" s="169" t="s">
        <v>160</v>
      </c>
      <c r="K9" s="170" t="e">
        <f aca="false">READDATA!AJ24</f>
        <v>#VALUE!</v>
      </c>
      <c r="M9" s="171" t="n">
        <f aca="false">OverEnd</f>
        <v>37196</v>
      </c>
      <c r="N9" s="172" t="str">
        <f aca="false">IF(M9&lt;&gt;"",IF(M9&gt;=UnderStart,VLOOKUP(M9,READDATA!$AL$13:$AP$112,2),""),"")</f>
        <v/>
      </c>
      <c r="O9" s="172" t="str">
        <f aca="false">IF(M9&lt;&gt;"",IF(M9&gt;=UnderStart,VLOOKUP(M9,READDATA!$AL$13:$AP$112,3),""),"")</f>
        <v/>
      </c>
      <c r="P9" s="172" t="str">
        <f aca="false">IF(M9&lt;&gt;"",IF(M9&gt;=UnderStart,VLOOKUP(M9,READDATA!$AL$13:$AP$112,4),""),"")</f>
        <v/>
      </c>
      <c r="Q9" s="172" t="str">
        <f aca="false">IF(M9&lt;&gt;"",IF(M9&gt;=UnderStart,VLOOKUP(M9,READDATA!$AL$13:$AP$112,5),""),"")</f>
        <v/>
      </c>
      <c r="R9" s="173" t="e">
        <f aca="false">IF(M9&lt;&gt;"",IF(M9=OverEnd,READDATA!AQ13,""),"")</f>
        <v>#VALUE!</v>
      </c>
      <c r="S9" s="174" t="str">
        <f aca="false">IF(M9&lt;&gt;"",IF(M9&gt;=UnderStart,VLOOKUP(M9,READDATA!$AL$13:$AR$112,7),""),"")</f>
        <v/>
      </c>
      <c r="T9" s="175"/>
      <c r="U9" s="175"/>
      <c r="V9" s="175"/>
      <c r="X9" s="136"/>
      <c r="Y9" s="148" t="n">
        <f aca="false">CEILING(MAX(0,((YEAR(C12)-YEAR(C11))*12+MONTH(C12)-Y25-1)*Z38/12),1)</f>
        <v>0</v>
      </c>
      <c r="AA9" s="139" t="b">
        <f aca="false">TRUE()</f>
        <v>1</v>
      </c>
      <c r="AB9" s="139" t="n">
        <f aca="false">IF(AA9=TRUE(),1,0)</f>
        <v>1</v>
      </c>
      <c r="AE9" s="139" t="n">
        <f aca="false">CEILING(MAX(0,((YEAR(H17)-YEAR(H16))*12+MONTH(H17)-AE25)*AF38/12),1)</f>
        <v>1</v>
      </c>
      <c r="AH9" s="139" t="b">
        <f aca="false">FALSE()</f>
        <v>0</v>
      </c>
      <c r="AI9" s="139" t="n">
        <f aca="false">IF(AH9,1,0)</f>
        <v>0</v>
      </c>
      <c r="AL9" s="165" t="n">
        <v>36528.5050462963</v>
      </c>
      <c r="AO9" s="176"/>
      <c r="AP9" s="177"/>
      <c r="AQ9" s="178"/>
    </row>
    <row r="10" customFormat="false" ht="17.1" hidden="false" customHeight="true" outlineLevel="0" collapsed="false">
      <c r="B10" s="161" t="s">
        <v>161</v>
      </c>
      <c r="C10" s="162" t="n">
        <v>37561</v>
      </c>
      <c r="D10" s="146"/>
      <c r="E10" s="146"/>
      <c r="F10" s="163" t="s">
        <v>162</v>
      </c>
      <c r="G10" s="163"/>
      <c r="H10" s="179"/>
      <c r="I10" s="136"/>
      <c r="J10" s="180" t="s">
        <v>163</v>
      </c>
      <c r="K10" s="181" t="e">
        <f aca="false">READDATA!AJ25</f>
        <v>#VALUE!</v>
      </c>
      <c r="M10" s="182" t="n">
        <f aca="false">IF(M9&lt;&gt;"",IF(EOMONTH(M9,0)+1&lt;UnderEnd,EOMONTH(M9,0)+1,""),"")</f>
        <v>37226</v>
      </c>
      <c r="N10" s="172" t="str">
        <f aca="false">IF(M10&lt;&gt;"",IF(M10&gt;=UnderStart,VLOOKUP(M10,READDATA!$AL$13:$AP$112,2),""),"")</f>
        <v/>
      </c>
      <c r="O10" s="172" t="str">
        <f aca="false">IF(M10&lt;&gt;"",IF(M10&gt;=UnderStart,VLOOKUP(M10,READDATA!$AL$13:$AP$112,3),""),"")</f>
        <v/>
      </c>
      <c r="P10" s="172" t="str">
        <f aca="false">IF(M10&lt;&gt;"",IF(M10&gt;=UnderStart,VLOOKUP(M10,READDATA!$AL$13:$AP$112,4),""),"")</f>
        <v/>
      </c>
      <c r="Q10" s="172" t="str">
        <f aca="false">IF(M10&lt;&gt;"",IF(M10&gt;=UnderStart,VLOOKUP(M10,READDATA!$AL$13:$AP$112,5),""),"")</f>
        <v/>
      </c>
      <c r="R10" s="173" t="str">
        <f aca="false">IF(M10&lt;&gt;"",IF(M10&gt;=UnderStart,VLOOKUP(M10,READDATA!$AS$14:$AT$112,2),""),"")</f>
        <v/>
      </c>
      <c r="S10" s="183" t="str">
        <f aca="false">IF(M10&lt;&gt;"",IF(M10&gt;=UnderStart,VLOOKUP(M10,READDATA!$AL$13:$AR$112,7),""),"")</f>
        <v/>
      </c>
      <c r="T10" s="175" t="s">
        <v>164</v>
      </c>
      <c r="U10" s="175" t="s">
        <v>165</v>
      </c>
      <c r="V10" s="175" t="s">
        <v>166</v>
      </c>
      <c r="W10" s="148" t="n">
        <f aca="false">MONTH(C12)</f>
        <v>11</v>
      </c>
      <c r="X10" s="136"/>
      <c r="Y10" s="139" t="str">
        <f aca="false">J5</f>
        <v>Curve Date</v>
      </c>
      <c r="AA10" s="139" t="b">
        <f aca="false">TRUE()</f>
        <v>1</v>
      </c>
      <c r="AB10" s="139" t="n">
        <f aca="false">IF(AA10=TRUE(),1,0)</f>
        <v>1</v>
      </c>
      <c r="AD10" s="148" t="n">
        <f aca="false">DATE(AF8,AE8,AD8)</f>
        <v>36800</v>
      </c>
      <c r="AL10" s="165" t="n">
        <v>36529.6546990741</v>
      </c>
      <c r="AO10" s="160" t="n">
        <v>1</v>
      </c>
      <c r="AP10" s="160" t="n">
        <v>1</v>
      </c>
      <c r="AQ10" s="160" t="s">
        <v>167</v>
      </c>
    </row>
    <row r="11" customFormat="false" ht="17.1" hidden="false" customHeight="true" outlineLevel="0" collapsed="false">
      <c r="B11" s="161" t="s">
        <v>168</v>
      </c>
      <c r="C11" s="162" t="n">
        <v>37165</v>
      </c>
      <c r="D11" s="146"/>
      <c r="E11" s="146"/>
      <c r="F11" s="163" t="s">
        <v>169</v>
      </c>
      <c r="G11" s="163"/>
      <c r="H11" s="164"/>
      <c r="I11" s="136"/>
      <c r="J11" s="180" t="s">
        <v>170</v>
      </c>
      <c r="K11" s="184" t="e">
        <f aca="false">READDATA!AJ26</f>
        <v>#VALUE!</v>
      </c>
      <c r="M11" s="182" t="n">
        <f aca="false">IF(M10&lt;&gt;"",IF(EOMONTH(M10,0)+1&lt;UnderEnd,EOMONTH(M10,0)+1,""),"")</f>
        <v>37257</v>
      </c>
      <c r="N11" s="172" t="e">
        <f aca="false">IF(M11&lt;&gt;"",IF(M11&gt;=UnderStart,VLOOKUP(M11,READDATA!$AL$13:$AP$112,2),""),"")</f>
        <v>#VALUE!</v>
      </c>
      <c r="O11" s="172" t="e">
        <f aca="false">IF(M11&lt;&gt;"",IF(M11&gt;=UnderStart,VLOOKUP(M11,READDATA!$AL$13:$AP$112,3),""),"")</f>
        <v>#VALUE!</v>
      </c>
      <c r="P11" s="172" t="e">
        <f aca="false">IF(M11&lt;&gt;"",IF(M11&gt;=UnderStart,VLOOKUP(M11,READDATA!$AL$13:$AP$112,4),""),"")/100</f>
        <v>#VALUE!</v>
      </c>
      <c r="Q11" s="172" t="e">
        <f aca="false">IF(M11&lt;&gt;"",IF(M11&gt;=UnderStart,VLOOKUP(M11,READDATA!$AL$13:$AP$112,5),""),"")</f>
        <v>#VALUE!</v>
      </c>
      <c r="R11" s="173" t="e">
        <f aca="false">IF(M11&lt;&gt;"",IF(M11&gt;=UnderStart,VLOOKUP(M11,READDATA!$AS$14:$AT$112,2),""),"")</f>
        <v>#VALUE!</v>
      </c>
      <c r="S11" s="183" t="e">
        <f aca="false">IF(M11&lt;&gt;"",IF(M11&gt;=UnderStart,VLOOKUP(M11,READDATA!$AL$13:$AR$112,7),""),"")</f>
        <v>#VALUE!</v>
      </c>
      <c r="T11" s="185" t="n">
        <v>12236</v>
      </c>
      <c r="U11" s="186" t="e">
        <f aca="false">T11/(VLOOKUP(M11,DayInfo!B5:C40,2)*50*16)</f>
        <v>#N/A</v>
      </c>
      <c r="V11" s="186" t="e">
        <f aca="false">S11/(VLOOKUP(M11,DayInfo!B5:C40,2)*50*16)</f>
        <v>#N/A</v>
      </c>
      <c r="X11" s="136"/>
      <c r="AA11" s="139" t="b">
        <f aca="false">TRUE()</f>
        <v>1</v>
      </c>
      <c r="AB11" s="139" t="n">
        <f aca="false">IF(AA11=TRUE(),1,0)</f>
        <v>1</v>
      </c>
      <c r="AL11" s="165" t="n">
        <v>36530.6158564815</v>
      </c>
      <c r="AO11" s="160" t="n">
        <v>2</v>
      </c>
      <c r="AP11" s="160" t="s">
        <v>171</v>
      </c>
      <c r="AQ11" s="160" t="s">
        <v>172</v>
      </c>
    </row>
    <row r="12" customFormat="false" ht="17.1" hidden="false" customHeight="true" outlineLevel="0" collapsed="false">
      <c r="B12" s="161" t="s">
        <v>173</v>
      </c>
      <c r="C12" s="162" t="n">
        <v>37196</v>
      </c>
      <c r="D12" s="146"/>
      <c r="F12" s="163" t="s">
        <v>174</v>
      </c>
      <c r="G12" s="163"/>
      <c r="H12" s="187"/>
      <c r="I12" s="136"/>
      <c r="J12" s="180" t="s">
        <v>138</v>
      </c>
      <c r="K12" s="184" t="e">
        <f aca="false">READDATA!AJ27</f>
        <v>#VALUE!</v>
      </c>
      <c r="M12" s="182" t="n">
        <f aca="false">IF(M11&lt;&gt;"",IF(EOMONTH(M11,0)+1&lt;UnderEnd,EOMONTH(M11,0)+1,""),"")</f>
        <v>37288</v>
      </c>
      <c r="N12" s="172" t="e">
        <f aca="false">IF(M12&lt;&gt;"",IF(M12&gt;=UnderStart,VLOOKUP(M12,READDATA!$AL$13:$AP$112,2),""),"")</f>
        <v>#VALUE!</v>
      </c>
      <c r="O12" s="172" t="e">
        <f aca="false">IF(M12&lt;&gt;"",IF(M12&gt;=UnderStart,VLOOKUP(M12,READDATA!$AL$13:$AP$112,3),""),"")</f>
        <v>#VALUE!</v>
      </c>
      <c r="P12" s="172" t="e">
        <f aca="false">IF(M12&lt;&gt;"",IF(M12&gt;=UnderStart,VLOOKUP(M12,READDATA!$AL$13:$AP$112,4),""),"")/100</f>
        <v>#VALUE!</v>
      </c>
      <c r="Q12" s="172" t="e">
        <f aca="false">IF(M12&lt;&gt;"",IF(M12&gt;=UnderStart,VLOOKUP(M12,READDATA!$AL$13:$AP$112,5),""),"")</f>
        <v>#VALUE!</v>
      </c>
      <c r="R12" s="173" t="e">
        <f aca="false">IF(M12&lt;&gt;"",IF(M12&gt;=UnderStart,VLOOKUP(M12,READDATA!$AS$14:$AT$112,2),""),"")</f>
        <v>#VALUE!</v>
      </c>
      <c r="S12" s="183" t="e">
        <f aca="false">IF(M12&lt;&gt;"",IF(M12&gt;=UnderStart,VLOOKUP(M12,READDATA!$AL$13:$AR$112,7),""),"")</f>
        <v>#VALUE!</v>
      </c>
      <c r="T12" s="185" t="n">
        <v>10979</v>
      </c>
      <c r="U12" s="186" t="e">
        <f aca="false">T12/(VLOOKUP(M12,DayInfo!B6:C41,2)*50*16)</f>
        <v>#N/A</v>
      </c>
      <c r="V12" s="186" t="e">
        <f aca="false">S12/(VLOOKUP(M12,DayInfo!B6:C41,2)*50*16)</f>
        <v>#N/A</v>
      </c>
      <c r="X12" s="136" t="s">
        <v>175</v>
      </c>
      <c r="Y12" s="139" t="n">
        <v>2</v>
      </c>
      <c r="AA12" s="139" t="b">
        <f aca="false">FALSE()</f>
        <v>0</v>
      </c>
      <c r="AB12" s="139" t="n">
        <f aca="false">IF(AA12=TRUE(),1,0)</f>
        <v>0</v>
      </c>
      <c r="AL12" s="165" t="n">
        <v>36531.6208912037</v>
      </c>
      <c r="AO12" s="160" t="n">
        <v>3</v>
      </c>
      <c r="AP12" s="160" t="s">
        <v>176</v>
      </c>
      <c r="AQ12" s="160" t="s">
        <v>177</v>
      </c>
    </row>
    <row r="13" customFormat="false" ht="17.1" hidden="false" customHeight="true" outlineLevel="0" collapsed="false">
      <c r="B13" s="188" t="s">
        <v>178</v>
      </c>
      <c r="C13" s="189" t="n">
        <v>55</v>
      </c>
      <c r="D13" s="146"/>
      <c r="E13" s="146"/>
      <c r="F13" s="163" t="s">
        <v>179</v>
      </c>
      <c r="G13" s="163"/>
      <c r="H13" s="164"/>
      <c r="I13" s="136"/>
      <c r="J13" s="180" t="s">
        <v>180</v>
      </c>
      <c r="K13" s="181" t="e">
        <f aca="false">READDATA!AJ29</f>
        <v>#VALUE!</v>
      </c>
      <c r="M13" s="182" t="n">
        <f aca="false">IF(M12&lt;&gt;"",IF(EOMONTH(M12,0)+1&lt;UnderEnd,EOMONTH(M12,0)+1,""),"")</f>
        <v>37316</v>
      </c>
      <c r="N13" s="172" t="e">
        <f aca="false">IF(M13&lt;&gt;"",IF(M13&gt;=UnderStart,VLOOKUP(M13,READDATA!$AL$13:$AP$112,2),""),"")</f>
        <v>#VALUE!</v>
      </c>
      <c r="O13" s="172" t="e">
        <f aca="false">IF(M13&lt;&gt;"",IF(M13&gt;=UnderStart,VLOOKUP(M13,READDATA!$AL$13:$AP$112,3),""),"")</f>
        <v>#VALUE!</v>
      </c>
      <c r="P13" s="172" t="e">
        <f aca="false">IF(M13&lt;&gt;"",IF(M13&gt;=UnderStart,VLOOKUP(M13,READDATA!$AL$13:$AP$112,4),""),"")/100</f>
        <v>#VALUE!</v>
      </c>
      <c r="Q13" s="172" t="e">
        <f aca="false">IF(M13&lt;&gt;"",IF(M13&gt;=UnderStart,VLOOKUP(M13,READDATA!$AL$13:$AP$112,5),""),"")</f>
        <v>#VALUE!</v>
      </c>
      <c r="R13" s="173" t="e">
        <f aca="false">IF(M13&lt;&gt;"",IF(M13&gt;=UnderStart,VLOOKUP(M13,READDATA!$AS$14:$AT$112,2),""),"")</f>
        <v>#VALUE!</v>
      </c>
      <c r="S13" s="183" t="e">
        <f aca="false">IF(M13&lt;&gt;"",IF(M13&gt;=UnderStart,VLOOKUP(M13,READDATA!$AL$13:$AR$112,7),""),"")</f>
        <v>#VALUE!</v>
      </c>
      <c r="T13" s="185" t="n">
        <v>8846</v>
      </c>
      <c r="U13" s="186" t="e">
        <f aca="false">T13/(VLOOKUP(M13,DayInfo!B7:C42,2)*50*16)</f>
        <v>#N/A</v>
      </c>
      <c r="V13" s="186" t="e">
        <f aca="false">S13/(VLOOKUP(M13,DayInfo!B7:C42,2)*50*16)</f>
        <v>#N/A</v>
      </c>
      <c r="X13" s="136" t="s">
        <v>181</v>
      </c>
      <c r="AA13" s="139" t="b">
        <f aca="false">TRUE()</f>
        <v>1</v>
      </c>
      <c r="AB13" s="139" t="n">
        <f aca="false">IF(AA13=TRUE(),1,0)</f>
        <v>1</v>
      </c>
      <c r="AL13" s="165" t="n">
        <v>36532.6209375</v>
      </c>
      <c r="AO13" s="160" t="n">
        <v>4</v>
      </c>
      <c r="AP13" s="160" t="s">
        <v>182</v>
      </c>
      <c r="AQ13" s="160" t="s">
        <v>183</v>
      </c>
    </row>
    <row r="14" customFormat="false" ht="17.1" hidden="false" customHeight="true" outlineLevel="0" collapsed="false">
      <c r="B14" s="190" t="s">
        <v>184</v>
      </c>
      <c r="C14" s="191" t="n">
        <v>50</v>
      </c>
      <c r="F14" s="163" t="s">
        <v>185</v>
      </c>
      <c r="G14" s="163"/>
      <c r="H14" s="192"/>
      <c r="I14" s="136"/>
      <c r="J14" s="180" t="s">
        <v>114</v>
      </c>
      <c r="K14" s="181" t="e">
        <f aca="false">READDATA!AJ30</f>
        <v>#VALUE!</v>
      </c>
      <c r="M14" s="182" t="n">
        <f aca="false">IF(M13&lt;&gt;"",IF(EOMONTH(M13,0)+1&lt;UnderEnd,EOMONTH(M13,0)+1,""),"")</f>
        <v>37347</v>
      </c>
      <c r="N14" s="172" t="e">
        <f aca="false">IF(M14&lt;&gt;"",IF(M14&gt;=UnderStart,VLOOKUP(M14,READDATA!$AL$13:$AP$112,2),""),"")</f>
        <v>#VALUE!</v>
      </c>
      <c r="O14" s="172" t="e">
        <f aca="false">IF(M14&lt;&gt;"",IF(M14&gt;=UnderStart,VLOOKUP(M14,READDATA!$AL$13:$AP$112,3),""),"")</f>
        <v>#VALUE!</v>
      </c>
      <c r="P14" s="172" t="e">
        <f aca="false">IF(M14&lt;&gt;"",IF(M14&gt;=UnderStart,VLOOKUP(M14,READDATA!$AL$13:$AP$112,4),""),"")/100</f>
        <v>#VALUE!</v>
      </c>
      <c r="Q14" s="172" t="e">
        <f aca="false">IF(M14&lt;&gt;"",IF(M14&gt;=UnderStart,VLOOKUP(M14,READDATA!$AL$13:$AP$112,5),""),"")</f>
        <v>#VALUE!</v>
      </c>
      <c r="R14" s="173" t="e">
        <f aca="false">IF(M14&lt;&gt;"",IF(M14&gt;=UnderStart,VLOOKUP(M14,READDATA!$AS$14:$AT$112,2),""),"")</f>
        <v>#VALUE!</v>
      </c>
      <c r="S14" s="183" t="e">
        <f aca="false">IF(M14&lt;&gt;"",IF(M14&gt;=UnderStart,VLOOKUP(M14,READDATA!$AL$13:$AR$112,7),""),"")</f>
        <v>#VALUE!</v>
      </c>
      <c r="T14" s="185" t="n">
        <v>0</v>
      </c>
      <c r="U14" s="186" t="e">
        <f aca="false">T14/(VLOOKUP(M14,DayInfo!B8:C43,2)*50*16)</f>
        <v>#N/A</v>
      </c>
      <c r="V14" s="186" t="e">
        <f aca="false">S14/(VLOOKUP(M14,DayInfo!B8:C43,2)*50*16)</f>
        <v>#N/A</v>
      </c>
      <c r="X14" s="136"/>
      <c r="AA14" s="139" t="b">
        <f aca="false">TRUE()</f>
        <v>1</v>
      </c>
      <c r="AB14" s="139" t="n">
        <f aca="false">IF(AA14=TRUE(),1,0)</f>
        <v>1</v>
      </c>
      <c r="AL14" s="165" t="n">
        <v>36535.6534375</v>
      </c>
      <c r="AO14" s="160" t="n">
        <v>5</v>
      </c>
      <c r="AP14" s="160" t="s">
        <v>186</v>
      </c>
      <c r="AQ14" s="160" t="s">
        <v>187</v>
      </c>
    </row>
    <row r="15" customFormat="false" ht="17.1" hidden="false" customHeight="true" outlineLevel="0" collapsed="false">
      <c r="D15" s="146"/>
      <c r="E15" s="146"/>
      <c r="F15" s="163" t="s">
        <v>188</v>
      </c>
      <c r="G15" s="163"/>
      <c r="H15" s="164"/>
      <c r="I15" s="136"/>
      <c r="J15" s="180" t="s">
        <v>115</v>
      </c>
      <c r="K15" s="181" t="e">
        <f aca="false">READDATA!AJ31</f>
        <v>#VALUE!</v>
      </c>
      <c r="M15" s="182" t="n">
        <f aca="false">IF(M14&lt;&gt;"",IF(EOMONTH(M14,0)+1&lt;UnderEnd,EOMONTH(M14,0)+1,""),"")</f>
        <v>37377</v>
      </c>
      <c r="N15" s="172" t="e">
        <f aca="false">IF(M15&lt;&gt;"",IF(M15&gt;=UnderStart,VLOOKUP(M15,READDATA!$AL$13:$AP$112,2),""),"")</f>
        <v>#VALUE!</v>
      </c>
      <c r="O15" s="172" t="e">
        <f aca="false">IF(M15&lt;&gt;"",IF(M15&gt;=UnderStart,VLOOKUP(M15,READDATA!$AL$13:$AP$112,3),""),"")</f>
        <v>#VALUE!</v>
      </c>
      <c r="P15" s="172" t="e">
        <f aca="false">IF(M15&lt;&gt;"",IF(M15&gt;=UnderStart,VLOOKUP(M15,READDATA!$AL$13:$AP$112,4),""),"")/100</f>
        <v>#VALUE!</v>
      </c>
      <c r="Q15" s="172" t="e">
        <f aca="false">IF(M15&lt;&gt;"",IF(M15&gt;=UnderStart,VLOOKUP(M15,READDATA!$AL$13:$AP$112,5),""),"")</f>
        <v>#VALUE!</v>
      </c>
      <c r="R15" s="173" t="e">
        <f aca="false">IF(M15&lt;&gt;"",IF(M15&gt;=UnderStart,VLOOKUP(M15,READDATA!$AS$14:$AT$112,2),""),"")</f>
        <v>#VALUE!</v>
      </c>
      <c r="S15" s="183" t="e">
        <f aca="false">IF(M15&lt;&gt;"",IF(M15&gt;=UnderStart,VLOOKUP(M15,READDATA!$AL$13:$AR$112,7),""),"")</f>
        <v>#VALUE!</v>
      </c>
      <c r="T15" s="185" t="n">
        <v>11329</v>
      </c>
      <c r="U15" s="186" t="e">
        <f aca="false">T15/(VLOOKUP(M15,DayInfo!B9:C44,2)*50*16)</f>
        <v>#N/A</v>
      </c>
      <c r="V15" s="186" t="e">
        <f aca="false">S15/(VLOOKUP(M15,DayInfo!B9:C44,2)*50*16)</f>
        <v>#N/A</v>
      </c>
      <c r="X15" s="136"/>
      <c r="AA15" s="139" t="b">
        <f aca="false">TRUE()</f>
        <v>1</v>
      </c>
      <c r="AB15" s="139" t="n">
        <f aca="false">IF(AA15=TRUE(),1,0)</f>
        <v>1</v>
      </c>
      <c r="AL15" s="165" t="n">
        <v>36536.6553125</v>
      </c>
      <c r="AO15" s="160" t="n">
        <v>6</v>
      </c>
      <c r="AP15" s="160" t="s">
        <v>189</v>
      </c>
      <c r="AQ15" s="160" t="s">
        <v>190</v>
      </c>
    </row>
    <row r="16" customFormat="false" ht="17.1" hidden="false" customHeight="true" outlineLevel="0" collapsed="false">
      <c r="B16" s="149" t="s">
        <v>191</v>
      </c>
      <c r="C16" s="193"/>
      <c r="E16" s="146"/>
      <c r="F16" s="163" t="s">
        <v>192</v>
      </c>
      <c r="G16" s="163"/>
      <c r="H16" s="194"/>
      <c r="I16" s="136"/>
      <c r="J16" s="180" t="s">
        <v>111</v>
      </c>
      <c r="K16" s="181" t="e">
        <f aca="false">READDATA!AJ28</f>
        <v>#VALUE!</v>
      </c>
      <c r="M16" s="182" t="n">
        <f aca="false">IF(M15&lt;&gt;"",IF(EOMONTH(M15,0)+1&lt;UnderEnd,EOMONTH(M15,0)+1,""),"")</f>
        <v>37408</v>
      </c>
      <c r="N16" s="172" t="e">
        <f aca="false">IF(M16&lt;&gt;"",IF(M16&gt;=UnderStart,VLOOKUP(M16,READDATA!$AL$13:$AP$112,2),""),"")</f>
        <v>#VALUE!</v>
      </c>
      <c r="O16" s="172" t="e">
        <f aca="false">IF(M16&lt;&gt;"",IF(M16&gt;=UnderStart,VLOOKUP(M16,READDATA!$AL$13:$AP$112,3),""),"")</f>
        <v>#VALUE!</v>
      </c>
      <c r="P16" s="172" t="e">
        <f aca="false">IF(M16&lt;&gt;"",IF(M16&gt;=UnderStart,VLOOKUP(M16,READDATA!$AL$13:$AP$112,4),""),"")/100</f>
        <v>#VALUE!</v>
      </c>
      <c r="Q16" s="172" t="e">
        <f aca="false">IF(M16&lt;&gt;"",IF(M16&gt;=UnderStart,VLOOKUP(M16,READDATA!$AL$13:$AP$112,5),""),"")</f>
        <v>#VALUE!</v>
      </c>
      <c r="R16" s="173" t="e">
        <f aca="false">IF(M16&lt;&gt;"",IF(M16&gt;=UnderStart,VLOOKUP(M16,READDATA!$AS$14:$AT$112,2),""),"")</f>
        <v>#VALUE!</v>
      </c>
      <c r="S16" s="183" t="e">
        <f aca="false">IF(M16&lt;&gt;"",IF(M16&gt;=UnderStart,VLOOKUP(M16,READDATA!$AL$13:$AR$112,7),""),"")</f>
        <v>#VALUE!</v>
      </c>
      <c r="T16" s="185" t="n">
        <v>10927</v>
      </c>
      <c r="U16" s="186" t="e">
        <f aca="false">T16/(VLOOKUP(M16,DayInfo!B10:C45,2)*50*16)</f>
        <v>#N/A</v>
      </c>
      <c r="V16" s="186" t="e">
        <f aca="false">S16/(VLOOKUP(M16,DayInfo!B10:C45,2)*50*16)</f>
        <v>#N/A</v>
      </c>
      <c r="X16" s="136" t="s">
        <v>193</v>
      </c>
      <c r="Y16" s="139" t="n">
        <v>1</v>
      </c>
      <c r="AA16" s="139" t="b">
        <f aca="false">TRUE()</f>
        <v>1</v>
      </c>
      <c r="AB16" s="139" t="n">
        <f aca="false">IF(AA16=TRUE(),1,0)</f>
        <v>1</v>
      </c>
      <c r="AD16" s="148" t="n">
        <f aca="false">(YEAR(H16)-YEAR(C8))*12+MONTH(H16)-MONTH(C8)+IF(MONTH(H16)-MONTH(C8)&gt;=0,IF((DAY(H16)-DAY(C8))&gt;25,1,(IF(DAY(H16)-DAY(C8)&lt;-5,-1,0))),IF((DAY(H16)-DAY(C8))&gt;25,1,IF((DAY(H16)-DAY(C8))&lt;-25,-1,0)))</f>
        <v>-1509</v>
      </c>
      <c r="AF16" s="148"/>
      <c r="AL16" s="165" t="n">
        <v>36537.6416203704</v>
      </c>
      <c r="AO16" s="160" t="n">
        <v>7</v>
      </c>
      <c r="AP16" s="160" t="s">
        <v>194</v>
      </c>
      <c r="AQ16" s="160" t="s">
        <v>195</v>
      </c>
    </row>
    <row r="17" customFormat="false" ht="17.1" hidden="false" customHeight="true" outlineLevel="0" collapsed="false">
      <c r="B17" s="195" t="s">
        <v>196</v>
      </c>
      <c r="C17" s="196"/>
      <c r="E17" s="146"/>
      <c r="F17" s="163" t="s">
        <v>197</v>
      </c>
      <c r="G17" s="163"/>
      <c r="H17" s="197"/>
      <c r="I17" s="136"/>
      <c r="J17" s="180" t="s">
        <v>116</v>
      </c>
      <c r="K17" s="181" t="e">
        <f aca="false">READDATA!AJ32</f>
        <v>#VALUE!</v>
      </c>
      <c r="M17" s="182" t="n">
        <f aca="false">IF(M16&lt;&gt;"",IF(EOMONTH(M16,0)+1&lt;UnderEnd,EOMONTH(M16,0)+1,""),"")</f>
        <v>37438</v>
      </c>
      <c r="N17" s="172" t="e">
        <f aca="false">IF(M17&lt;&gt;"",IF(M17&gt;=UnderStart,VLOOKUP(M17,READDATA!$AL$13:$AP$112,2),""),"")</f>
        <v>#VALUE!</v>
      </c>
      <c r="O17" s="172" t="e">
        <f aca="false">IF(M17&lt;&gt;"",IF(M17&gt;=UnderStart,VLOOKUP(M17,READDATA!$AL$13:$AP$112,3),""),"")</f>
        <v>#VALUE!</v>
      </c>
      <c r="P17" s="172" t="e">
        <f aca="false">IF(M17&lt;&gt;"",IF(M17&gt;=UnderStart,VLOOKUP(M17,READDATA!$AL$13:$AP$112,4),""),"")/100</f>
        <v>#VALUE!</v>
      </c>
      <c r="Q17" s="172" t="e">
        <f aca="false">IF(M17&lt;&gt;"",IF(M17&gt;=UnderStart,VLOOKUP(M17,READDATA!$AL$13:$AP$112,5),""),"")</f>
        <v>#VALUE!</v>
      </c>
      <c r="R17" s="173" t="e">
        <f aca="false">IF(M17&lt;&gt;"",IF(M17&gt;=UnderStart,VLOOKUP(M17,READDATA!$AS$14:$AT$112,2),""),"")</f>
        <v>#VALUE!</v>
      </c>
      <c r="S17" s="183" t="e">
        <f aca="false">IF(M17&lt;&gt;"",IF(M17&gt;=UnderStart,VLOOKUP(M17,READDATA!$AL$13:$AR$112,7),""),"")</f>
        <v>#VALUE!</v>
      </c>
      <c r="T17" s="185" t="n">
        <v>13194</v>
      </c>
      <c r="U17" s="186" t="e">
        <f aca="false">T17/(VLOOKUP(M17,DayInfo!B11:C46,2)*50*16)</f>
        <v>#N/A</v>
      </c>
      <c r="V17" s="186" t="e">
        <f aca="false">S17/(VLOOKUP(M17,DayInfo!B11:C46,2)*50*16)</f>
        <v>#N/A</v>
      </c>
      <c r="X17" s="136" t="s">
        <v>198</v>
      </c>
      <c r="AA17" s="139" t="b">
        <f aca="false">TRUE()</f>
        <v>1</v>
      </c>
      <c r="AB17" s="139" t="n">
        <f aca="false">IF(AA17=TRUE(),1,0)</f>
        <v>1</v>
      </c>
      <c r="AD17" s="148" t="n">
        <f aca="false">(YEAR(H17)-YEAR(C8))*12+MONTH(H17)-MONTH(C8)+IF(MONTH(H17)-MONTH(C8)&gt;=0,IF((DAY(H17)-DAY(C8))&gt;25,1,(IF(DAY(H17)-DAY(C8)&lt;-5,-1,0))),IF((DAY(H17)-DAY(C8))&gt;25,1,IF((DAY(H17)-DAY(C8))&lt;-25,-1,0)))</f>
        <v>-1509</v>
      </c>
      <c r="AF17" s="148"/>
      <c r="AL17" s="165" t="n">
        <v>36538.632025463</v>
      </c>
      <c r="AO17" s="160" t="n">
        <v>8</v>
      </c>
      <c r="AP17" s="160" t="s">
        <v>199</v>
      </c>
      <c r="AQ17" s="160" t="s">
        <v>200</v>
      </c>
    </row>
    <row r="18" customFormat="false" ht="17.1" hidden="false" customHeight="true" outlineLevel="0" collapsed="false">
      <c r="B18" s="195"/>
      <c r="C18" s="198"/>
      <c r="D18" s="146"/>
      <c r="E18" s="146"/>
      <c r="F18" s="199" t="s">
        <v>201</v>
      </c>
      <c r="G18" s="199"/>
      <c r="H18" s="200"/>
      <c r="I18" s="136"/>
      <c r="J18" s="180" t="s">
        <v>202</v>
      </c>
      <c r="K18" s="181" t="e">
        <f aca="false">READDATA!AJ33</f>
        <v>#VALUE!</v>
      </c>
      <c r="M18" s="182" t="n">
        <f aca="false">IF(M17&lt;&gt;"",IF(EOMONTH(M17,0)+1&lt;UnderEnd,EOMONTH(M17,0)+1,""),"")</f>
        <v>37469</v>
      </c>
      <c r="N18" s="172" t="e">
        <f aca="false">IF(M18&lt;&gt;"",IF(M18&gt;=UnderStart,VLOOKUP(M18,READDATA!$AL$13:$AP$112,2),""),"")</f>
        <v>#VALUE!</v>
      </c>
      <c r="O18" s="172" t="e">
        <f aca="false">IF(M18&lt;&gt;"",IF(M18&gt;=UnderStart,VLOOKUP(M18,READDATA!$AL$13:$AP$112,3),""),"")</f>
        <v>#VALUE!</v>
      </c>
      <c r="P18" s="172" t="e">
        <f aca="false">IF(M18&lt;&gt;"",IF(M18&gt;=UnderStart,VLOOKUP(M18,READDATA!$AL$13:$AP$112,4),""),"")/100</f>
        <v>#VALUE!</v>
      </c>
      <c r="Q18" s="172" t="e">
        <f aca="false">IF(M18&lt;&gt;"",IF(M18&gt;=UnderStart,VLOOKUP(M18,READDATA!$AL$13:$AP$112,5),""),"")</f>
        <v>#VALUE!</v>
      </c>
      <c r="R18" s="173" t="e">
        <f aca="false">IF(M18&lt;&gt;"",IF(M18&gt;=UnderStart,VLOOKUP(M18,READDATA!$AS$14:$AT$112,2),""),"")</f>
        <v>#VALUE!</v>
      </c>
      <c r="S18" s="183" t="e">
        <f aca="false">IF(M18&lt;&gt;"",IF(M18&gt;=UnderStart,VLOOKUP(M18,READDATA!$AL$13:$AR$112,7),""),"")</f>
        <v>#VALUE!</v>
      </c>
      <c r="T18" s="185" t="n">
        <v>13081</v>
      </c>
      <c r="U18" s="186" t="e">
        <f aca="false">T18/(VLOOKUP(M18,DayInfo!B12:C47,2)*50*16)</f>
        <v>#N/A</v>
      </c>
      <c r="V18" s="186" t="e">
        <f aca="false">S18/(VLOOKUP(M18,DayInfo!B12:C47,2)*50*16)</f>
        <v>#N/A</v>
      </c>
      <c r="X18" s="136" t="s">
        <v>6</v>
      </c>
      <c r="AA18" s="139" t="b">
        <f aca="false">TRUE()</f>
        <v>1</v>
      </c>
      <c r="AB18" s="139" t="n">
        <f aca="false">IF(AA18=TRUE(),1,0)</f>
        <v>1</v>
      </c>
      <c r="AL18" s="165" t="n">
        <v>36539.6283564815</v>
      </c>
      <c r="AO18" s="160" t="n">
        <v>9</v>
      </c>
      <c r="AP18" s="160" t="s">
        <v>203</v>
      </c>
      <c r="AQ18" s="160" t="s">
        <v>204</v>
      </c>
    </row>
    <row r="19" customFormat="false" ht="15.75" hidden="false" customHeight="true" outlineLevel="0" collapsed="false">
      <c r="B19" s="161" t="s">
        <v>205</v>
      </c>
      <c r="C19" s="201"/>
      <c r="D19" s="146"/>
      <c r="E19" s="146"/>
      <c r="G19" s="146"/>
      <c r="H19" s="146"/>
      <c r="I19" s="136"/>
      <c r="J19" s="180" t="s">
        <v>206</v>
      </c>
      <c r="K19" s="202" t="e">
        <f aca="false">K10-K12</f>
        <v>#VALUE!</v>
      </c>
      <c r="M19" s="182" t="n">
        <f aca="false">IF(M18&lt;&gt;"",IF(EOMONTH(M18,0)+1&lt;UnderEnd,EOMONTH(M18,0)+1,""),"")</f>
        <v>37500</v>
      </c>
      <c r="N19" s="172" t="e">
        <f aca="false">IF(M19&lt;&gt;"",IF(M19&gt;=UnderStart,VLOOKUP(M19,READDATA!$AL$13:$AP$112,2),""),"")</f>
        <v>#VALUE!</v>
      </c>
      <c r="O19" s="172" t="e">
        <f aca="false">IF(M19&lt;&gt;"",IF(M19&gt;=UnderStart,VLOOKUP(M19,READDATA!$AL$13:$AP$112,3),""),"")</f>
        <v>#VALUE!</v>
      </c>
      <c r="P19" s="172" t="e">
        <f aca="false">IF(M19&lt;&gt;"",IF(M19&gt;=UnderStart,VLOOKUP(M19,READDATA!$AL$13:$AP$112,4),""),"")/100</f>
        <v>#VALUE!</v>
      </c>
      <c r="Q19" s="172" t="e">
        <f aca="false">IF(M19&lt;&gt;"",IF(M19&gt;=UnderStart,VLOOKUP(M19,READDATA!$AL$13:$AP$112,5),""),"")</f>
        <v>#VALUE!</v>
      </c>
      <c r="R19" s="173" t="e">
        <f aca="false">IF(M19&lt;&gt;"",IF(M19&gt;=UnderStart,VLOOKUP(M19,READDATA!$AS$14:$AT$112,2),""),"")</f>
        <v>#VALUE!</v>
      </c>
      <c r="S19" s="183" t="e">
        <f aca="false">IF(M19&lt;&gt;"",IF(M19&gt;=UnderStart,VLOOKUP(M19,READDATA!$AL$13:$AR$112,7),""),"")</f>
        <v>#VALUE!</v>
      </c>
      <c r="T19" s="185" t="n">
        <v>8992</v>
      </c>
      <c r="U19" s="186" t="e">
        <f aca="false">T19/(VLOOKUP(M19,DayInfo!B13:C48,2)*50*16)</f>
        <v>#N/A</v>
      </c>
      <c r="V19" s="186" t="e">
        <f aca="false">S19/(VLOOKUP(M19,DayInfo!B13:C48,2)*50*16)</f>
        <v>#N/A</v>
      </c>
      <c r="X19" s="136" t="s">
        <v>207</v>
      </c>
      <c r="Y19" s="139" t="n">
        <v>1</v>
      </c>
      <c r="AA19" s="139" t="b">
        <f aca="false">FALSE()</f>
        <v>0</v>
      </c>
      <c r="AB19" s="139" t="n">
        <f aca="false">IF(AA19=TRUE(),1,0)</f>
        <v>0</v>
      </c>
      <c r="AL19" s="165" t="n">
        <v>36542.6060532407</v>
      </c>
      <c r="AO19" s="160" t="n">
        <v>10</v>
      </c>
      <c r="AP19" s="160" t="s">
        <v>208</v>
      </c>
      <c r="AQ19" s="160" t="s">
        <v>209</v>
      </c>
    </row>
    <row r="20" customFormat="false" ht="16.5" hidden="false" customHeight="true" outlineLevel="0" collapsed="false">
      <c r="B20" s="203"/>
      <c r="C20" s="204"/>
      <c r="D20" s="146"/>
      <c r="E20" s="146"/>
      <c r="F20" s="205"/>
      <c r="G20" s="205"/>
      <c r="H20" s="206"/>
      <c r="I20" s="146"/>
      <c r="J20" s="207" t="s">
        <v>210</v>
      </c>
      <c r="K20" s="208" t="e">
        <f aca="false">READDATA!AJ34</f>
        <v>#VALUE!</v>
      </c>
      <c r="M20" s="182" t="n">
        <f aca="false">IF(M19&lt;&gt;"",IF(EOMONTH(M19,0)+1&lt;UnderEnd,EOMONTH(M19,0)+1,""),"")</f>
        <v>37530</v>
      </c>
      <c r="N20" s="172" t="e">
        <f aca="false">IF(M20&lt;&gt;"",IF(M20&gt;=UnderStart,VLOOKUP(M20,READDATA!$AL$13:$AP$112,2),""),"")</f>
        <v>#VALUE!</v>
      </c>
      <c r="O20" s="172" t="e">
        <f aca="false">IF(M20&lt;&gt;"",IF(M20&gt;=UnderStart,VLOOKUP(M20,READDATA!$AL$13:$AP$112,3),""),"")</f>
        <v>#VALUE!</v>
      </c>
      <c r="P20" s="172" t="e">
        <f aca="false">IF(M20&lt;&gt;"",IF(M20&gt;=UnderStart,VLOOKUP(M20,READDATA!$AL$13:$AP$112,4),""),"")/100</f>
        <v>#VALUE!</v>
      </c>
      <c r="Q20" s="172" t="e">
        <f aca="false">IF(M20&lt;&gt;"",IF(M20&gt;=UnderStart,VLOOKUP(M20,READDATA!$AL$13:$AP$112,5),""),"")</f>
        <v>#VALUE!</v>
      </c>
      <c r="R20" s="173" t="e">
        <f aca="false">IF(M20&lt;&gt;"",IF(M20&gt;=UnderStart,VLOOKUP(M20,READDATA!$AS$14:$AT$112,2),""),"")</f>
        <v>#VALUE!</v>
      </c>
      <c r="S20" s="183" t="e">
        <f aca="false">IF(M20&lt;&gt;"",IF(M20&gt;=UnderStart,VLOOKUP(M20,READDATA!$AL$13:$AR$112,7),""),"")</f>
        <v>#VALUE!</v>
      </c>
      <c r="T20" s="185" t="n">
        <v>8422</v>
      </c>
      <c r="U20" s="186" t="e">
        <f aca="false">T20/(VLOOKUP(M20,DayInfo!B14:C49,2)*50*16)</f>
        <v>#N/A</v>
      </c>
      <c r="V20" s="186" t="e">
        <f aca="false">S20/(VLOOKUP(M20,DayInfo!B14:C49,2)*50*16)</f>
        <v>#N/A</v>
      </c>
      <c r="X20" s="136" t="s">
        <v>211</v>
      </c>
      <c r="AA20" s="139" t="b">
        <f aca="false">FALSE()</f>
        <v>0</v>
      </c>
      <c r="AB20" s="139" t="n">
        <f aca="false">IF(AA20=TRUE(),1,0)</f>
        <v>0</v>
      </c>
      <c r="AL20" s="165" t="n">
        <v>36543.616712963</v>
      </c>
      <c r="AO20" s="160" t="n">
        <v>11</v>
      </c>
      <c r="AP20" s="160" t="s">
        <v>212</v>
      </c>
      <c r="AQ20" s="160" t="s">
        <v>213</v>
      </c>
    </row>
    <row r="21" customFormat="false" ht="16.5" hidden="false" customHeight="true" outlineLevel="0" collapsed="false">
      <c r="B21" s="209" t="s">
        <v>214</v>
      </c>
      <c r="C21" s="210"/>
      <c r="D21" s="146"/>
      <c r="E21" s="143"/>
      <c r="F21" s="211"/>
      <c r="G21" s="211"/>
      <c r="H21" s="206"/>
      <c r="I21" s="146"/>
      <c r="M21" s="182" t="str">
        <f aca="false">IF(M20&lt;&gt;"",IF(EOMONTH(M20,0)+1&lt;UnderEnd,EOMONTH(M20,0)+1,""),"")</f>
        <v/>
      </c>
      <c r="N21" s="172" t="str">
        <f aca="false">IF(M21&lt;&gt;"",IF(M21&gt;=UnderStart,VLOOKUP(M21,READDATA!$AL$13:$AP$112,2),""),"")</f>
        <v/>
      </c>
      <c r="O21" s="172" t="str">
        <f aca="false">IF(M21&lt;&gt;"",IF(M21&gt;=UnderStart,VLOOKUP(M21,READDATA!$AL$13:$AP$112,3),""),"")</f>
        <v/>
      </c>
      <c r="P21" s="172" t="str">
        <f aca="false">IF(M21&lt;&gt;"",IF(M21&gt;=UnderStart,VLOOKUP(M21,READDATA!$AL$13:$AP$112,4),""),"")</f>
        <v/>
      </c>
      <c r="Q21" s="172" t="str">
        <f aca="false">IF(M21&lt;&gt;"",IF(M21&gt;=UnderStart,VLOOKUP(M21,READDATA!$AL$13:$AP$112,5),""),"")</f>
        <v/>
      </c>
      <c r="R21" s="173" t="str">
        <f aca="false">IF(M21&lt;&gt;"",IF(M21&gt;=UnderStart,VLOOKUP(M21,READDATA!$AS$14:$AT$112,2),""),"")</f>
        <v/>
      </c>
      <c r="S21" s="183" t="str">
        <f aca="false">IF(M21&lt;&gt;"",IF(M21&gt;=UnderStart,VLOOKUP(M21,READDATA!$AL$13:$AR$112,7),""),"")</f>
        <v/>
      </c>
      <c r="T21" s="175"/>
      <c r="U21" s="175"/>
      <c r="V21" s="175"/>
      <c r="X21" s="136"/>
      <c r="AB21" s="139" t="n">
        <f aca="false">SUM(AB9:AB20)</f>
        <v>9</v>
      </c>
      <c r="AL21" s="165" t="n">
        <v>36544.6142361111</v>
      </c>
      <c r="AO21" s="160" t="n">
        <v>12</v>
      </c>
      <c r="AP21" s="160" t="s">
        <v>215</v>
      </c>
      <c r="AQ21" s="160" t="s">
        <v>216</v>
      </c>
    </row>
    <row r="22" customFormat="false" ht="16.5" hidden="false" customHeight="true" outlineLevel="0" collapsed="false">
      <c r="B22" s="209" t="s">
        <v>217</v>
      </c>
      <c r="C22" s="210"/>
      <c r="D22" s="146"/>
      <c r="M22" s="182" t="str">
        <f aca="false">IF(M21&lt;&gt;"",IF(EOMONTH(M21,0)+1&lt;UnderEnd,EOMONTH(M21,0)+1,""),"")</f>
        <v/>
      </c>
      <c r="N22" s="172" t="str">
        <f aca="false">IF(M22&lt;&gt;"",IF(M22&gt;=UnderStart,VLOOKUP(M22,READDATA!$AL$13:$AP$112,2),""),"")</f>
        <v/>
      </c>
      <c r="O22" s="172" t="str">
        <f aca="false">IF(M22&lt;&gt;"",IF(M22&gt;=UnderStart,VLOOKUP(M22,READDATA!$AL$13:$AP$112,3),""),"")</f>
        <v/>
      </c>
      <c r="P22" s="172" t="str">
        <f aca="false">IF(M22&lt;&gt;"",IF(M22&gt;=UnderStart,VLOOKUP(M22,READDATA!$AL$13:$AP$112,4),""),"")</f>
        <v/>
      </c>
      <c r="Q22" s="172" t="str">
        <f aca="false">IF(M22&lt;&gt;"",IF(M22&gt;=UnderStart,VLOOKUP(M22,READDATA!$AL$13:$AP$112,5),""),"")</f>
        <v/>
      </c>
      <c r="R22" s="173" t="str">
        <f aca="false">IF(M22&lt;&gt;"",IF(M22&gt;=UnderStart,VLOOKUP(M22,READDATA!$AS$14:$AT$112,2),""),"")</f>
        <v/>
      </c>
      <c r="S22" s="183" t="str">
        <f aca="false">IF(M22&lt;&gt;"",IF(M22&gt;=UnderStart,VLOOKUP(M22,READDATA!$AL$13:$AR$112,7),""),"")</f>
        <v/>
      </c>
      <c r="T22" s="175"/>
      <c r="U22" s="175"/>
      <c r="V22" s="175"/>
      <c r="X22" s="136" t="s">
        <v>218</v>
      </c>
      <c r="Y22" s="139" t="n">
        <v>2</v>
      </c>
      <c r="AL22" s="165" t="n">
        <v>36545.6149305556</v>
      </c>
      <c r="AO22" s="160" t="n">
        <v>13</v>
      </c>
      <c r="AP22" s="160" t="s">
        <v>219</v>
      </c>
      <c r="AQ22" s="160" t="s">
        <v>220</v>
      </c>
    </row>
    <row r="23" customFormat="false" ht="17.1" hidden="false" customHeight="true" outlineLevel="0" collapsed="false">
      <c r="B23" s="212" t="s">
        <v>221</v>
      </c>
      <c r="C23" s="196"/>
      <c r="D23" s="143"/>
      <c r="I23" s="136"/>
      <c r="J23" s="213"/>
      <c r="M23" s="182" t="str">
        <f aca="false">IF(M22&lt;&gt;"",IF(EOMONTH(M22,0)+1&lt;UnderEnd,EOMONTH(M22,0)+1,""),"")</f>
        <v/>
      </c>
      <c r="N23" s="172" t="str">
        <f aca="false">IF(M23&lt;&gt;"",IF(M23&gt;=UnderStart,VLOOKUP(M23,READDATA!$AL$13:$AP$112,2),""),"")</f>
        <v/>
      </c>
      <c r="O23" s="172" t="str">
        <f aca="false">IF(M23&lt;&gt;"",IF(M23&gt;=UnderStart,VLOOKUP(M23,READDATA!$AL$13:$AP$112,3),""),"")</f>
        <v/>
      </c>
      <c r="P23" s="172" t="str">
        <f aca="false">IF(M23&lt;&gt;"",IF(M23&gt;=UnderStart,VLOOKUP(M23,READDATA!$AL$13:$AP$112,4),""),"")</f>
        <v/>
      </c>
      <c r="Q23" s="172" t="str">
        <f aca="false">IF(M23&lt;&gt;"",IF(M23&gt;=UnderStart,VLOOKUP(M23,READDATA!$AL$13:$AP$112,5),""),"")</f>
        <v/>
      </c>
      <c r="R23" s="173" t="str">
        <f aca="false">IF(M23&lt;&gt;"",IF(M23&gt;=UnderStart,VLOOKUP(M23,READDATA!$AS$14:$AT$112,2),""),"")</f>
        <v/>
      </c>
      <c r="S23" s="183" t="str">
        <f aca="false">IF(M23&lt;&gt;"",IF(M23&gt;=UnderStart,VLOOKUP(M23,READDATA!$AL$13:$AR$112,7),""),"")</f>
        <v/>
      </c>
      <c r="T23" s="175"/>
      <c r="U23" s="175"/>
      <c r="V23" s="175"/>
      <c r="X23" s="136" t="s">
        <v>222</v>
      </c>
      <c r="AA23" s="214" t="s">
        <v>223</v>
      </c>
      <c r="AB23" s="214"/>
      <c r="AL23" s="165" t="n">
        <v>36546.6113194445</v>
      </c>
      <c r="AO23" s="160" t="n">
        <v>14</v>
      </c>
      <c r="AP23" s="160" t="n">
        <v>2</v>
      </c>
      <c r="AQ23" s="160" t="s">
        <v>224</v>
      </c>
    </row>
    <row r="24" customFormat="false" ht="17.1" hidden="false" customHeight="true" outlineLevel="0" collapsed="false">
      <c r="B24" s="215" t="s">
        <v>225</v>
      </c>
      <c r="C24" s="196"/>
      <c r="E24" s="146"/>
      <c r="H24" s="216"/>
      <c r="I24" s="146"/>
      <c r="K24" s="217"/>
      <c r="M24" s="182" t="str">
        <f aca="false">IF(M23&lt;&gt;"",IF(EOMONTH(M23,0)+1&lt;UnderEnd,EOMONTH(M23,0)+1,""),"")</f>
        <v/>
      </c>
      <c r="N24" s="172" t="str">
        <f aca="false">IF(M24&lt;&gt;"",IF(M24&gt;=UnderStart,VLOOKUP(M24,READDATA!$AL$13:$AP$112,2),""),"")</f>
        <v/>
      </c>
      <c r="O24" s="172" t="str">
        <f aca="false">IF(M24&lt;&gt;"",IF(M24&gt;=UnderStart,VLOOKUP(M24,READDATA!$AL$13:$AP$112,3),""),"")</f>
        <v/>
      </c>
      <c r="P24" s="172" t="str">
        <f aca="false">IF(M24&lt;&gt;"",IF(M24&gt;=UnderStart,VLOOKUP(M24,READDATA!$AL$13:$AP$112,4),""),"")</f>
        <v/>
      </c>
      <c r="Q24" s="172" t="str">
        <f aca="false">IF(M24&lt;&gt;"",IF(M24&gt;=UnderStart,VLOOKUP(M24,READDATA!$AL$13:$AP$112,5),""),"")</f>
        <v/>
      </c>
      <c r="R24" s="173" t="str">
        <f aca="false">IF(M24&lt;&gt;"",IF(M24&gt;=UnderStart,VLOOKUP(M24,READDATA!$AS$14:$AT$112,2),""),"")</f>
        <v/>
      </c>
      <c r="S24" s="183" t="str">
        <f aca="false">IF(M24&lt;&gt;"",IF(M24&gt;=UnderStart,VLOOKUP(M24,READDATA!$AL$13:$AR$112,7),""),"")</f>
        <v/>
      </c>
      <c r="T24" s="175"/>
      <c r="U24" s="175"/>
      <c r="V24" s="175"/>
      <c r="X24" s="136"/>
      <c r="AA24" s="214" t="n">
        <v>1</v>
      </c>
      <c r="AB24" s="214" t="n">
        <f aca="false">IF(AA24=1,1,0)</f>
        <v>1</v>
      </c>
      <c r="AL24" s="165" t="n">
        <v>36549.6069097222</v>
      </c>
      <c r="AO24" s="160" t="n">
        <v>15</v>
      </c>
      <c r="AP24" s="160" t="s">
        <v>226</v>
      </c>
      <c r="AQ24" s="160" t="s">
        <v>227</v>
      </c>
    </row>
    <row r="25" customFormat="false" ht="17.1" hidden="false" customHeight="true" outlineLevel="0" collapsed="false">
      <c r="B25" s="218" t="s">
        <v>228</v>
      </c>
      <c r="C25" s="196"/>
      <c r="E25" s="146"/>
      <c r="F25" s="219"/>
      <c r="G25" s="220"/>
      <c r="H25" s="221"/>
      <c r="M25" s="182" t="str">
        <f aca="false">IF(M24&lt;&gt;"",IF(EOMONTH(M24,0)+1&lt;UnderEnd,EOMONTH(M24,0)+1,""),"")</f>
        <v/>
      </c>
      <c r="N25" s="172" t="str">
        <f aca="false">IF(M25&lt;&gt;"",IF(M25&gt;=UnderStart,VLOOKUP(M25,READDATA!$AL$13:$AP$112,2),""),"")</f>
        <v/>
      </c>
      <c r="O25" s="172" t="str">
        <f aca="false">IF(M25&lt;&gt;"",IF(M25&gt;=UnderStart,VLOOKUP(M25,READDATA!$AL$13:$AP$112,3),""),"")</f>
        <v/>
      </c>
      <c r="P25" s="172" t="str">
        <f aca="false">IF(M25&lt;&gt;"",IF(M25&gt;=UnderStart,VLOOKUP(M25,READDATA!$AL$13:$AP$112,4),""),"")</f>
        <v/>
      </c>
      <c r="Q25" s="172" t="str">
        <f aca="false">IF(M25&lt;&gt;"",IF(M25&gt;=UnderStart,VLOOKUP(M25,READDATA!$AL$13:$AP$112,5),""),"")</f>
        <v/>
      </c>
      <c r="R25" s="173" t="str">
        <f aca="false">IF(M25&lt;&gt;"",IF(M25&gt;=UnderStart,VLOOKUP(M25,READDATA!$AS$14:$AT$112,2),""),"")</f>
        <v/>
      </c>
      <c r="S25" s="183" t="str">
        <f aca="false">IF(M25&lt;&gt;"",IF(M25&gt;=UnderStart,VLOOKUP(M25,READDATA!$AL$13:$AR$112,7),""),"")</f>
        <v/>
      </c>
      <c r="T25" s="175"/>
      <c r="U25" s="175"/>
      <c r="V25" s="175"/>
      <c r="X25" s="136" t="n">
        <v>1</v>
      </c>
      <c r="Y25" s="139" t="n">
        <v>10</v>
      </c>
      <c r="AD25" s="139" t="n">
        <v>1</v>
      </c>
      <c r="AE25" s="139" t="n">
        <v>7</v>
      </c>
      <c r="AF25" s="139" t="n">
        <v>7</v>
      </c>
      <c r="AL25" s="165" t="n">
        <v>36550.6284375</v>
      </c>
      <c r="AO25" s="160" t="n">
        <v>16</v>
      </c>
      <c r="AP25" s="160" t="s">
        <v>229</v>
      </c>
      <c r="AQ25" s="160" t="s">
        <v>230</v>
      </c>
    </row>
    <row r="26" customFormat="false" ht="17.1" hidden="false" customHeight="true" outlineLevel="0" collapsed="false">
      <c r="B26" s="222" t="s">
        <v>231</v>
      </c>
      <c r="C26" s="223"/>
      <c r="D26" s="146"/>
      <c r="F26" s="224"/>
      <c r="G26" s="225"/>
      <c r="H26" s="221"/>
      <c r="M26" s="182" t="str">
        <f aca="false">IF(M25&lt;&gt;"",IF(EOMONTH(M25,0)+1&lt;UnderEnd,EOMONTH(M25,0)+1,""),"")</f>
        <v/>
      </c>
      <c r="N26" s="172" t="str">
        <f aca="false">IF(M26&lt;&gt;"",IF(M26&gt;=UnderStart,VLOOKUP(M26,READDATA!$AL$13:$AP$112,2),""),"")</f>
        <v/>
      </c>
      <c r="O26" s="172" t="str">
        <f aca="false">IF(M26&lt;&gt;"",IF(M26&gt;=UnderStart,VLOOKUP(M26,READDATA!$AL$13:$AP$112,3),""),"")</f>
        <v/>
      </c>
      <c r="P26" s="172" t="str">
        <f aca="false">IF(M26&lt;&gt;"",IF(M26&gt;=UnderStart,VLOOKUP(M26,READDATA!$AL$13:$AP$112,4),""),"")</f>
        <v/>
      </c>
      <c r="Q26" s="172" t="str">
        <f aca="false">IF(M26&lt;&gt;"",IF(M26&gt;=UnderStart,VLOOKUP(M26,READDATA!$AL$13:$AP$112,5),""),"")</f>
        <v/>
      </c>
      <c r="R26" s="173" t="str">
        <f aca="false">IF(M26&lt;&gt;"",IF(M26&gt;=UnderStart,VLOOKUP(M26,READDATA!$AS$14:$AT$112,2),""),"")</f>
        <v/>
      </c>
      <c r="S26" s="183" t="str">
        <f aca="false">IF(M26&lt;&gt;"",IF(M26&gt;=UnderStart,VLOOKUP(M26,READDATA!$AL$13:$AR$112,7),""),"")</f>
        <v/>
      </c>
      <c r="T26" s="175"/>
      <c r="U26" s="175"/>
      <c r="V26" s="175"/>
      <c r="X26" s="136" t="n">
        <v>2</v>
      </c>
      <c r="AD26" s="139" t="n">
        <v>2</v>
      </c>
      <c r="AL26" s="165" t="n">
        <v>36551.6631365741</v>
      </c>
      <c r="AO26" s="160" t="n">
        <v>17</v>
      </c>
      <c r="AP26" s="160" t="n">
        <v>3</v>
      </c>
      <c r="AQ26" s="160" t="s">
        <v>232</v>
      </c>
    </row>
    <row r="27" customFormat="false" ht="17.1" hidden="false" customHeight="true" outlineLevel="0" collapsed="false">
      <c r="D27" s="143"/>
      <c r="M27" s="182" t="str">
        <f aca="false">IF(M26&lt;&gt;"",IF(EOMONTH(M26,0)+1&lt;UnderEnd,EOMONTH(M26,0)+1,""),"")</f>
        <v/>
      </c>
      <c r="N27" s="172" t="str">
        <f aca="false">IF(M27&lt;&gt;"",IF(M27&gt;=UnderStart,VLOOKUP(M27,READDATA!$AL$13:$AP$112,2),""),"")</f>
        <v/>
      </c>
      <c r="O27" s="172" t="str">
        <f aca="false">IF(M27&lt;&gt;"",IF(M27&gt;=UnderStart,VLOOKUP(M27,READDATA!$AL$13:$AP$112,3),""),"")</f>
        <v/>
      </c>
      <c r="P27" s="172" t="str">
        <f aca="false">IF(M27&lt;&gt;"",IF(M27&gt;=UnderStart,VLOOKUP(M27,READDATA!$AL$13:$AP$112,4),""),"")</f>
        <v/>
      </c>
      <c r="Q27" s="172" t="str">
        <f aca="false">IF(M27&lt;&gt;"",IF(M27&gt;=UnderStart,VLOOKUP(M27,READDATA!$AL$13:$AP$112,5),""),"")</f>
        <v/>
      </c>
      <c r="R27" s="173" t="str">
        <f aca="false">IF(M27&lt;&gt;"",IF(M27&gt;=UnderStart,VLOOKUP(M27,READDATA!$AS$14:$AT$112,2),""),"")</f>
        <v/>
      </c>
      <c r="S27" s="183" t="str">
        <f aca="false">IF(M27&lt;&gt;"",IF(M27&gt;=UnderStart,VLOOKUP(M27,READDATA!$AL$13:$AR$112,7),""),"")</f>
        <v/>
      </c>
      <c r="T27" s="175"/>
      <c r="U27" s="175"/>
      <c r="V27" s="175"/>
      <c r="X27" s="136" t="n">
        <v>3</v>
      </c>
      <c r="AA27" s="226" t="s">
        <v>207</v>
      </c>
      <c r="AB27" s="139" t="n">
        <v>3</v>
      </c>
      <c r="AC27" s="139" t="n">
        <v>3</v>
      </c>
      <c r="AD27" s="139" t="n">
        <v>3</v>
      </c>
      <c r="AL27" s="165" t="n">
        <v>36552.6680555556</v>
      </c>
      <c r="AO27" s="160" t="n">
        <v>18</v>
      </c>
      <c r="AP27" s="160" t="s">
        <v>233</v>
      </c>
      <c r="AQ27" s="160" t="s">
        <v>234</v>
      </c>
    </row>
    <row r="28" customFormat="false" ht="17.1" hidden="false" customHeight="true" outlineLevel="0" collapsed="false">
      <c r="B28" s="227"/>
      <c r="C28" s="228"/>
      <c r="M28" s="182" t="str">
        <f aca="false">IF(M27&lt;&gt;"",IF(EOMONTH(M27,0)+1&lt;UnderEnd,EOMONTH(M27,0)+1,""),"")</f>
        <v/>
      </c>
      <c r="N28" s="172" t="str">
        <f aca="false">IF(M28&lt;&gt;"",IF(M28&gt;=UnderStart,VLOOKUP(M28,READDATA!$AL$13:$AP$112,2),""),"")</f>
        <v/>
      </c>
      <c r="O28" s="172" t="str">
        <f aca="false">IF(M28&lt;&gt;"",IF(M28&gt;=UnderStart,VLOOKUP(M28,READDATA!$AL$13:$AP$112,3),""),"")</f>
        <v/>
      </c>
      <c r="P28" s="172" t="str">
        <f aca="false">IF(M28&lt;&gt;"",IF(M28&gt;=UnderStart,VLOOKUP(M28,READDATA!$AL$13:$AP$112,4),""),"")</f>
        <v/>
      </c>
      <c r="Q28" s="172" t="str">
        <f aca="false">IF(M28&lt;&gt;"",IF(M28&gt;=UnderStart,VLOOKUP(M28,READDATA!$AL$13:$AP$112,5),""),"")</f>
        <v/>
      </c>
      <c r="R28" s="173" t="str">
        <f aca="false">IF(M28&lt;&gt;"",IF(M28&gt;=UnderStart,VLOOKUP(M28,READDATA!$AS$14:$AT$112,2),""),"")</f>
        <v/>
      </c>
      <c r="S28" s="183" t="str">
        <f aca="false">IF(M28&lt;&gt;"",IF(M28&gt;=UnderStart,VLOOKUP(M28,READDATA!$AL$13:$AR$112,7),""),"")</f>
        <v/>
      </c>
      <c r="T28" s="175"/>
      <c r="U28" s="175"/>
      <c r="V28" s="175"/>
      <c r="X28" s="136" t="n">
        <v>4</v>
      </c>
      <c r="AA28" s="226" t="s">
        <v>211</v>
      </c>
      <c r="AD28" s="139" t="n">
        <v>4</v>
      </c>
      <c r="AL28" s="165" t="n">
        <v>36553.6466782407</v>
      </c>
      <c r="AO28" s="160" t="n">
        <v>19</v>
      </c>
      <c r="AP28" s="160" t="s">
        <v>235</v>
      </c>
      <c r="AQ28" s="160" t="s">
        <v>236</v>
      </c>
    </row>
    <row r="29" customFormat="false" ht="17.1" hidden="false" customHeight="true" outlineLevel="0" collapsed="false">
      <c r="B29" s="227"/>
      <c r="C29" s="228"/>
      <c r="E29" s="146"/>
      <c r="F29" s="229"/>
      <c r="G29" s="225"/>
      <c r="H29" s="230"/>
      <c r="M29" s="182" t="str">
        <f aca="false">IF(M28&lt;&gt;"",IF(EOMONTH(M28,0)+1&lt;UnderEnd,EOMONTH(M28,0)+1,""),"")</f>
        <v/>
      </c>
      <c r="N29" s="172" t="str">
        <f aca="false">IF(M29&lt;&gt;"",IF(M29&gt;=UnderStart,VLOOKUP(M29,READDATA!$AL$13:$AP$112,2),""),"")</f>
        <v/>
      </c>
      <c r="O29" s="172" t="str">
        <f aca="false">IF(M29&lt;&gt;"",IF(M29&gt;=UnderStart,VLOOKUP(M29,READDATA!$AL$13:$AP$112,3),""),"")</f>
        <v/>
      </c>
      <c r="P29" s="172" t="str">
        <f aca="false">IF(M29&lt;&gt;"",IF(M29&gt;=UnderStart,VLOOKUP(M29,READDATA!$AL$13:$AP$112,4),""),"")</f>
        <v/>
      </c>
      <c r="Q29" s="172" t="str">
        <f aca="false">IF(M29&lt;&gt;"",IF(M29&gt;=UnderStart,VLOOKUP(M29,READDATA!$AL$13:$AP$112,5),""),"")</f>
        <v/>
      </c>
      <c r="R29" s="173" t="str">
        <f aca="false">IF(M29&lt;&gt;"",IF(M29&gt;=UnderStart,VLOOKUP(M29,READDATA!$AS$14:$AT$112,2),""),"")</f>
        <v/>
      </c>
      <c r="S29" s="183" t="str">
        <f aca="false">IF(M29&lt;&gt;"",IF(M29&gt;=UnderStart,VLOOKUP(M29,READDATA!$AL$13:$AR$112,7),""),"")</f>
        <v/>
      </c>
      <c r="T29" s="175"/>
      <c r="U29" s="175"/>
      <c r="V29" s="175"/>
      <c r="X29" s="136" t="n">
        <v>5</v>
      </c>
      <c r="AA29" s="226" t="s">
        <v>237</v>
      </c>
      <c r="AD29" s="139" t="n">
        <v>5</v>
      </c>
      <c r="AL29" s="165" t="n">
        <v>36556.6459375</v>
      </c>
      <c r="AO29" s="160" t="n">
        <v>20</v>
      </c>
      <c r="AP29" s="160" t="s">
        <v>238</v>
      </c>
      <c r="AQ29" s="160" t="s">
        <v>239</v>
      </c>
    </row>
    <row r="30" customFormat="false" ht="17.1" hidden="false" customHeight="true" outlineLevel="0" collapsed="false">
      <c r="B30" s="227"/>
      <c r="C30" s="228"/>
      <c r="H30" s="231"/>
      <c r="I30" s="138"/>
      <c r="M30" s="182" t="str">
        <f aca="false">IF(M29&lt;&gt;"",IF(EOMONTH(M29,0)+1&lt;UnderEnd,EOMONTH(M29,0)+1,""),"")</f>
        <v/>
      </c>
      <c r="N30" s="172" t="str">
        <f aca="false">IF(M30&lt;&gt;"",IF(M30&gt;=UnderStart,VLOOKUP(M30,READDATA!$AL$13:$AP$112,2),""),"")</f>
        <v/>
      </c>
      <c r="O30" s="172" t="str">
        <f aca="false">IF(M30&lt;&gt;"",IF(M30&gt;=UnderStart,VLOOKUP(M30,READDATA!$AL$13:$AP$112,3),""),"")</f>
        <v/>
      </c>
      <c r="P30" s="172" t="str">
        <f aca="false">IF(M30&lt;&gt;"",IF(M30&gt;=UnderStart,VLOOKUP(M30,READDATA!$AL$13:$AP$112,4),""),"")</f>
        <v/>
      </c>
      <c r="Q30" s="172" t="str">
        <f aca="false">IF(M30&lt;&gt;"",IF(M30&gt;=UnderStart,VLOOKUP(M30,READDATA!$AL$13:$AP$112,5),""),"")</f>
        <v/>
      </c>
      <c r="R30" s="173" t="str">
        <f aca="false">IF(M30&lt;&gt;"",IF(M30&gt;=UnderStart,VLOOKUP(M30,READDATA!$AS$14:$AT$112,2),""),"")</f>
        <v/>
      </c>
      <c r="S30" s="183" t="str">
        <f aca="false">IF(M30&lt;&gt;"",IF(M30&gt;=UnderStart,VLOOKUP(M30,READDATA!$AL$13:$AR$112,7),""),"")</f>
        <v/>
      </c>
      <c r="T30" s="175"/>
      <c r="U30" s="175"/>
      <c r="V30" s="175"/>
      <c r="X30" s="136" t="n">
        <v>6</v>
      </c>
      <c r="AD30" s="139" t="n">
        <v>6</v>
      </c>
      <c r="AL30" s="165" t="n">
        <v>36557.7012268519</v>
      </c>
      <c r="AO30" s="160" t="n">
        <v>21</v>
      </c>
      <c r="AP30" s="160" t="n">
        <v>4</v>
      </c>
      <c r="AQ30" s="160" t="s">
        <v>240</v>
      </c>
    </row>
    <row r="31" customFormat="false" ht="17.1" hidden="false" customHeight="true" outlineLevel="0" collapsed="false">
      <c r="B31" s="143"/>
      <c r="C31" s="143"/>
      <c r="I31" s="138"/>
      <c r="M31" s="182" t="str">
        <f aca="false">IF(M30&lt;&gt;"",IF(EOMONTH(M30,0)+1&lt;UnderEnd,EOMONTH(M30,0)+1,""),"")</f>
        <v/>
      </c>
      <c r="N31" s="172" t="str">
        <f aca="false">IF(M31&lt;&gt;"",IF(M31&gt;=UnderStart,VLOOKUP(M31,READDATA!$AL$13:$AP$112,2),""),"")</f>
        <v/>
      </c>
      <c r="O31" s="172" t="str">
        <f aca="false">IF(M31&lt;&gt;"",IF(M31&gt;=UnderStart,VLOOKUP(M31,READDATA!$AL$13:$AP$112,3),""),"")</f>
        <v/>
      </c>
      <c r="P31" s="172" t="str">
        <f aca="false">IF(M31&lt;&gt;"",IF(M31&gt;=UnderStart,VLOOKUP(M31,READDATA!$AL$13:$AP$112,4),""),"")</f>
        <v/>
      </c>
      <c r="Q31" s="172" t="str">
        <f aca="false">IF(M31&lt;&gt;"",IF(M31&gt;=UnderStart,VLOOKUP(M31,READDATA!$AL$13:$AP$112,5),""),"")</f>
        <v/>
      </c>
      <c r="R31" s="173" t="str">
        <f aca="false">IF(M31&lt;&gt;"",IF(M31&gt;=UnderStart,VLOOKUP(M31,READDATA!$AS$14:$AT$112,2),""),"")</f>
        <v/>
      </c>
      <c r="S31" s="183" t="str">
        <f aca="false">IF(M31&lt;&gt;"",IF(M31&gt;=UnderStart,VLOOKUP(M31,READDATA!$AL$13:$AR$112,7),""),"")</f>
        <v/>
      </c>
      <c r="T31" s="175"/>
      <c r="U31" s="175"/>
      <c r="V31" s="175"/>
      <c r="X31" s="136" t="n">
        <v>7</v>
      </c>
      <c r="AD31" s="139" t="n">
        <v>7</v>
      </c>
      <c r="AL31" s="165" t="n">
        <v>36558.6575115741</v>
      </c>
      <c r="AO31" s="160" t="n">
        <v>22</v>
      </c>
      <c r="AP31" s="160" t="s">
        <v>241</v>
      </c>
      <c r="AQ31" s="160" t="s">
        <v>242</v>
      </c>
    </row>
    <row r="32" customFormat="false" ht="17.1" hidden="false" customHeight="true" outlineLevel="0" collapsed="false">
      <c r="F32" s="232"/>
      <c r="G32" s="233"/>
      <c r="H32" s="234"/>
      <c r="I32" s="138"/>
      <c r="M32" s="182" t="str">
        <f aca="false">IF(M31&lt;&gt;"",IF(EOMONTH(M31,0)+1&lt;UnderEnd,EOMONTH(M31,0)+1,""),"")</f>
        <v/>
      </c>
      <c r="N32" s="172" t="str">
        <f aca="false">IF(M32&lt;&gt;"",IF(M32&gt;=UnderStart,VLOOKUP(M32,READDATA!$AL$13:$AP$112,2),""),"")</f>
        <v/>
      </c>
      <c r="O32" s="172" t="str">
        <f aca="false">IF(M32&lt;&gt;"",IF(M32&gt;=UnderStart,VLOOKUP(M32,READDATA!$AL$13:$AP$112,3),""),"")</f>
        <v/>
      </c>
      <c r="P32" s="172" t="str">
        <f aca="false">IF(M32&lt;&gt;"",IF(M32&gt;=UnderStart,VLOOKUP(M32,READDATA!$AL$13:$AP$112,4),""),"")</f>
        <v/>
      </c>
      <c r="Q32" s="172" t="str">
        <f aca="false">IF(M32&lt;&gt;"",IF(M32&gt;=UnderStart,VLOOKUP(M32,READDATA!$AL$13:$AP$112,5),""),"")</f>
        <v/>
      </c>
      <c r="R32" s="173" t="str">
        <f aca="false">IF(M32&lt;&gt;"",IF(M32&gt;=UnderStart,VLOOKUP(M32,READDATA!$AS$14:$AT$112,2),""),"")</f>
        <v/>
      </c>
      <c r="S32" s="183" t="str">
        <f aca="false">IF(M32&lt;&gt;"",IF(M32&gt;=UnderStart,VLOOKUP(M32,READDATA!$AL$13:$AR$112,7),""),"")</f>
        <v/>
      </c>
      <c r="T32" s="175"/>
      <c r="U32" s="175"/>
      <c r="V32" s="175"/>
      <c r="X32" s="136" t="n">
        <v>8</v>
      </c>
      <c r="AD32" s="139" t="n">
        <v>8</v>
      </c>
      <c r="AL32" s="165" t="n">
        <v>36559.7005671296</v>
      </c>
      <c r="AO32" s="160" t="n">
        <v>23</v>
      </c>
      <c r="AP32" s="160" t="s">
        <v>243</v>
      </c>
      <c r="AQ32" s="160" t="s">
        <v>244</v>
      </c>
    </row>
    <row r="33" customFormat="false" ht="17.1" hidden="false" customHeight="true" outlineLevel="0" collapsed="false">
      <c r="H33" s="234"/>
      <c r="M33" s="182" t="str">
        <f aca="false">IF(M32&lt;&gt;"",IF(EOMONTH(M32,0)+1&lt;UnderEnd,EOMONTH(M32,0)+1,""),"")</f>
        <v/>
      </c>
      <c r="N33" s="172" t="str">
        <f aca="false">IF(M33&lt;&gt;"",IF(M33&gt;=UnderStart,VLOOKUP(M33,READDATA!$AL$13:$AP$112,2),""),"")</f>
        <v/>
      </c>
      <c r="O33" s="172" t="str">
        <f aca="false">IF(M33&lt;&gt;"",IF(M33&gt;=UnderStart,VLOOKUP(M33,READDATA!$AL$13:$AP$112,3),""),"")</f>
        <v/>
      </c>
      <c r="P33" s="172" t="str">
        <f aca="false">IF(M33&lt;&gt;"",IF(M33&gt;=UnderStart,VLOOKUP(M33,READDATA!$AL$13:$AP$112,4),""),"")</f>
        <v/>
      </c>
      <c r="Q33" s="172" t="str">
        <f aca="false">IF(M33&lt;&gt;"",IF(M33&gt;=UnderStart,VLOOKUP(M33,READDATA!$AL$13:$AP$112,5),""),"")</f>
        <v/>
      </c>
      <c r="R33" s="173" t="str">
        <f aca="false">IF(M33&lt;&gt;"",IF(M33&gt;=UnderStart,VLOOKUP(M33,READDATA!$AS$14:$AT$112,2),""),"")</f>
        <v/>
      </c>
      <c r="S33" s="183" t="str">
        <f aca="false">IF(M33&lt;&gt;"",IF(M33&gt;=UnderStart,VLOOKUP(M33,READDATA!$AL$13:$AR$112,7),""),"")</f>
        <v/>
      </c>
      <c r="T33" s="175"/>
      <c r="U33" s="175"/>
      <c r="V33" s="175"/>
      <c r="X33" s="136" t="n">
        <v>9</v>
      </c>
      <c r="AD33" s="139" t="n">
        <v>9</v>
      </c>
      <c r="AL33" s="165" t="n">
        <v>36566.2678009259</v>
      </c>
      <c r="AO33" s="160" t="n">
        <v>24</v>
      </c>
      <c r="AP33" s="160" t="s">
        <v>245</v>
      </c>
      <c r="AQ33" s="160" t="s">
        <v>246</v>
      </c>
    </row>
    <row r="34" customFormat="false" ht="17.1" hidden="false" customHeight="true" outlineLevel="0" collapsed="false">
      <c r="F34" s="235"/>
      <c r="G34" s="236"/>
      <c r="H34" s="236"/>
      <c r="I34" s="138"/>
      <c r="M34" s="182" t="str">
        <f aca="false">IF(M33&lt;&gt;"",IF(EOMONTH(M33,0)+1&lt;UnderEnd,EOMONTH(M33,0)+1,""),"")</f>
        <v/>
      </c>
      <c r="N34" s="172" t="str">
        <f aca="false">IF(M34&lt;&gt;"",IF(M34&gt;=UnderStart,VLOOKUP(M34,READDATA!$AL$13:$AP$112,2),""),"")</f>
        <v/>
      </c>
      <c r="O34" s="172" t="str">
        <f aca="false">IF(M34&lt;&gt;"",IF(M34&gt;=UnderStart,VLOOKUP(M34,READDATA!$AL$13:$AP$112,3),""),"")</f>
        <v/>
      </c>
      <c r="P34" s="172" t="str">
        <f aca="false">IF(M34&lt;&gt;"",IF(M34&gt;=UnderStart,VLOOKUP(M34,READDATA!$AL$13:$AP$112,4),""),"")</f>
        <v/>
      </c>
      <c r="Q34" s="172" t="str">
        <f aca="false">IF(M34&lt;&gt;"",IF(M34&gt;=UnderStart,VLOOKUP(M34,READDATA!$AL$13:$AP$112,5),""),"")</f>
        <v/>
      </c>
      <c r="R34" s="173" t="str">
        <f aca="false">IF(M34&lt;&gt;"",IF(M34&gt;=UnderStart,VLOOKUP(M34,READDATA!$AS$14:$AT$112,2),""),"")</f>
        <v/>
      </c>
      <c r="S34" s="183" t="str">
        <f aca="false">IF(M34&lt;&gt;"",IF(M34&gt;=UnderStart,VLOOKUP(M34,READDATA!$AL$13:$AR$112,7),""),"")</f>
        <v/>
      </c>
      <c r="T34" s="175"/>
      <c r="U34" s="175"/>
      <c r="V34" s="175"/>
      <c r="X34" s="136" t="n">
        <v>10</v>
      </c>
      <c r="AD34" s="139" t="n">
        <v>10</v>
      </c>
      <c r="AL34" s="165" t="n">
        <v>36563.5993518519</v>
      </c>
      <c r="AO34" s="160" t="n">
        <v>25</v>
      </c>
      <c r="AP34" s="160" t="n">
        <v>5</v>
      </c>
      <c r="AQ34" s="160" t="s">
        <v>247</v>
      </c>
    </row>
    <row r="35" customFormat="false" ht="17.1" hidden="false" customHeight="true" outlineLevel="0" collapsed="false">
      <c r="F35" s="237"/>
      <c r="G35" s="238"/>
      <c r="H35" s="239"/>
      <c r="I35" s="240"/>
      <c r="M35" s="182" t="str">
        <f aca="false">IF(M34&lt;&gt;"",IF(EOMONTH(M34,0)+1&lt;UnderEnd,EOMONTH(M34,0)+1,""),"")</f>
        <v/>
      </c>
      <c r="N35" s="172" t="str">
        <f aca="false">IF(M35&lt;&gt;"",IF(M35&gt;=UnderStart,VLOOKUP(M35,READDATA!$AL$13:$AP$112,2),""),"")</f>
        <v/>
      </c>
      <c r="O35" s="172" t="str">
        <f aca="false">IF(M35&lt;&gt;"",IF(M35&gt;=UnderStart,VLOOKUP(M35,READDATA!$AL$13:$AP$112,3),""),"")</f>
        <v/>
      </c>
      <c r="P35" s="172" t="str">
        <f aca="false">IF(M35&lt;&gt;"",IF(M35&gt;=UnderStart,VLOOKUP(M35,READDATA!$AL$13:$AP$112,4),""),"")</f>
        <v/>
      </c>
      <c r="Q35" s="172" t="str">
        <f aca="false">IF(M35&lt;&gt;"",IF(M35&gt;=UnderStart,VLOOKUP(M35,READDATA!$AL$13:$AP$112,5),""),"")</f>
        <v/>
      </c>
      <c r="R35" s="173" t="str">
        <f aca="false">IF(M35&lt;&gt;"",IF(M35&gt;=UnderStart,VLOOKUP(M35,READDATA!$AS$14:$AT$112,2),""),"")</f>
        <v/>
      </c>
      <c r="S35" s="183" t="str">
        <f aca="false">IF(M35&lt;&gt;"",IF(M35&gt;=UnderStart,VLOOKUP(M35,READDATA!$AL$13:$AR$112,7),""),"")</f>
        <v/>
      </c>
      <c r="T35" s="175"/>
      <c r="U35" s="175"/>
      <c r="V35" s="175"/>
      <c r="X35" s="136" t="n">
        <v>11</v>
      </c>
      <c r="AD35" s="139" t="n">
        <v>11</v>
      </c>
      <c r="AL35" s="165" t="n">
        <v>36564.6032291667</v>
      </c>
      <c r="AO35" s="160" t="n">
        <v>26</v>
      </c>
      <c r="AP35" s="160" t="s">
        <v>248</v>
      </c>
      <c r="AQ35" s="160" t="s">
        <v>249</v>
      </c>
    </row>
    <row r="36" customFormat="false" ht="17.1" hidden="false" customHeight="true" outlineLevel="0" collapsed="false">
      <c r="F36" s="237"/>
      <c r="G36" s="238"/>
      <c r="H36" s="239"/>
      <c r="I36" s="241"/>
      <c r="M36" s="182" t="str">
        <f aca="false">IF(M35&lt;&gt;"",IF(EOMONTH(M35,0)+1&lt;UnderEnd,EOMONTH(M35,0)+1,""),"")</f>
        <v/>
      </c>
      <c r="N36" s="172" t="str">
        <f aca="false">IF(M36&lt;&gt;"",IF(M36&gt;=UnderStart,VLOOKUP(M36,READDATA!$AL$13:$AP$112,2),""),"")</f>
        <v/>
      </c>
      <c r="O36" s="172" t="str">
        <f aca="false">IF(M36&lt;&gt;"",IF(M36&gt;=UnderStart,VLOOKUP(M36,READDATA!$AL$13:$AP$112,3),""),"")</f>
        <v/>
      </c>
      <c r="P36" s="172" t="str">
        <f aca="false">IF(M36&lt;&gt;"",IF(M36&gt;=UnderStart,VLOOKUP(M36,READDATA!$AL$13:$AP$112,4),""),"")</f>
        <v/>
      </c>
      <c r="Q36" s="172" t="str">
        <f aca="false">IF(M36&lt;&gt;"",IF(M36&gt;=UnderStart,VLOOKUP(M36,READDATA!$AL$13:$AP$112,5),""),"")</f>
        <v/>
      </c>
      <c r="R36" s="173" t="str">
        <f aca="false">IF(M36&lt;&gt;"",IF(M36&gt;=UnderStart,VLOOKUP(M36,READDATA!$AS$14:$AT$112,2),""),"")</f>
        <v/>
      </c>
      <c r="S36" s="183" t="str">
        <f aca="false">IF(M36&lt;&gt;"",IF(M36&gt;=UnderStart,VLOOKUP(M36,READDATA!$AL$13:$AR$112,7),""),"")</f>
        <v/>
      </c>
      <c r="T36" s="175"/>
      <c r="U36" s="175"/>
      <c r="V36" s="175"/>
      <c r="X36" s="136" t="n">
        <v>12</v>
      </c>
      <c r="AD36" s="139" t="n">
        <v>12</v>
      </c>
      <c r="AL36" s="165" t="n">
        <v>36565.617974537</v>
      </c>
      <c r="AO36" s="160" t="n">
        <v>27</v>
      </c>
      <c r="AP36" s="160" t="n">
        <v>6</v>
      </c>
      <c r="AQ36" s="160" t="s">
        <v>250</v>
      </c>
    </row>
    <row r="37" customFormat="false" ht="17.1" hidden="false" customHeight="true" outlineLevel="0" collapsed="false">
      <c r="F37" s="237"/>
      <c r="G37" s="238"/>
      <c r="H37" s="239"/>
      <c r="I37" s="241"/>
      <c r="M37" s="182" t="str">
        <f aca="false">IF(M36&lt;&gt;"",IF(EOMONTH(M36,0)+1&lt;UnderEnd,EOMONTH(M36,0)+1,""),"")</f>
        <v/>
      </c>
      <c r="N37" s="172" t="str">
        <f aca="false">IF(M37&lt;&gt;"",IF(M37&gt;=UnderStart,VLOOKUP(M37,READDATA!$AL$13:$AP$112,2),""),"")</f>
        <v/>
      </c>
      <c r="O37" s="172" t="str">
        <f aca="false">IF(M37&lt;&gt;"",IF(M37&gt;=UnderStart,VLOOKUP(M37,READDATA!$AL$13:$AP$112,3),""),"")</f>
        <v/>
      </c>
      <c r="P37" s="172" t="str">
        <f aca="false">IF(M37&lt;&gt;"",IF(M37&gt;=UnderStart,VLOOKUP(M37,READDATA!$AL$13:$AP$112,4),""),"")</f>
        <v/>
      </c>
      <c r="Q37" s="172" t="str">
        <f aca="false">IF(M37&lt;&gt;"",IF(M37&gt;=UnderStart,VLOOKUP(M37,READDATA!$AL$13:$AP$112,5),""),"")</f>
        <v/>
      </c>
      <c r="R37" s="173" t="str">
        <f aca="false">IF(M37&lt;&gt;"",IF(M37&gt;=UnderStart,VLOOKUP(M37,READDATA!$AS$14:$AT$112,2),""),"")</f>
        <v/>
      </c>
      <c r="S37" s="183" t="str">
        <f aca="false">IF(M37&lt;&gt;"",IF(M37&gt;=UnderStart,VLOOKUP(M37,READDATA!$AL$13:$AR$112,7),""),"")</f>
        <v/>
      </c>
      <c r="T37" s="175"/>
      <c r="U37" s="175"/>
      <c r="V37" s="175"/>
      <c r="X37" s="136" t="n">
        <v>13</v>
      </c>
      <c r="AL37" s="165" t="n">
        <v>36565.7480555556</v>
      </c>
      <c r="AO37" s="160" t="n">
        <v>28</v>
      </c>
      <c r="AP37" s="160" t="n">
        <v>7</v>
      </c>
      <c r="AQ37" s="160" t="s">
        <v>251</v>
      </c>
    </row>
    <row r="38" customFormat="false" ht="17.1" hidden="false" customHeight="true" outlineLevel="0" collapsed="false">
      <c r="F38" s="237"/>
      <c r="G38" s="238"/>
      <c r="H38" s="239"/>
      <c r="I38" s="241"/>
      <c r="M38" s="182" t="str">
        <f aca="false">IF(M37&lt;&gt;"",IF(EOMONTH(M37,0)+1&lt;UnderEnd,EOMONTH(M37,0)+1,""),"")</f>
        <v/>
      </c>
      <c r="N38" s="172" t="str">
        <f aca="false">IF(M38&lt;&gt;"",IF(M38&gt;=UnderStart,VLOOKUP(M38,READDATA!$AL$13:$AP$112,2),""),"")</f>
        <v/>
      </c>
      <c r="O38" s="172" t="str">
        <f aca="false">IF(M38&lt;&gt;"",IF(M38&gt;=UnderStart,VLOOKUP(M38,READDATA!$AL$13:$AP$112,3),""),"")</f>
        <v/>
      </c>
      <c r="P38" s="172" t="str">
        <f aca="false">IF(M38&lt;&gt;"",IF(M38&gt;=UnderStart,VLOOKUP(M38,READDATA!$AL$13:$AP$112,4),""),"")</f>
        <v/>
      </c>
      <c r="Q38" s="172" t="str">
        <f aca="false">IF(M38&lt;&gt;"",IF(M38&gt;=UnderStart,VLOOKUP(M38,READDATA!$AL$13:$AP$112,5),""),"")</f>
        <v/>
      </c>
      <c r="R38" s="173" t="str">
        <f aca="false">IF(M38&lt;&gt;"",IF(M38&gt;=UnderStart,VLOOKUP(M38,READDATA!$AS$14:$AT$112,2),""),"")</f>
        <v/>
      </c>
      <c r="S38" s="183" t="str">
        <f aca="false">IF(M38&lt;&gt;"",IF(M38&gt;=UnderStart,VLOOKUP(M38,READDATA!$AL$13:$AR$112,7),""),"")</f>
        <v/>
      </c>
      <c r="T38" s="175"/>
      <c r="U38" s="175"/>
      <c r="V38" s="175"/>
      <c r="X38" s="136" t="n">
        <v>1</v>
      </c>
      <c r="Y38" s="139" t="n">
        <v>1</v>
      </c>
      <c r="Z38" s="139" t="n">
        <f aca="false">IF(Y38&lt;=4,Y38,IF(Y38=5,6,IF(Y38=6,12)))</f>
        <v>1</v>
      </c>
      <c r="AD38" s="139" t="n">
        <v>1</v>
      </c>
      <c r="AE38" s="139" t="n">
        <v>1</v>
      </c>
      <c r="AF38" s="139" t="n">
        <f aca="false">IF(AE38&lt;=4,AE38,IF(AE38=5,6,IF(AE38=6,12)))</f>
        <v>1</v>
      </c>
      <c r="AG38" s="139" t="n">
        <v>1</v>
      </c>
      <c r="AH38" s="139" t="n">
        <f aca="false">IF(AG38&lt;=4,AG38,IF(AG38=5,6,IF(AG38=6,12)))</f>
        <v>1</v>
      </c>
      <c r="AL38" s="165" t="n">
        <v>36566.6442708333</v>
      </c>
      <c r="AO38" s="160" t="n">
        <v>29</v>
      </c>
      <c r="AP38" s="160" t="s">
        <v>252</v>
      </c>
      <c r="AQ38" s="160" t="s">
        <v>253</v>
      </c>
    </row>
    <row r="39" customFormat="false" ht="17.1" hidden="false" customHeight="true" outlineLevel="0" collapsed="false">
      <c r="F39" s="237"/>
      <c r="G39" s="238"/>
      <c r="H39" s="239"/>
      <c r="I39" s="241"/>
      <c r="M39" s="182" t="str">
        <f aca="false">IF(M38&lt;&gt;"",IF(EOMONTH(M38,0)+1&lt;UnderEnd,EOMONTH(M38,0)+1,""),"")</f>
        <v/>
      </c>
      <c r="N39" s="172" t="str">
        <f aca="false">IF(M39&lt;&gt;"",IF(M39&gt;=UnderStart,VLOOKUP(M39,READDATA!$AL$13:$AP$112,2),""),"")</f>
        <v/>
      </c>
      <c r="O39" s="172" t="str">
        <f aca="false">IF(M39&lt;&gt;"",IF(M39&gt;=UnderStart,VLOOKUP(M39,READDATA!$AL$13:$AP$112,3),""),"")</f>
        <v/>
      </c>
      <c r="P39" s="172" t="str">
        <f aca="false">IF(M39&lt;&gt;"",IF(M39&gt;=UnderStart,VLOOKUP(M39,READDATA!$AL$13:$AP$112,4),""),"")</f>
        <v/>
      </c>
      <c r="Q39" s="172" t="str">
        <f aca="false">IF(M39&lt;&gt;"",IF(M39&gt;=UnderStart,VLOOKUP(M39,READDATA!$AL$13:$AP$112,5),""),"")</f>
        <v/>
      </c>
      <c r="R39" s="173" t="str">
        <f aca="false">IF(M39&lt;&gt;"",IF(M39&gt;=UnderStart,VLOOKUP(M39,READDATA!$AS$14:$AT$112,2),""),"")</f>
        <v/>
      </c>
      <c r="S39" s="183" t="str">
        <f aca="false">IF(M39&lt;&gt;"",IF(M39&gt;=UnderStart,VLOOKUP(M39,READDATA!$AL$13:$AR$112,7),""),"")</f>
        <v/>
      </c>
      <c r="T39" s="175"/>
      <c r="U39" s="175"/>
      <c r="V39" s="175"/>
      <c r="X39" s="136" t="n">
        <v>2</v>
      </c>
      <c r="AD39" s="139" t="n">
        <v>2</v>
      </c>
      <c r="AL39" s="165" t="n">
        <v>36567.6483217593</v>
      </c>
      <c r="AO39" s="160" t="n">
        <v>30</v>
      </c>
      <c r="AP39" s="160" t="n">
        <v>8</v>
      </c>
      <c r="AQ39" s="160" t="s">
        <v>254</v>
      </c>
    </row>
    <row r="40" customFormat="false" ht="17.1" hidden="false" customHeight="true" outlineLevel="0" collapsed="false">
      <c r="F40" s="237"/>
      <c r="G40" s="238"/>
      <c r="H40" s="239"/>
      <c r="I40" s="241"/>
      <c r="M40" s="182" t="str">
        <f aca="false">IF(M39&lt;&gt;"",IF(EOMONTH(M39,0)+1&lt;UnderEnd,EOMONTH(M39,0)+1,""),"")</f>
        <v/>
      </c>
      <c r="N40" s="172" t="str">
        <f aca="false">IF(M40&lt;&gt;"",IF(M40&gt;=UnderStart,VLOOKUP(M40,READDATA!$AL$13:$AP$112,2),""),"")</f>
        <v/>
      </c>
      <c r="O40" s="172" t="str">
        <f aca="false">IF(M40&lt;&gt;"",IF(M40&gt;=UnderStart,VLOOKUP(M40,READDATA!$AL$13:$AP$112,3),""),"")</f>
        <v/>
      </c>
      <c r="P40" s="172" t="str">
        <f aca="false">IF(M40&lt;&gt;"",IF(M40&gt;=UnderStart,VLOOKUP(M40,READDATA!$AL$13:$AP$112,4),""),"")</f>
        <v/>
      </c>
      <c r="Q40" s="172" t="str">
        <f aca="false">IF(M40&lt;&gt;"",IF(M40&gt;=UnderStart,VLOOKUP(M40,READDATA!$AL$13:$AP$112,5),""),"")</f>
        <v/>
      </c>
      <c r="R40" s="173" t="str">
        <f aca="false">IF(M40&lt;&gt;"",IF(M40&gt;=UnderStart,VLOOKUP(M40,READDATA!$AS$14:$AT$112,2),""),"")</f>
        <v/>
      </c>
      <c r="S40" s="183" t="str">
        <f aca="false">IF(M40&lt;&gt;"",IF(M40&gt;=UnderStart,VLOOKUP(M40,READDATA!$AL$13:$AR$112,7),""),"")</f>
        <v/>
      </c>
      <c r="T40" s="175"/>
      <c r="U40" s="175"/>
      <c r="V40" s="175"/>
      <c r="X40" s="136" t="n">
        <v>3</v>
      </c>
      <c r="AD40" s="139" t="n">
        <v>3</v>
      </c>
      <c r="AL40" s="165" t="n">
        <v>36570.6057523148</v>
      </c>
      <c r="AO40" s="160" t="n">
        <v>31</v>
      </c>
      <c r="AP40" s="160" t="n">
        <v>9</v>
      </c>
      <c r="AQ40" s="160" t="s">
        <v>255</v>
      </c>
    </row>
    <row r="41" customFormat="false" ht="17.1" hidden="false" customHeight="true" outlineLevel="0" collapsed="false">
      <c r="F41" s="237"/>
      <c r="G41" s="238"/>
      <c r="H41" s="239"/>
      <c r="I41" s="241"/>
      <c r="M41" s="182" t="str">
        <f aca="false">IF(M40&lt;&gt;"",IF(EOMONTH(M40,0)+1&lt;UnderEnd,EOMONTH(M40,0)+1,""),"")</f>
        <v/>
      </c>
      <c r="N41" s="172" t="str">
        <f aca="false">IF(M41&lt;&gt;"",IF(M41&gt;=UnderStart,VLOOKUP(M41,READDATA!$AL$13:$AP$112,2),""),"")</f>
        <v/>
      </c>
      <c r="O41" s="172" t="str">
        <f aca="false">IF(M41&lt;&gt;"",IF(M41&gt;=UnderStart,VLOOKUP(M41,READDATA!$AL$13:$AP$112,3),""),"")</f>
        <v/>
      </c>
      <c r="P41" s="172" t="str">
        <f aca="false">IF(M41&lt;&gt;"",IF(M41&gt;=UnderStart,VLOOKUP(M41,READDATA!$AL$13:$AP$112,4),""),"")</f>
        <v/>
      </c>
      <c r="Q41" s="172" t="str">
        <f aca="false">IF(M41&lt;&gt;"",IF(M41&gt;=UnderStart,VLOOKUP(M41,READDATA!$AL$13:$AP$112,5),""),"")</f>
        <v/>
      </c>
      <c r="R41" s="173" t="str">
        <f aca="false">IF(M41&lt;&gt;"",IF(M41&gt;=UnderStart,VLOOKUP(M41,READDATA!$AS$14:$AT$112,2),""),"")</f>
        <v/>
      </c>
      <c r="S41" s="183" t="str">
        <f aca="false">IF(M41&lt;&gt;"",IF(M41&gt;=UnderStart,VLOOKUP(M41,READDATA!$AL$13:$AR$112,7),""),"")</f>
        <v/>
      </c>
      <c r="T41" s="175"/>
      <c r="U41" s="175"/>
      <c r="V41" s="175"/>
      <c r="X41" s="136" t="n">
        <v>4</v>
      </c>
      <c r="AD41" s="139" t="n">
        <v>4</v>
      </c>
      <c r="AL41" s="165" t="n">
        <v>36571.6276041667</v>
      </c>
      <c r="AO41" s="160" t="n">
        <v>32</v>
      </c>
      <c r="AP41" s="160" t="n">
        <v>10</v>
      </c>
      <c r="AQ41" s="160" t="s">
        <v>256</v>
      </c>
    </row>
    <row r="42" customFormat="false" ht="17.1" hidden="false" customHeight="true" outlineLevel="0" collapsed="false">
      <c r="F42" s="237"/>
      <c r="G42" s="238"/>
      <c r="H42" s="239"/>
      <c r="I42" s="241"/>
      <c r="M42" s="182" t="str">
        <f aca="false">IF(M41&lt;&gt;"",IF(EOMONTH(M41,0)+1&lt;UnderEnd,EOMONTH(M41,0)+1,""),"")</f>
        <v/>
      </c>
      <c r="N42" s="172" t="str">
        <f aca="false">IF(M42&lt;&gt;"",IF(M42&gt;=UnderStart,VLOOKUP(M42,READDATA!$AL$13:$AP$112,2),""),"")</f>
        <v/>
      </c>
      <c r="O42" s="172" t="str">
        <f aca="false">IF(M42&lt;&gt;"",IF(M42&gt;=UnderStart,VLOOKUP(M42,READDATA!$AL$13:$AP$112,3),""),"")</f>
        <v/>
      </c>
      <c r="P42" s="172" t="str">
        <f aca="false">IF(M42&lt;&gt;"",IF(M42&gt;=UnderStart,VLOOKUP(M42,READDATA!$AL$13:$AP$112,4),""),"")</f>
        <v/>
      </c>
      <c r="Q42" s="172" t="str">
        <f aca="false">IF(M42&lt;&gt;"",IF(M42&gt;=UnderStart,VLOOKUP(M42,READDATA!$AL$13:$AP$112,5),""),"")</f>
        <v/>
      </c>
      <c r="R42" s="173" t="str">
        <f aca="false">IF(M42&lt;&gt;"",IF(M42&gt;=UnderStart,VLOOKUP(M42,READDATA!$AS$14:$AT$112,2),""),"")</f>
        <v/>
      </c>
      <c r="S42" s="183" t="str">
        <f aca="false">IF(M42&lt;&gt;"",IF(M42&gt;=UnderStart,VLOOKUP(M42,READDATA!$AL$13:$AR$112,7),""),"")</f>
        <v/>
      </c>
      <c r="T42" s="175"/>
      <c r="U42" s="175"/>
      <c r="V42" s="175"/>
      <c r="X42" s="136" t="n">
        <v>6</v>
      </c>
      <c r="AD42" s="139" t="n">
        <v>6</v>
      </c>
      <c r="AL42" s="165" t="n">
        <v>36572.7271296296</v>
      </c>
      <c r="AO42" s="160" t="n">
        <v>33</v>
      </c>
      <c r="AP42" s="160" t="n">
        <v>11</v>
      </c>
      <c r="AQ42" s="160" t="s">
        <v>257</v>
      </c>
    </row>
    <row r="43" customFormat="false" ht="17.1" hidden="false" customHeight="true" outlineLevel="0" collapsed="false">
      <c r="F43" s="237"/>
      <c r="G43" s="238"/>
      <c r="H43" s="239"/>
      <c r="I43" s="241"/>
      <c r="M43" s="182" t="str">
        <f aca="false">IF(M42&lt;&gt;"",IF(EOMONTH(M42,0)+1&lt;UnderEnd,EOMONTH(M42,0)+1,""),"")</f>
        <v/>
      </c>
      <c r="N43" s="172" t="str">
        <f aca="false">IF(M43&lt;&gt;"",IF(M43&gt;=UnderStart,VLOOKUP(M43,READDATA!$AL$13:$AP$112,2),""),"")</f>
        <v/>
      </c>
      <c r="O43" s="172" t="str">
        <f aca="false">IF(M43&lt;&gt;"",IF(M43&gt;=UnderStart,VLOOKUP(M43,READDATA!$AL$13:$AP$112,3),""),"")</f>
        <v/>
      </c>
      <c r="P43" s="172" t="str">
        <f aca="false">IF(M43&lt;&gt;"",IF(M43&gt;=UnderStart,VLOOKUP(M43,READDATA!$AL$13:$AP$112,4),""),"")</f>
        <v/>
      </c>
      <c r="Q43" s="172" t="str">
        <f aca="false">IF(M43&lt;&gt;"",IF(M43&gt;=UnderStart,VLOOKUP(M43,READDATA!$AL$13:$AP$112,5),""),"")</f>
        <v/>
      </c>
      <c r="R43" s="173" t="str">
        <f aca="false">IF(M43&lt;&gt;"",IF(M43&gt;=UnderStart,VLOOKUP(M43,READDATA!$AS$14:$AT$112,2),""),"")</f>
        <v/>
      </c>
      <c r="S43" s="183" t="str">
        <f aca="false">IF(M43&lt;&gt;"",IF(M43&gt;=UnderStart,VLOOKUP(M43,READDATA!$AL$13:$AR$112,7),""),"")</f>
        <v/>
      </c>
      <c r="T43" s="175"/>
      <c r="U43" s="175"/>
      <c r="V43" s="175"/>
      <c r="X43" s="136" t="n">
        <v>12</v>
      </c>
      <c r="AD43" s="139" t="n">
        <v>12</v>
      </c>
      <c r="AL43" s="165" t="n">
        <v>36573.5837615741</v>
      </c>
      <c r="AO43" s="160" t="n">
        <v>34</v>
      </c>
      <c r="AP43" s="160" t="n">
        <v>12</v>
      </c>
      <c r="AQ43" s="160" t="s">
        <v>258</v>
      </c>
    </row>
    <row r="44" customFormat="false" ht="17.1" hidden="false" customHeight="true" outlineLevel="0" collapsed="false">
      <c r="F44" s="237"/>
      <c r="G44" s="238"/>
      <c r="H44" s="239"/>
      <c r="I44" s="241"/>
      <c r="M44" s="182" t="str">
        <f aca="false">IF(M43&lt;&gt;"",IF(EOMONTH(M43,0)+1&lt;UnderEnd,EOMONTH(M43,0)+1,""),"")</f>
        <v/>
      </c>
      <c r="N44" s="172" t="str">
        <f aca="false">IF(M44&lt;&gt;"",IF(M44&gt;=UnderStart,VLOOKUP(M44,READDATA!$AL$13:$AP$112,2),""),"")</f>
        <v/>
      </c>
      <c r="O44" s="172" t="str">
        <f aca="false">IF(M44&lt;&gt;"",IF(M44&gt;=UnderStart,VLOOKUP(M44,READDATA!$AL$13:$AP$112,3),""),"")</f>
        <v/>
      </c>
      <c r="P44" s="172" t="str">
        <f aca="false">IF(M44&lt;&gt;"",IF(M44&gt;=UnderStart,VLOOKUP(M44,READDATA!$AL$13:$AP$112,4),""),"")</f>
        <v/>
      </c>
      <c r="Q44" s="172" t="str">
        <f aca="false">IF(M44&lt;&gt;"",IF(M44&gt;=UnderStart,VLOOKUP(M44,READDATA!$AL$13:$AP$112,5),""),"")</f>
        <v/>
      </c>
      <c r="R44" s="173" t="str">
        <f aca="false">IF(M44&lt;&gt;"",IF(M44&gt;=UnderStart,VLOOKUP(M44,READDATA!$AS$14:$AT$112,2),""),"")</f>
        <v/>
      </c>
      <c r="S44" s="183" t="str">
        <f aca="false">IF(M44&lt;&gt;"",IF(M44&gt;=UnderStart,VLOOKUP(M44,READDATA!$AL$13:$AR$112,7),""),"")</f>
        <v/>
      </c>
      <c r="T44" s="175"/>
      <c r="U44" s="175"/>
      <c r="V44" s="175"/>
      <c r="X44" s="136"/>
      <c r="AL44" s="165" t="n">
        <v>36574.5285069444</v>
      </c>
      <c r="AO44" s="160" t="n">
        <v>35</v>
      </c>
      <c r="AP44" s="160"/>
      <c r="AQ44" s="160" t="s">
        <v>259</v>
      </c>
    </row>
    <row r="45" customFormat="false" ht="17.1" hidden="false" customHeight="true" outlineLevel="0" collapsed="false">
      <c r="F45" s="237"/>
      <c r="G45" s="238"/>
      <c r="H45" s="239"/>
      <c r="I45" s="241"/>
      <c r="M45" s="182" t="str">
        <f aca="false">IF(M44&lt;&gt;"",IF(EOMONTH(M44,0)+1&lt;UnderEnd,EOMONTH(M44,0)+1,""),"")</f>
        <v/>
      </c>
      <c r="N45" s="172" t="str">
        <f aca="false">IF(M45&lt;&gt;"",IF(M45&gt;=UnderStart,VLOOKUP(M45,READDATA!$AL$13:$AP$112,2),""),"")</f>
        <v/>
      </c>
      <c r="O45" s="172" t="str">
        <f aca="false">IF(M45&lt;&gt;"",IF(M45&gt;=UnderStart,VLOOKUP(M45,READDATA!$AL$13:$AP$112,3),""),"")</f>
        <v/>
      </c>
      <c r="P45" s="172" t="str">
        <f aca="false">IF(M45&lt;&gt;"",IF(M45&gt;=UnderStart,VLOOKUP(M45,READDATA!$AL$13:$AP$112,4),""),"")</f>
        <v/>
      </c>
      <c r="Q45" s="172" t="str">
        <f aca="false">IF(M45&lt;&gt;"",IF(M45&gt;=UnderStart,VLOOKUP(M45,READDATA!$AL$13:$AP$112,5),""),"")</f>
        <v/>
      </c>
      <c r="R45" s="173" t="str">
        <f aca="false">IF(M45&lt;&gt;"",IF(M45&gt;=UnderStart,VLOOKUP(M45,READDATA!$AS$14:$AT$112,2),""),"")</f>
        <v/>
      </c>
      <c r="S45" s="183" t="str">
        <f aca="false">IF(M45&lt;&gt;"",IF(M45&gt;=UnderStart,VLOOKUP(M45,READDATA!$AL$13:$AR$112,7),""),"")</f>
        <v/>
      </c>
      <c r="T45" s="175"/>
      <c r="U45" s="175"/>
      <c r="V45" s="175"/>
      <c r="X45" s="136" t="n">
        <v>1</v>
      </c>
      <c r="Y45" s="139" t="n">
        <v>4</v>
      </c>
      <c r="AL45" s="165" t="n">
        <v>36578.6039930556</v>
      </c>
      <c r="AO45" s="160" t="n">
        <v>36</v>
      </c>
      <c r="AP45" s="160"/>
      <c r="AQ45" s="160" t="s">
        <v>259</v>
      </c>
    </row>
    <row r="46" customFormat="false" ht="17.1" hidden="false" customHeight="true" outlineLevel="0" collapsed="false">
      <c r="F46" s="237"/>
      <c r="G46" s="238"/>
      <c r="H46" s="239"/>
      <c r="I46" s="241"/>
      <c r="M46" s="182" t="str">
        <f aca="false">IF(M45&lt;&gt;"",IF(EOMONTH(M45,0)+1&lt;UnderEnd,EOMONTH(M45,0)+1,""),"")</f>
        <v/>
      </c>
      <c r="N46" s="172" t="str">
        <f aca="false">IF(M46&lt;&gt;"",IF(M46&gt;=UnderStart,VLOOKUP(M46,READDATA!$AL$13:$AP$112,2),""),"")</f>
        <v/>
      </c>
      <c r="O46" s="172" t="str">
        <f aca="false">IF(M46&lt;&gt;"",IF(M46&gt;=UnderStart,VLOOKUP(M46,READDATA!$AL$13:$AP$112,3),""),"")</f>
        <v/>
      </c>
      <c r="P46" s="172" t="str">
        <f aca="false">IF(M46&lt;&gt;"",IF(M46&gt;=UnderStart,VLOOKUP(M46,READDATA!$AL$13:$AP$112,4),""),"")</f>
        <v/>
      </c>
      <c r="Q46" s="172" t="str">
        <f aca="false">IF(M46&lt;&gt;"",IF(M46&gt;=UnderStart,VLOOKUP(M46,READDATA!$AL$13:$AP$112,5),""),"")</f>
        <v/>
      </c>
      <c r="R46" s="173" t="str">
        <f aca="false">IF(M46&lt;&gt;"",IF(M46&gt;=UnderStart,VLOOKUP(M46,READDATA!$AS$14:$AT$112,2),""),"")</f>
        <v/>
      </c>
      <c r="S46" s="183" t="str">
        <f aca="false">IF(M46&lt;&gt;"",IF(M46&gt;=UnderStart,VLOOKUP(M46,READDATA!$AL$13:$AR$112,7),""),"")</f>
        <v/>
      </c>
      <c r="T46" s="175"/>
      <c r="U46" s="175"/>
      <c r="V46" s="175"/>
      <c r="X46" s="136" t="n">
        <v>2</v>
      </c>
      <c r="AL46" s="165" t="n">
        <v>36579.6359837963</v>
      </c>
    </row>
    <row r="47" customFormat="false" ht="17.1" hidden="false" customHeight="true" outlineLevel="0" collapsed="false">
      <c r="F47" s="237"/>
      <c r="G47" s="238"/>
      <c r="H47" s="239"/>
      <c r="I47" s="241"/>
      <c r="M47" s="182" t="str">
        <f aca="false">IF(M46&lt;&gt;"",IF(EOMONTH(M46,0)+1&lt;UnderEnd,EOMONTH(M46,0)+1,""),"")</f>
        <v/>
      </c>
      <c r="N47" s="172" t="str">
        <f aca="false">IF(M47&lt;&gt;"",IF(M47&gt;=UnderStart,VLOOKUP(M47,READDATA!$AL$13:$AP$112,2),""),"")</f>
        <v/>
      </c>
      <c r="O47" s="172" t="str">
        <f aca="false">IF(M47&lt;&gt;"",IF(M47&gt;=UnderStart,VLOOKUP(M47,READDATA!$AL$13:$AP$112,3),""),"")</f>
        <v/>
      </c>
      <c r="P47" s="172" t="str">
        <f aca="false">IF(M47&lt;&gt;"",IF(M47&gt;=UnderStart,VLOOKUP(M47,READDATA!$AL$13:$AP$112,4),""),"")</f>
        <v/>
      </c>
      <c r="Q47" s="172" t="str">
        <f aca="false">IF(M47&lt;&gt;"",IF(M47&gt;=UnderStart,VLOOKUP(M47,READDATA!$AL$13:$AP$112,5),""),"")</f>
        <v/>
      </c>
      <c r="R47" s="173" t="str">
        <f aca="false">IF(M47&lt;&gt;"",IF(M47&gt;=UnderStart,VLOOKUP(M47,READDATA!$AS$14:$AT$112,2),""),"")</f>
        <v/>
      </c>
      <c r="S47" s="183" t="str">
        <f aca="false">IF(M47&lt;&gt;"",IF(M47&gt;=UnderStart,VLOOKUP(M47,READDATA!$AL$13:$AR$112,7),""),"")</f>
        <v/>
      </c>
      <c r="T47" s="175"/>
      <c r="U47" s="175"/>
      <c r="V47" s="175"/>
      <c r="X47" s="136" t="n">
        <v>3</v>
      </c>
      <c r="AL47" s="165" t="n">
        <v>36580.6272222222</v>
      </c>
    </row>
    <row r="48" customFormat="false" ht="17.1" hidden="false" customHeight="true" outlineLevel="0" collapsed="false">
      <c r="F48" s="237"/>
      <c r="G48" s="238"/>
      <c r="H48" s="239"/>
      <c r="I48" s="241"/>
      <c r="M48" s="182" t="str">
        <f aca="false">IF(M47&lt;&gt;"",IF(EOMONTH(M47,0)+1&lt;UnderEnd,EOMONTH(M47,0)+1,""),"")</f>
        <v/>
      </c>
      <c r="N48" s="172" t="str">
        <f aca="false">IF(M48&lt;&gt;"",IF(M48&gt;=UnderStart,VLOOKUP(M48,READDATA!$AL$13:$AP$112,2),""),"")</f>
        <v/>
      </c>
      <c r="O48" s="172" t="str">
        <f aca="false">IF(M48&lt;&gt;"",IF(M48&gt;=UnderStart,VLOOKUP(M48,READDATA!$AL$13:$AP$112,3),""),"")</f>
        <v/>
      </c>
      <c r="P48" s="172" t="str">
        <f aca="false">IF(M48&lt;&gt;"",IF(M48&gt;=UnderStart,VLOOKUP(M48,READDATA!$AL$13:$AP$112,4),""),"")</f>
        <v/>
      </c>
      <c r="Q48" s="172" t="str">
        <f aca="false">IF(M48&lt;&gt;"",IF(M48&gt;=UnderStart,VLOOKUP(M48,READDATA!$AL$13:$AP$112,5),""),"")</f>
        <v/>
      </c>
      <c r="R48" s="173" t="str">
        <f aca="false">IF(M48&lt;&gt;"",IF(M48&gt;=UnderStart,VLOOKUP(M48,READDATA!$AS$14:$AT$112,2),""),"")</f>
        <v/>
      </c>
      <c r="S48" s="183" t="str">
        <f aca="false">IF(M48&lt;&gt;"",IF(M48&gt;=UnderStart,VLOOKUP(M48,READDATA!$AL$13:$AR$112,7),""),"")</f>
        <v/>
      </c>
      <c r="T48" s="175"/>
      <c r="U48" s="175"/>
      <c r="V48" s="175"/>
      <c r="X48" s="136" t="n">
        <v>4</v>
      </c>
      <c r="AL48" s="165" t="n">
        <v>36581.569849537</v>
      </c>
    </row>
    <row r="49" customFormat="false" ht="17.1" hidden="false" customHeight="true" outlineLevel="0" collapsed="false">
      <c r="F49" s="237"/>
      <c r="G49" s="238"/>
      <c r="H49" s="239"/>
      <c r="I49" s="241"/>
      <c r="M49" s="182" t="str">
        <f aca="false">IF(M48&lt;&gt;"",IF(EOMONTH(M48,0)+1&lt;UnderEnd,EOMONTH(M48,0)+1,""),"")</f>
        <v/>
      </c>
      <c r="N49" s="172" t="str">
        <f aca="false">IF(M49&lt;&gt;"",IF(M49&gt;=UnderStart,VLOOKUP(M49,READDATA!$AL$13:$AP$112,2),""),"")</f>
        <v/>
      </c>
      <c r="O49" s="172" t="str">
        <f aca="false">IF(M49&lt;&gt;"",IF(M49&gt;=UnderStart,VLOOKUP(M49,READDATA!$AL$13:$AP$112,3),""),"")</f>
        <v/>
      </c>
      <c r="P49" s="172" t="str">
        <f aca="false">IF(M49&lt;&gt;"",IF(M49&gt;=UnderStart,VLOOKUP(M49,READDATA!$AL$13:$AP$112,4),""),"")</f>
        <v/>
      </c>
      <c r="Q49" s="172" t="str">
        <f aca="false">IF(M49&lt;&gt;"",IF(M49&gt;=UnderStart,VLOOKUP(M49,READDATA!$AL$13:$AP$112,5),""),"")</f>
        <v/>
      </c>
      <c r="R49" s="173" t="str">
        <f aca="false">IF(M49&lt;&gt;"",IF(M49&gt;=UnderStart,VLOOKUP(M49,READDATA!$AS$14:$AT$112,2),""),"")</f>
        <v/>
      </c>
      <c r="S49" s="183" t="str">
        <f aca="false">IF(M49&lt;&gt;"",IF(M49&gt;=UnderStart,VLOOKUP(M49,READDATA!$AL$13:$AR$112,7),""),"")</f>
        <v/>
      </c>
      <c r="T49" s="175"/>
      <c r="U49" s="175"/>
      <c r="V49" s="175"/>
      <c r="X49" s="136" t="n">
        <v>5</v>
      </c>
    </row>
    <row r="50" customFormat="false" ht="17.1" hidden="false" customHeight="true" outlineLevel="0" collapsed="false">
      <c r="F50" s="237"/>
      <c r="G50" s="238"/>
      <c r="H50" s="239"/>
      <c r="I50" s="241"/>
      <c r="M50" s="182" t="str">
        <f aca="false">IF(M49&lt;&gt;"",IF(EOMONTH(M49,0)+1&lt;UnderEnd,EOMONTH(M49,0)+1,""),"")</f>
        <v/>
      </c>
      <c r="N50" s="172" t="str">
        <f aca="false">IF(M50&lt;&gt;"",IF(M50&gt;=UnderStart,VLOOKUP(M50,READDATA!$AL$13:$AP$112,2),""),"")</f>
        <v/>
      </c>
      <c r="O50" s="172" t="str">
        <f aca="false">IF(M50&lt;&gt;"",IF(M50&gt;=UnderStart,VLOOKUP(M50,READDATA!$AL$13:$AP$112,3),""),"")</f>
        <v/>
      </c>
      <c r="P50" s="172" t="str">
        <f aca="false">IF(M50&lt;&gt;"",IF(M50&gt;=UnderStart,VLOOKUP(M50,READDATA!$AL$13:$AP$112,4),""),"")</f>
        <v/>
      </c>
      <c r="Q50" s="172" t="str">
        <f aca="false">IF(M50&lt;&gt;"",IF(M50&gt;=UnderStart,VLOOKUP(M50,READDATA!$AL$13:$AP$112,5),""),"")</f>
        <v/>
      </c>
      <c r="R50" s="173" t="str">
        <f aca="false">IF(M50&lt;&gt;"",IF(M50&gt;=UnderStart,VLOOKUP(M50,READDATA!$AS$14:$AT$112,2),""),"")</f>
        <v/>
      </c>
      <c r="S50" s="183" t="str">
        <f aca="false">IF(M50&lt;&gt;"",IF(M50&gt;=UnderStart,VLOOKUP(M50,READDATA!$AL$13:$AR$112,7),""),"")</f>
        <v/>
      </c>
      <c r="T50" s="175"/>
      <c r="U50" s="175"/>
      <c r="V50" s="175"/>
      <c r="X50" s="136" t="n">
        <v>6</v>
      </c>
    </row>
    <row r="51" customFormat="false" ht="17.1" hidden="false" customHeight="true" outlineLevel="0" collapsed="false">
      <c r="F51" s="237"/>
      <c r="G51" s="238"/>
      <c r="H51" s="239"/>
      <c r="I51" s="241"/>
      <c r="M51" s="182" t="str">
        <f aca="false">IF(M50&lt;&gt;"",IF(EOMONTH(M50,0)+1&lt;UnderEnd,EOMONTH(M50,0)+1,""),"")</f>
        <v/>
      </c>
      <c r="N51" s="172" t="str">
        <f aca="false">IF(M51&lt;&gt;"",IF(M51&gt;=UnderStart,VLOOKUP(M51,READDATA!$AL$13:$AP$112,2),""),"")</f>
        <v/>
      </c>
      <c r="O51" s="172" t="str">
        <f aca="false">IF(M51&lt;&gt;"",IF(M51&gt;=UnderStart,VLOOKUP(M51,READDATA!$AL$13:$AP$112,3),""),"")</f>
        <v/>
      </c>
      <c r="P51" s="172" t="str">
        <f aca="false">IF(M51&lt;&gt;"",IF(M51&gt;=UnderStart,VLOOKUP(M51,READDATA!$AL$13:$AP$112,4),""),"")</f>
        <v/>
      </c>
      <c r="Q51" s="172" t="str">
        <f aca="false">IF(M51&lt;&gt;"",IF(M51&gt;=UnderStart,VLOOKUP(M51,READDATA!$AL$13:$AP$112,5),""),"")</f>
        <v/>
      </c>
      <c r="R51" s="173" t="str">
        <f aca="false">IF(M51&lt;&gt;"",IF(M51&gt;=UnderStart,VLOOKUP(M51,READDATA!$AS$14:$AT$112,2),""),"")</f>
        <v/>
      </c>
      <c r="S51" s="183" t="str">
        <f aca="false">IF(M51&lt;&gt;"",IF(M51&gt;=UnderStart,VLOOKUP(M51,READDATA!$AL$13:$AR$112,7),""),"")</f>
        <v/>
      </c>
      <c r="T51" s="175"/>
      <c r="U51" s="175"/>
      <c r="V51" s="175"/>
      <c r="X51" s="136" t="n">
        <v>7</v>
      </c>
    </row>
    <row r="52" customFormat="false" ht="17.1" hidden="false" customHeight="true" outlineLevel="0" collapsed="false">
      <c r="F52" s="237"/>
      <c r="G52" s="238"/>
      <c r="H52" s="239"/>
      <c r="I52" s="241"/>
      <c r="M52" s="182" t="str">
        <f aca="false">IF(M51&lt;&gt;"",IF(EOMONTH(M51,0)+1&lt;UnderEnd,EOMONTH(M51,0)+1,""),"")</f>
        <v/>
      </c>
      <c r="N52" s="172" t="str">
        <f aca="false">IF(M52&lt;&gt;"",IF(M52&gt;=UnderStart,VLOOKUP(M52,READDATA!$AL$13:$AP$112,2),""),"")</f>
        <v/>
      </c>
      <c r="O52" s="172" t="str">
        <f aca="false">IF(M52&lt;&gt;"",IF(M52&gt;=UnderStart,VLOOKUP(M52,READDATA!$AL$13:$AP$112,3),""),"")</f>
        <v/>
      </c>
      <c r="P52" s="172" t="str">
        <f aca="false">IF(M52&lt;&gt;"",IF(M52&gt;=UnderStart,VLOOKUP(M52,READDATA!$AL$13:$AP$112,4),""),"")</f>
        <v/>
      </c>
      <c r="Q52" s="172" t="str">
        <f aca="false">IF(M52&lt;&gt;"",IF(M52&gt;=UnderStart,VLOOKUP(M52,READDATA!$AL$13:$AP$112,5),""),"")</f>
        <v/>
      </c>
      <c r="R52" s="173" t="str">
        <f aca="false">IF(M52&lt;&gt;"",IF(M52&gt;=UnderStart,VLOOKUP(M52,READDATA!$AS$14:$AT$112,2),""),"")</f>
        <v/>
      </c>
      <c r="S52" s="183" t="str">
        <f aca="false">IF(M52&lt;&gt;"",IF(M52&gt;=UnderStart,VLOOKUP(M52,READDATA!$AL$13:$AR$112,7),""),"")</f>
        <v/>
      </c>
      <c r="T52" s="175"/>
      <c r="U52" s="175"/>
      <c r="V52" s="175"/>
      <c r="X52" s="136" t="n">
        <v>8</v>
      </c>
    </row>
    <row r="53" customFormat="false" ht="17.1" hidden="false" customHeight="true" outlineLevel="0" collapsed="false">
      <c r="F53" s="237"/>
      <c r="G53" s="238"/>
      <c r="H53" s="239"/>
      <c r="I53" s="241"/>
      <c r="M53" s="182" t="str">
        <f aca="false">IF(M52&lt;&gt;"",IF(EOMONTH(M52,0)+1&lt;UnderEnd,EOMONTH(M52,0)+1,""),"")</f>
        <v/>
      </c>
      <c r="N53" s="172" t="str">
        <f aca="false">IF(M53&lt;&gt;"",IF(M53&gt;=UnderStart,VLOOKUP(M53,READDATA!$AL$13:$AP$112,2),""),"")</f>
        <v/>
      </c>
      <c r="O53" s="172" t="str">
        <f aca="false">IF(M53&lt;&gt;"",IF(M53&gt;=UnderStart,VLOOKUP(M53,READDATA!$AL$13:$AP$112,3),""),"")</f>
        <v/>
      </c>
      <c r="P53" s="172" t="str">
        <f aca="false">IF(M53&lt;&gt;"",IF(M53&gt;=UnderStart,VLOOKUP(M53,READDATA!$AL$13:$AP$112,4),""),"")</f>
        <v/>
      </c>
      <c r="Q53" s="172" t="str">
        <f aca="false">IF(M53&lt;&gt;"",IF(M53&gt;=UnderStart,VLOOKUP(M53,READDATA!$AL$13:$AP$112,5),""),"")</f>
        <v/>
      </c>
      <c r="R53" s="173" t="str">
        <f aca="false">IF(M53&lt;&gt;"",IF(M53&gt;=UnderStart,VLOOKUP(M53,READDATA!$AS$14:$AT$112,2),""),"")</f>
        <v/>
      </c>
      <c r="S53" s="183" t="str">
        <f aca="false">IF(M53&lt;&gt;"",IF(M53&gt;=UnderStart,VLOOKUP(M53,READDATA!$AL$13:$AR$112,7),""),"")</f>
        <v/>
      </c>
      <c r="T53" s="175"/>
      <c r="U53" s="175"/>
      <c r="V53" s="175"/>
      <c r="X53" s="136" t="n">
        <v>9</v>
      </c>
    </row>
    <row r="54" customFormat="false" ht="17.1" hidden="false" customHeight="true" outlineLevel="0" collapsed="false">
      <c r="F54" s="237"/>
      <c r="G54" s="238"/>
      <c r="H54" s="239"/>
      <c r="I54" s="241"/>
      <c r="M54" s="182" t="str">
        <f aca="false">IF(M53&lt;&gt;"",IF(EOMONTH(M53,0)+1&lt;UnderEnd,EOMONTH(M53,0)+1,""),"")</f>
        <v/>
      </c>
      <c r="N54" s="172" t="str">
        <f aca="false">IF(M54&lt;&gt;"",IF(M54&gt;=UnderStart,VLOOKUP(M54,READDATA!$AL$13:$AP$112,2),""),"")</f>
        <v/>
      </c>
      <c r="O54" s="172" t="str">
        <f aca="false">IF(M54&lt;&gt;"",IF(M54&gt;=UnderStart,VLOOKUP(M54,READDATA!$AL$13:$AP$112,3),""),"")</f>
        <v/>
      </c>
      <c r="P54" s="172" t="str">
        <f aca="false">IF(M54&lt;&gt;"",IF(M54&gt;=UnderStart,VLOOKUP(M54,READDATA!$AL$13:$AP$112,4),""),"")</f>
        <v/>
      </c>
      <c r="Q54" s="172" t="str">
        <f aca="false">IF(M54&lt;&gt;"",IF(M54&gt;=UnderStart,VLOOKUP(M54,READDATA!$AL$13:$AP$112,5),""),"")</f>
        <v/>
      </c>
      <c r="R54" s="173" t="str">
        <f aca="false">IF(M54&lt;&gt;"",IF(M54&gt;=UnderStart,VLOOKUP(M54,READDATA!$AS$14:$AT$112,2),""),"")</f>
        <v/>
      </c>
      <c r="S54" s="183" t="str">
        <f aca="false">IF(M54&lt;&gt;"",IF(M54&gt;=UnderStart,VLOOKUP(M54,READDATA!$AL$13:$AR$112,7),""),"")</f>
        <v/>
      </c>
      <c r="T54" s="175"/>
      <c r="U54" s="175"/>
      <c r="V54" s="175"/>
      <c r="X54" s="136" t="n">
        <v>10</v>
      </c>
    </row>
    <row r="55" customFormat="false" ht="17.1" hidden="false" customHeight="true" outlineLevel="0" collapsed="false">
      <c r="F55" s="237"/>
      <c r="G55" s="238"/>
      <c r="H55" s="239"/>
      <c r="I55" s="241"/>
      <c r="M55" s="182" t="str">
        <f aca="false">IF(M54&lt;&gt;"",IF(EOMONTH(M54,0)+1&lt;UnderEnd,EOMONTH(M54,0)+1,""),"")</f>
        <v/>
      </c>
      <c r="N55" s="172" t="str">
        <f aca="false">IF(M55&lt;&gt;"",IF(M55&gt;=UnderStart,VLOOKUP(M55,READDATA!$AL$13:$AP$112,2),""),"")</f>
        <v/>
      </c>
      <c r="O55" s="172" t="str">
        <f aca="false">IF(M55&lt;&gt;"",IF(M55&gt;=UnderStart,VLOOKUP(M55,READDATA!$AL$13:$AP$112,3),""),"")</f>
        <v/>
      </c>
      <c r="P55" s="172" t="str">
        <f aca="false">IF(M55&lt;&gt;"",IF(M55&gt;=UnderStart,VLOOKUP(M55,READDATA!$AL$13:$AP$112,4),""),"")</f>
        <v/>
      </c>
      <c r="Q55" s="172" t="str">
        <f aca="false">IF(M55&lt;&gt;"",IF(M55&gt;=UnderStart,VLOOKUP(M55,READDATA!$AL$13:$AP$112,5),""),"")</f>
        <v/>
      </c>
      <c r="R55" s="173" t="str">
        <f aca="false">IF(M55&lt;&gt;"",IF(M55&gt;=UnderStart,VLOOKUP(M55,READDATA!$AS$14:$AT$112,2),""),"")</f>
        <v/>
      </c>
      <c r="S55" s="183" t="str">
        <f aca="false">IF(M55&lt;&gt;"",IF(M55&gt;=UnderStart,VLOOKUP(M55,READDATA!$AL$13:$AR$112,7),""),"")</f>
        <v/>
      </c>
      <c r="T55" s="175"/>
      <c r="U55" s="175"/>
      <c r="V55" s="175"/>
      <c r="X55" s="136" t="n">
        <v>11</v>
      </c>
    </row>
    <row r="56" customFormat="false" ht="17.1" hidden="false" customHeight="true" outlineLevel="0" collapsed="false">
      <c r="F56" s="237"/>
      <c r="G56" s="238"/>
      <c r="H56" s="239"/>
      <c r="I56" s="241"/>
      <c r="M56" s="182" t="str">
        <f aca="false">IF(M55&lt;&gt;"",IF(EOMONTH(M55,0)+1&lt;UnderEnd,EOMONTH(M55,0)+1,""),"")</f>
        <v/>
      </c>
      <c r="N56" s="172" t="str">
        <f aca="false">IF(M56&lt;&gt;"",IF(M56&gt;=UnderStart,VLOOKUP(M56,READDATA!$AL$13:$AP$112,2),""),"")</f>
        <v/>
      </c>
      <c r="O56" s="172" t="str">
        <f aca="false">IF(M56&lt;&gt;"",IF(M56&gt;=UnderStart,VLOOKUP(M56,READDATA!$AL$13:$AP$112,3),""),"")</f>
        <v/>
      </c>
      <c r="P56" s="172" t="str">
        <f aca="false">IF(M56&lt;&gt;"",IF(M56&gt;=UnderStart,VLOOKUP(M56,READDATA!$AL$13:$AP$112,4),""),"")</f>
        <v/>
      </c>
      <c r="Q56" s="172" t="str">
        <f aca="false">IF(M56&lt;&gt;"",IF(M56&gt;=UnderStart,VLOOKUP(M56,READDATA!$AL$13:$AP$112,5),""),"")</f>
        <v/>
      </c>
      <c r="R56" s="173" t="str">
        <f aca="false">IF(M56&lt;&gt;"",IF(M56&gt;=UnderStart,VLOOKUP(M56,READDATA!$AS$14:$AT$112,2),""),"")</f>
        <v/>
      </c>
      <c r="S56" s="183" t="str">
        <f aca="false">IF(M56&lt;&gt;"",IF(M56&gt;=UnderStart,VLOOKUP(M56,READDATA!$AL$13:$AR$112,7),""),"")</f>
        <v/>
      </c>
      <c r="T56" s="175"/>
      <c r="U56" s="175"/>
      <c r="V56" s="175"/>
      <c r="X56" s="136" t="n">
        <v>12</v>
      </c>
    </row>
    <row r="57" customFormat="false" ht="17.1" hidden="false" customHeight="true" outlineLevel="0" collapsed="false">
      <c r="F57" s="237"/>
      <c r="G57" s="238"/>
      <c r="H57" s="239"/>
      <c r="I57" s="241"/>
      <c r="M57" s="182" t="str">
        <f aca="false">IF(M56&lt;&gt;"",IF(EOMONTH(M56,0)+1&lt;UnderEnd,EOMONTH(M56,0)+1,""),"")</f>
        <v/>
      </c>
      <c r="N57" s="172" t="str">
        <f aca="false">IF(M57&lt;&gt;"",IF(M57&gt;=UnderStart,VLOOKUP(M57,READDATA!$AL$13:$AP$112,2),""),"")</f>
        <v/>
      </c>
      <c r="O57" s="172" t="str">
        <f aca="false">IF(M57&lt;&gt;"",IF(M57&gt;=UnderStart,VLOOKUP(M57,READDATA!$AL$13:$AP$112,3),""),"")</f>
        <v/>
      </c>
      <c r="P57" s="172" t="str">
        <f aca="false">IF(M57&lt;&gt;"",IF(M57&gt;=UnderStart,VLOOKUP(M57,READDATA!$AL$13:$AP$112,4),""),"")</f>
        <v/>
      </c>
      <c r="Q57" s="172" t="str">
        <f aca="false">IF(M57&lt;&gt;"",IF(M57&gt;=UnderStart,VLOOKUP(M57,READDATA!$AL$13:$AP$112,5),""),"")</f>
        <v/>
      </c>
      <c r="R57" s="173" t="str">
        <f aca="false">IF(M57&lt;&gt;"",IF(M57&gt;=UnderStart,VLOOKUP(M57,READDATA!$AS$14:$AT$112,2),""),"")</f>
        <v/>
      </c>
      <c r="S57" s="183" t="str">
        <f aca="false">IF(M57&lt;&gt;"",IF(M57&gt;=UnderStart,VLOOKUP(M57,READDATA!$AL$13:$AR$112,7),""),"")</f>
        <v/>
      </c>
      <c r="T57" s="175"/>
      <c r="U57" s="175"/>
      <c r="V57" s="175"/>
      <c r="X57" s="136"/>
    </row>
    <row r="58" customFormat="false" ht="17.1" hidden="false" customHeight="true" outlineLevel="0" collapsed="false">
      <c r="F58" s="237"/>
      <c r="G58" s="238"/>
      <c r="H58" s="239"/>
      <c r="I58" s="241"/>
      <c r="M58" s="182" t="str">
        <f aca="false">IF(M57&lt;&gt;"",IF(EOMONTH(M57,0)+1&lt;UnderEnd,EOMONTH(M57,0)+1,""),"")</f>
        <v/>
      </c>
      <c r="N58" s="172" t="str">
        <f aca="false">IF(M58&lt;&gt;"",IF(M58&gt;=UnderStart,VLOOKUP(M58,READDATA!$AL$13:$AP$112,2),""),"")</f>
        <v/>
      </c>
      <c r="O58" s="172" t="str">
        <f aca="false">IF(M58&lt;&gt;"",IF(M58&gt;=UnderStart,VLOOKUP(M58,READDATA!$AL$13:$AP$112,3),""),"")</f>
        <v/>
      </c>
      <c r="P58" s="172" t="str">
        <f aca="false">IF(M58&lt;&gt;"",IF(M58&gt;=UnderStart,VLOOKUP(M58,READDATA!$AL$13:$AP$112,4),""),"")</f>
        <v/>
      </c>
      <c r="Q58" s="172" t="str">
        <f aca="false">IF(M58&lt;&gt;"",IF(M58&gt;=UnderStart,VLOOKUP(M58,READDATA!$AL$13:$AP$112,5),""),"")</f>
        <v/>
      </c>
      <c r="R58" s="173" t="str">
        <f aca="false">IF(M58&lt;&gt;"",IF(M58&gt;=UnderStart,VLOOKUP(M58,READDATA!$AS$14:$AT$112,2),""),"")</f>
        <v/>
      </c>
      <c r="S58" s="183" t="str">
        <f aca="false">IF(M58&lt;&gt;"",IF(M58&gt;=UnderStart,VLOOKUP(M58,READDATA!$AL$13:$AR$112,7),""),"")</f>
        <v/>
      </c>
      <c r="T58" s="175"/>
      <c r="U58" s="175"/>
      <c r="V58" s="175"/>
      <c r="X58" s="136" t="n">
        <v>1</v>
      </c>
      <c r="Y58" s="139" t="n">
        <v>2</v>
      </c>
      <c r="Z58" s="139" t="n">
        <f aca="false">IF(Y58&lt;=4,Y58,IF(Y58=5,6,IF(Y58=6,12)))</f>
        <v>2</v>
      </c>
    </row>
    <row r="59" customFormat="false" ht="17.1" hidden="false" customHeight="true" outlineLevel="0" collapsed="false">
      <c r="F59" s="237"/>
      <c r="G59" s="238"/>
      <c r="H59" s="239"/>
      <c r="I59" s="241"/>
      <c r="M59" s="182" t="str">
        <f aca="false">IF(M58&lt;&gt;"",IF(EOMONTH(M58,0)+1&lt;UnderEnd,EOMONTH(M58,0)+1,""),"")</f>
        <v/>
      </c>
      <c r="N59" s="172" t="str">
        <f aca="false">IF(M59&lt;&gt;"",IF(M59&gt;=UnderStart,VLOOKUP(M59,READDATA!$AL$13:$AP$112,2),""),"")</f>
        <v/>
      </c>
      <c r="O59" s="172" t="str">
        <f aca="false">IF(M59&lt;&gt;"",IF(M59&gt;=UnderStart,VLOOKUP(M59,READDATA!$AL$13:$AP$112,3),""),"")</f>
        <v/>
      </c>
      <c r="P59" s="172" t="str">
        <f aca="false">IF(M59&lt;&gt;"",IF(M59&gt;=UnderStart,VLOOKUP(M59,READDATA!$AL$13:$AP$112,4),""),"")</f>
        <v/>
      </c>
      <c r="Q59" s="172" t="str">
        <f aca="false">IF(M59&lt;&gt;"",IF(M59&gt;=UnderStart,VLOOKUP(M59,READDATA!$AL$13:$AP$112,5),""),"")</f>
        <v/>
      </c>
      <c r="R59" s="173" t="str">
        <f aca="false">IF(M59&lt;&gt;"",IF(M59&gt;=UnderStart,VLOOKUP(M59,READDATA!$AS$14:$AT$112,2),""),"")</f>
        <v/>
      </c>
      <c r="S59" s="183" t="str">
        <f aca="false">IF(M59&lt;&gt;"",IF(M59&gt;=UnderStart,VLOOKUP(M59,READDATA!$AL$13:$AR$112,7),""),"")</f>
        <v/>
      </c>
      <c r="T59" s="175"/>
      <c r="U59" s="175"/>
      <c r="V59" s="175"/>
      <c r="X59" s="136" t="n">
        <v>2</v>
      </c>
    </row>
    <row r="60" customFormat="false" ht="17.1" hidden="false" customHeight="true" outlineLevel="0" collapsed="false">
      <c r="F60" s="237"/>
      <c r="G60" s="238"/>
      <c r="H60" s="239"/>
      <c r="I60" s="241"/>
      <c r="M60" s="182" t="str">
        <f aca="false">IF(M59&lt;&gt;"",IF(EOMONTH(M59,0)+1&lt;UnderEnd,EOMONTH(M59,0)+1,""),"")</f>
        <v/>
      </c>
      <c r="N60" s="172" t="str">
        <f aca="false">IF(M60&lt;&gt;"",IF(M60&gt;=UnderStart,VLOOKUP(M60,READDATA!$AL$13:$AP$112,2),""),"")</f>
        <v/>
      </c>
      <c r="O60" s="172" t="str">
        <f aca="false">IF(M60&lt;&gt;"",IF(M60&gt;=UnderStart,VLOOKUP(M60,READDATA!$AL$13:$AP$112,3),""),"")</f>
        <v/>
      </c>
      <c r="P60" s="172" t="str">
        <f aca="false">IF(M60&lt;&gt;"",IF(M60&gt;=UnderStart,VLOOKUP(M60,READDATA!$AL$13:$AP$112,4),""),"")</f>
        <v/>
      </c>
      <c r="Q60" s="172" t="str">
        <f aca="false">IF(M60&lt;&gt;"",IF(M60&gt;=UnderStart,VLOOKUP(M60,READDATA!$AL$13:$AP$112,5),""),"")</f>
        <v/>
      </c>
      <c r="R60" s="173" t="str">
        <f aca="false">IF(M60&lt;&gt;"",IF(M60&gt;=UnderStart,VLOOKUP(M60,READDATA!$AS$14:$AT$112,2),""),"")</f>
        <v/>
      </c>
      <c r="S60" s="183" t="str">
        <f aca="false">IF(M60&lt;&gt;"",IF(M60&gt;=UnderStart,VLOOKUP(M60,READDATA!$AL$13:$AR$112,7),""),"")</f>
        <v/>
      </c>
      <c r="T60" s="175"/>
      <c r="U60" s="175"/>
      <c r="V60" s="175"/>
      <c r="X60" s="136" t="n">
        <v>3</v>
      </c>
    </row>
    <row r="61" customFormat="false" ht="17.1" hidden="false" customHeight="true" outlineLevel="0" collapsed="false">
      <c r="F61" s="237"/>
      <c r="G61" s="238"/>
      <c r="H61" s="239"/>
      <c r="I61" s="241"/>
      <c r="M61" s="182" t="str">
        <f aca="false">IF(M60&lt;&gt;"",IF(EOMONTH(M60,0)+1&lt;UnderEnd,EOMONTH(M60,0)+1,""),"")</f>
        <v/>
      </c>
      <c r="N61" s="172" t="str">
        <f aca="false">IF(M61&lt;&gt;"",IF(M61&gt;=UnderStart,VLOOKUP(M61,READDATA!$AL$13:$AP$112,2),""),"")</f>
        <v/>
      </c>
      <c r="O61" s="172" t="str">
        <f aca="false">IF(M61&lt;&gt;"",IF(M61&gt;=UnderStart,VLOOKUP(M61,READDATA!$AL$13:$AP$112,3),""),"")</f>
        <v/>
      </c>
      <c r="P61" s="172" t="str">
        <f aca="false">IF(M61&lt;&gt;"",IF(M61&gt;=UnderStart,VLOOKUP(M61,READDATA!$AL$13:$AP$112,4),""),"")</f>
        <v/>
      </c>
      <c r="Q61" s="172" t="str">
        <f aca="false">IF(M61&lt;&gt;"",IF(M61&gt;=UnderStart,VLOOKUP(M61,READDATA!$AL$13:$AP$112,5),""),"")</f>
        <v/>
      </c>
      <c r="R61" s="173" t="str">
        <f aca="false">IF(M61&lt;&gt;"",IF(M61&gt;=UnderStart,VLOOKUP(M61,READDATA!$AS$14:$AT$112,2),""),"")</f>
        <v/>
      </c>
      <c r="S61" s="183" t="str">
        <f aca="false">IF(M61&lt;&gt;"",IF(M61&gt;=UnderStart,VLOOKUP(M61,READDATA!$AL$13:$AR$112,7),""),"")</f>
        <v/>
      </c>
      <c r="T61" s="175"/>
      <c r="U61" s="175"/>
      <c r="V61" s="175"/>
      <c r="X61" s="136" t="n">
        <v>4</v>
      </c>
    </row>
    <row r="62" customFormat="false" ht="17.1" hidden="false" customHeight="true" outlineLevel="0" collapsed="false">
      <c r="F62" s="237"/>
      <c r="G62" s="238"/>
      <c r="H62" s="239"/>
      <c r="I62" s="241"/>
      <c r="M62" s="182" t="str">
        <f aca="false">IF(M61&lt;&gt;"",IF(EOMONTH(M61,0)+1&lt;UnderEnd,EOMONTH(M61,0)+1,""),"")</f>
        <v/>
      </c>
      <c r="N62" s="172" t="str">
        <f aca="false">IF(M62&lt;&gt;"",IF(M62&gt;=UnderStart,VLOOKUP(M62,READDATA!$AL$13:$AP$112,2),""),"")</f>
        <v/>
      </c>
      <c r="O62" s="172" t="str">
        <f aca="false">IF(M62&lt;&gt;"",IF(M62&gt;=UnderStart,VLOOKUP(M62,READDATA!$AL$13:$AP$112,3),""),"")</f>
        <v/>
      </c>
      <c r="P62" s="172" t="str">
        <f aca="false">IF(M62&lt;&gt;"",IF(M62&gt;=UnderStart,VLOOKUP(M62,READDATA!$AL$13:$AP$112,4),""),"")</f>
        <v/>
      </c>
      <c r="Q62" s="172" t="str">
        <f aca="false">IF(M62&lt;&gt;"",IF(M62&gt;=UnderStart,VLOOKUP(M62,READDATA!$AL$13:$AP$112,5),""),"")</f>
        <v/>
      </c>
      <c r="R62" s="173" t="str">
        <f aca="false">IF(M62&lt;&gt;"",IF(M62&gt;=UnderStart,VLOOKUP(M62,READDATA!$AS$14:$AT$112,2),""),"")</f>
        <v/>
      </c>
      <c r="S62" s="183" t="str">
        <f aca="false">IF(M62&lt;&gt;"",IF(M62&gt;=UnderStart,VLOOKUP(M62,READDATA!$AL$13:$AR$112,7),""),"")</f>
        <v/>
      </c>
      <c r="T62" s="175"/>
      <c r="U62" s="175"/>
      <c r="V62" s="175"/>
      <c r="X62" s="136" t="n">
        <v>6</v>
      </c>
    </row>
    <row r="63" customFormat="false" ht="17.1" hidden="false" customHeight="true" outlineLevel="0" collapsed="false">
      <c r="F63" s="237"/>
      <c r="G63" s="238"/>
      <c r="H63" s="239"/>
      <c r="I63" s="241"/>
      <c r="M63" s="182" t="str">
        <f aca="false">IF(M62&lt;&gt;"",IF(EOMONTH(M62,0)+1&lt;UnderEnd,EOMONTH(M62,0)+1,""),"")</f>
        <v/>
      </c>
      <c r="N63" s="172" t="str">
        <f aca="false">IF(M63&lt;&gt;"",IF(M63&gt;=UnderStart,VLOOKUP(M63,READDATA!$AL$13:$AP$112,2),""),"")</f>
        <v/>
      </c>
      <c r="O63" s="172" t="str">
        <f aca="false">IF(M63&lt;&gt;"",IF(M63&gt;=UnderStart,VLOOKUP(M63,READDATA!$AL$13:$AP$112,3),""),"")</f>
        <v/>
      </c>
      <c r="P63" s="172" t="str">
        <f aca="false">IF(M63&lt;&gt;"",IF(M63&gt;=UnderStart,VLOOKUP(M63,READDATA!$AL$13:$AP$112,4),""),"")</f>
        <v/>
      </c>
      <c r="Q63" s="172" t="str">
        <f aca="false">IF(M63&lt;&gt;"",IF(M63&gt;=UnderStart,VLOOKUP(M63,READDATA!$AL$13:$AP$112,5),""),"")</f>
        <v/>
      </c>
      <c r="R63" s="173" t="str">
        <f aca="false">IF(M63&lt;&gt;"",IF(M63&gt;=UnderStart,VLOOKUP(M63,READDATA!$AS$14:$AT$112,2),""),"")</f>
        <v/>
      </c>
      <c r="S63" s="183" t="str">
        <f aca="false">IF(M63&lt;&gt;"",IF(M63&gt;=UnderStart,VLOOKUP(M63,READDATA!$AL$13:$AR$112,7),""),"")</f>
        <v/>
      </c>
      <c r="T63" s="175"/>
      <c r="U63" s="175"/>
      <c r="V63" s="175"/>
      <c r="X63" s="136" t="n">
        <v>12</v>
      </c>
    </row>
    <row r="64" customFormat="false" ht="17.1" hidden="false" customHeight="true" outlineLevel="0" collapsed="false">
      <c r="F64" s="237"/>
      <c r="G64" s="238"/>
      <c r="H64" s="239"/>
      <c r="I64" s="241"/>
      <c r="M64" s="182" t="str">
        <f aca="false">IF(M63&lt;&gt;"",IF(EOMONTH(M63,0)+1&lt;UnderEnd,EOMONTH(M63,0)+1,""),"")</f>
        <v/>
      </c>
      <c r="N64" s="172" t="str">
        <f aca="false">IF(M64&lt;&gt;"",IF(M64&gt;=UnderStart,VLOOKUP(M64,READDATA!$AL$13:$AP$112,2),""),"")</f>
        <v/>
      </c>
      <c r="O64" s="172" t="str">
        <f aca="false">IF(M64&lt;&gt;"",IF(M64&gt;=UnderStart,VLOOKUP(M64,READDATA!$AL$13:$AP$112,3),""),"")</f>
        <v/>
      </c>
      <c r="P64" s="172" t="str">
        <f aca="false">IF(M64&lt;&gt;"",IF(M64&gt;=UnderStart,VLOOKUP(M64,READDATA!$AL$13:$AP$112,4),""),"")</f>
        <v/>
      </c>
      <c r="Q64" s="172" t="str">
        <f aca="false">IF(M64&lt;&gt;"",IF(M64&gt;=UnderStart,VLOOKUP(M64,READDATA!$AL$13:$AP$112,5),""),"")</f>
        <v/>
      </c>
      <c r="R64" s="173" t="str">
        <f aca="false">IF(M64&lt;&gt;"",IF(M64&gt;=UnderStart,VLOOKUP(M64,READDATA!$AS$14:$AT$112,2),""),"")</f>
        <v/>
      </c>
      <c r="S64" s="183" t="str">
        <f aca="false">IF(M64&lt;&gt;"",IF(M64&gt;=UnderStart,VLOOKUP(M64,READDATA!$AL$13:$AR$112,7),""),"")</f>
        <v/>
      </c>
      <c r="T64" s="175"/>
      <c r="U64" s="175"/>
      <c r="V64" s="175"/>
      <c r="X64" s="136"/>
    </row>
    <row r="65" customFormat="false" ht="17.1" hidden="false" customHeight="true" outlineLevel="0" collapsed="false">
      <c r="F65" s="237"/>
      <c r="G65" s="238"/>
      <c r="H65" s="239"/>
      <c r="I65" s="241"/>
      <c r="M65" s="182" t="str">
        <f aca="false">IF(M64&lt;&gt;"",IF(EOMONTH(M64,0)+1&lt;UnderEnd,EOMONTH(M64,0)+1,""),"")</f>
        <v/>
      </c>
      <c r="N65" s="172" t="str">
        <f aca="false">IF(M65&lt;&gt;"",IF(M65&gt;=UnderStart,VLOOKUP(M65,READDATA!$AL$13:$AP$112,2),""),"")</f>
        <v/>
      </c>
      <c r="O65" s="172" t="str">
        <f aca="false">IF(M65&lt;&gt;"",IF(M65&gt;=UnderStart,VLOOKUP(M65,READDATA!$AL$13:$AP$112,3),""),"")</f>
        <v/>
      </c>
      <c r="P65" s="172" t="str">
        <f aca="false">IF(M65&lt;&gt;"",IF(M65&gt;=UnderStart,VLOOKUP(M65,READDATA!$AL$13:$AP$112,4),""),"")</f>
        <v/>
      </c>
      <c r="Q65" s="172" t="str">
        <f aca="false">IF(M65&lt;&gt;"",IF(M65&gt;=UnderStart,VLOOKUP(M65,READDATA!$AL$13:$AP$112,5),""),"")</f>
        <v/>
      </c>
      <c r="R65" s="173" t="str">
        <f aca="false">IF(M65&lt;&gt;"",IF(M65&gt;=UnderStart,VLOOKUP(M65,READDATA!$AS$14:$AT$112,2),""),"")</f>
        <v/>
      </c>
      <c r="S65" s="183" t="str">
        <f aca="false">IF(M65&lt;&gt;"",IF(M65&gt;=UnderStart,VLOOKUP(M65,READDATA!$AL$13:$AR$112,7),""),"")</f>
        <v/>
      </c>
      <c r="T65" s="175"/>
      <c r="U65" s="175"/>
      <c r="V65" s="175"/>
      <c r="X65" s="136" t="s">
        <v>214</v>
      </c>
    </row>
    <row r="66" customFormat="false" ht="17.1" hidden="false" customHeight="true" outlineLevel="0" collapsed="false">
      <c r="F66" s="237"/>
      <c r="G66" s="238"/>
      <c r="H66" s="239"/>
      <c r="I66" s="241"/>
      <c r="M66" s="182" t="str">
        <f aca="false">IF(M65&lt;&gt;"",IF(EOMONTH(M65,0)+1&lt;UnderEnd,EOMONTH(M65,0)+1,""),"")</f>
        <v/>
      </c>
      <c r="N66" s="172" t="str">
        <f aca="false">IF(M66&lt;&gt;"",IF(M66&gt;=UnderStart,VLOOKUP(M66,READDATA!$AL$13:$AP$112,2),""),"")</f>
        <v/>
      </c>
      <c r="O66" s="172" t="str">
        <f aca="false">IF(M66&lt;&gt;"",IF(M66&gt;=UnderStart,VLOOKUP(M66,READDATA!$AL$13:$AP$112,3),""),"")</f>
        <v/>
      </c>
      <c r="P66" s="172" t="str">
        <f aca="false">IF(M66&lt;&gt;"",IF(M66&gt;=UnderStart,VLOOKUP(M66,READDATA!$AL$13:$AP$112,4),""),"")</f>
        <v/>
      </c>
      <c r="Q66" s="172" t="str">
        <f aca="false">IF(M66&lt;&gt;"",IF(M66&gt;=UnderStart,VLOOKUP(M66,READDATA!$AL$13:$AP$112,5),""),"")</f>
        <v/>
      </c>
      <c r="R66" s="173" t="str">
        <f aca="false">IF(M66&lt;&gt;"",IF(M66&gt;=UnderStart,VLOOKUP(M66,READDATA!$AS$14:$AT$112,2),""),"")</f>
        <v/>
      </c>
      <c r="S66" s="183" t="str">
        <f aca="false">IF(M66&lt;&gt;"",IF(M66&gt;=UnderStart,VLOOKUP(M66,READDATA!$AL$13:$AR$112,7),""),"")</f>
        <v/>
      </c>
      <c r="T66" s="175"/>
      <c r="U66" s="175"/>
      <c r="V66" s="175"/>
      <c r="X66" s="242" t="s">
        <v>260</v>
      </c>
      <c r="Y66" s="139" t="n">
        <v>2</v>
      </c>
    </row>
    <row r="67" customFormat="false" ht="17.1" hidden="false" customHeight="true" outlineLevel="0" collapsed="false">
      <c r="F67" s="237"/>
      <c r="G67" s="238"/>
      <c r="H67" s="239"/>
      <c r="I67" s="241"/>
      <c r="M67" s="182" t="str">
        <f aca="false">IF(M66&lt;&gt;"",IF(EOMONTH(M66,0)+1&lt;UnderEnd,EOMONTH(M66,0)+1,""),"")</f>
        <v/>
      </c>
      <c r="N67" s="172" t="str">
        <f aca="false">IF(M67&lt;&gt;"",IF(M67&gt;=UnderStart,VLOOKUP(M67,READDATA!$AL$13:$AP$112,2),""),"")</f>
        <v/>
      </c>
      <c r="O67" s="172" t="str">
        <f aca="false">IF(M67&lt;&gt;"",IF(M67&gt;=UnderStart,VLOOKUP(M67,READDATA!$AL$13:$AP$112,3),""),"")</f>
        <v/>
      </c>
      <c r="P67" s="172" t="str">
        <f aca="false">IF(M67&lt;&gt;"",IF(M67&gt;=UnderStart,VLOOKUP(M67,READDATA!$AL$13:$AP$112,4),""),"")</f>
        <v/>
      </c>
      <c r="Q67" s="172" t="str">
        <f aca="false">IF(M67&lt;&gt;"",IF(M67&gt;=UnderStart,VLOOKUP(M67,READDATA!$AL$13:$AP$112,5),""),"")</f>
        <v/>
      </c>
      <c r="R67" s="173" t="str">
        <f aca="false">IF(M67&lt;&gt;"",IF(M67&gt;=UnderStart,VLOOKUP(M67,READDATA!$AS$14:$AT$112,2),""),"")</f>
        <v/>
      </c>
      <c r="S67" s="183" t="str">
        <f aca="false">IF(M67&lt;&gt;"",IF(M67&gt;=UnderStart,VLOOKUP(M67,READDATA!$AL$13:$AR$112,7),""),"")</f>
        <v/>
      </c>
      <c r="T67" s="175"/>
      <c r="U67" s="175"/>
      <c r="V67" s="175"/>
      <c r="X67" s="242" t="s">
        <v>261</v>
      </c>
    </row>
    <row r="68" customFormat="false" ht="17.1" hidden="false" customHeight="true" outlineLevel="0" collapsed="false">
      <c r="F68" s="237"/>
      <c r="G68" s="238"/>
      <c r="H68" s="239"/>
      <c r="I68" s="241"/>
      <c r="M68" s="182" t="str">
        <f aca="false">IF(M67&lt;&gt;"",IF(EOMONTH(M67,0)+1&lt;UnderEnd,EOMONTH(M67,0)+1,""),"")</f>
        <v/>
      </c>
      <c r="N68" s="172" t="str">
        <f aca="false">IF(M68&lt;&gt;"",IF(M68&gt;=UnderStart,VLOOKUP(M68,READDATA!$AL$13:$AP$112,2),""),"")</f>
        <v/>
      </c>
      <c r="O68" s="172" t="str">
        <f aca="false">IF(M68&lt;&gt;"",IF(M68&gt;=UnderStart,VLOOKUP(M68,READDATA!$AL$13:$AP$112,3),""),"")</f>
        <v/>
      </c>
      <c r="P68" s="172" t="str">
        <f aca="false">IF(M68&lt;&gt;"",IF(M68&gt;=UnderStart,VLOOKUP(M68,READDATA!$AL$13:$AP$112,4),""),"")</f>
        <v/>
      </c>
      <c r="Q68" s="172" t="str">
        <f aca="false">IF(M68&lt;&gt;"",IF(M68&gt;=UnderStart,VLOOKUP(M68,READDATA!$AL$13:$AP$112,5),""),"")</f>
        <v/>
      </c>
      <c r="R68" s="173" t="str">
        <f aca="false">IF(M68&lt;&gt;"",IF(M68&gt;=UnderStart,VLOOKUP(M68,READDATA!$AS$14:$AT$112,2),""),"")</f>
        <v/>
      </c>
      <c r="S68" s="183" t="str">
        <f aca="false">IF(M68&lt;&gt;"",IF(M68&gt;=UnderStart,VLOOKUP(M68,READDATA!$AL$13:$AR$112,7),""),"")</f>
        <v/>
      </c>
      <c r="T68" s="175"/>
      <c r="U68" s="175"/>
      <c r="V68" s="175"/>
      <c r="X68" s="242" t="s">
        <v>262</v>
      </c>
    </row>
    <row r="69" customFormat="false" ht="17.1" hidden="false" customHeight="true" outlineLevel="0" collapsed="false">
      <c r="F69" s="237"/>
      <c r="G69" s="238"/>
      <c r="H69" s="239"/>
      <c r="I69" s="241"/>
      <c r="M69" s="182" t="str">
        <f aca="false">IF(M68&lt;&gt;"",IF(EOMONTH(M68,0)+1&lt;UnderEnd,EOMONTH(M68,0)+1,""),"")</f>
        <v/>
      </c>
      <c r="N69" s="172" t="str">
        <f aca="false">IF(M69&lt;&gt;"",IF(M69&gt;=UnderStart,VLOOKUP(M69,READDATA!$AL$13:$AP$112,2),""),"")</f>
        <v/>
      </c>
      <c r="O69" s="172" t="str">
        <f aca="false">IF(M69&lt;&gt;"",IF(M69&gt;=UnderStart,VLOOKUP(M69,READDATA!$AL$13:$AP$112,3),""),"")</f>
        <v/>
      </c>
      <c r="P69" s="172" t="str">
        <f aca="false">IF(M69&lt;&gt;"",IF(M69&gt;=UnderStart,VLOOKUP(M69,READDATA!$AL$13:$AP$112,4),""),"")</f>
        <v/>
      </c>
      <c r="Q69" s="172" t="str">
        <f aca="false">IF(M69&lt;&gt;"",IF(M69&gt;=UnderStart,VLOOKUP(M69,READDATA!$AL$13:$AP$112,5),""),"")</f>
        <v/>
      </c>
      <c r="R69" s="173" t="str">
        <f aca="false">IF(M69&lt;&gt;"",IF(M69&gt;=UnderStart,VLOOKUP(M69,READDATA!$AS$14:$AT$112,2),""),"")</f>
        <v/>
      </c>
      <c r="S69" s="183" t="str">
        <f aca="false">IF(M69&lt;&gt;"",IF(M69&gt;=UnderStart,VLOOKUP(M69,READDATA!$AL$13:$AR$112,7),""),"")</f>
        <v/>
      </c>
      <c r="T69" s="175"/>
      <c r="U69" s="175"/>
      <c r="V69" s="175"/>
      <c r="X69" s="242" t="str">
        <f aca="false">IF(Y12=1,"24 Hr Blk","16 Hr Blk")</f>
        <v>16 Hr Blk</v>
      </c>
    </row>
    <row r="70" customFormat="false" ht="17.1" hidden="false" customHeight="true" outlineLevel="0" collapsed="false">
      <c r="F70" s="237"/>
      <c r="G70" s="238"/>
      <c r="H70" s="239"/>
      <c r="I70" s="241"/>
      <c r="M70" s="182" t="str">
        <f aca="false">IF(M69&lt;&gt;"",IF(EOMONTH(M69,0)+1&lt;UnderEnd,EOMONTH(M69,0)+1,""),"")</f>
        <v/>
      </c>
      <c r="N70" s="172" t="str">
        <f aca="false">IF(M70&lt;&gt;"",IF(M70&gt;=UnderStart,VLOOKUP(M70,READDATA!$AL$13:$AP$112,2),""),"")</f>
        <v/>
      </c>
      <c r="O70" s="172" t="str">
        <f aca="false">IF(M70&lt;&gt;"",IF(M70&gt;=UnderStart,VLOOKUP(M70,READDATA!$AL$13:$AP$112,3),""),"")</f>
        <v/>
      </c>
      <c r="P70" s="172" t="str">
        <f aca="false">IF(M70&lt;&gt;"",IF(M70&gt;=UnderStart,VLOOKUP(M70,READDATA!$AL$13:$AP$112,4),""),"")</f>
        <v/>
      </c>
      <c r="Q70" s="172" t="str">
        <f aca="false">IF(M70&lt;&gt;"",IF(M70&gt;=UnderStart,VLOOKUP(M70,READDATA!$AL$13:$AP$112,5),""),"")</f>
        <v/>
      </c>
      <c r="R70" s="173" t="str">
        <f aca="false">IF(M70&lt;&gt;"",IF(M70&gt;=UnderStart,VLOOKUP(M70,READDATA!$AS$14:$AT$112,2),""),"")</f>
        <v/>
      </c>
      <c r="S70" s="183" t="str">
        <f aca="false">IF(M70&lt;&gt;"",IF(M70&gt;=UnderStart,VLOOKUP(M70,READDATA!$AL$13:$AR$112,7),""),"")</f>
        <v/>
      </c>
      <c r="T70" s="175"/>
      <c r="U70" s="175"/>
      <c r="V70" s="175"/>
      <c r="X70" s="136"/>
    </row>
    <row r="71" customFormat="false" ht="17.1" hidden="false" customHeight="true" outlineLevel="0" collapsed="false">
      <c r="F71" s="237"/>
      <c r="G71" s="238"/>
      <c r="H71" s="239"/>
      <c r="I71" s="241"/>
      <c r="M71" s="182" t="str">
        <f aca="false">IF(M70&lt;&gt;"",IF(EOMONTH(M70,0)+1&lt;UnderEnd,EOMONTH(M70,0)+1,""),"")</f>
        <v/>
      </c>
      <c r="N71" s="172" t="str">
        <f aca="false">IF(M71&lt;&gt;"",IF(M71&gt;=UnderStart,VLOOKUP(M71,READDATA!$AL$13:$AP$112,2),""),"")</f>
        <v/>
      </c>
      <c r="O71" s="172" t="str">
        <f aca="false">IF(M71&lt;&gt;"",IF(M71&gt;=UnderStart,VLOOKUP(M71,READDATA!$AL$13:$AP$112,3),""),"")</f>
        <v/>
      </c>
      <c r="P71" s="172" t="str">
        <f aca="false">IF(M71&lt;&gt;"",IF(M71&gt;=UnderStart,VLOOKUP(M71,READDATA!$AL$13:$AP$112,4),""),"")</f>
        <v/>
      </c>
      <c r="Q71" s="172" t="str">
        <f aca="false">IF(M71&lt;&gt;"",IF(M71&gt;=UnderStart,VLOOKUP(M71,READDATA!$AL$13:$AP$112,5),""),"")</f>
        <v/>
      </c>
      <c r="R71" s="173" t="str">
        <f aca="false">IF(M71&lt;&gt;"",IF(M71&gt;=UnderStart,VLOOKUP(M71,READDATA!$AS$14:$AT$112,2),""),"")</f>
        <v/>
      </c>
      <c r="S71" s="183" t="str">
        <f aca="false">IF(M71&lt;&gt;"",IF(M71&gt;=UnderStart,VLOOKUP(M71,READDATA!$AL$13:$AR$112,7),""),"")</f>
        <v/>
      </c>
      <c r="T71" s="175"/>
      <c r="U71" s="175"/>
      <c r="V71" s="175"/>
      <c r="X71" s="136" t="s">
        <v>263</v>
      </c>
    </row>
    <row r="72" customFormat="false" ht="17.1" hidden="false" customHeight="true" outlineLevel="0" collapsed="false">
      <c r="F72" s="237"/>
      <c r="G72" s="238"/>
      <c r="H72" s="239"/>
      <c r="I72" s="241"/>
      <c r="M72" s="182" t="str">
        <f aca="false">IF(M71&lt;&gt;"",IF(EOMONTH(M71,0)+1&lt;UnderEnd,EOMONTH(M71,0)+1,""),"")</f>
        <v/>
      </c>
      <c r="N72" s="172" t="str">
        <f aca="false">IF(M72&lt;&gt;"",IF(M72&gt;=UnderStart,VLOOKUP(M72,READDATA!$AL$13:$AP$112,2),""),"")</f>
        <v/>
      </c>
      <c r="O72" s="172" t="str">
        <f aca="false">IF(M72&lt;&gt;"",IF(M72&gt;=UnderStart,VLOOKUP(M72,READDATA!$AL$13:$AP$112,3),""),"")</f>
        <v/>
      </c>
      <c r="P72" s="172" t="str">
        <f aca="false">IF(M72&lt;&gt;"",IF(M72&gt;=UnderStart,VLOOKUP(M72,READDATA!$AL$13:$AP$112,4),""),"")</f>
        <v/>
      </c>
      <c r="Q72" s="172" t="str">
        <f aca="false">IF(M72&lt;&gt;"",IF(M72&gt;=UnderStart,VLOOKUP(M72,READDATA!$AL$13:$AP$112,5),""),"")</f>
        <v/>
      </c>
      <c r="R72" s="173" t="str">
        <f aca="false">IF(M72&lt;&gt;"",IF(M72&gt;=UnderStart,VLOOKUP(M72,READDATA!$AS$14:$AT$112,2),""),"")</f>
        <v/>
      </c>
      <c r="S72" s="183" t="str">
        <f aca="false">IF(M72&lt;&gt;"",IF(M72&gt;=UnderStart,VLOOKUP(M72,READDATA!$AL$13:$AR$112,7),""),"")</f>
        <v/>
      </c>
      <c r="T72" s="175"/>
      <c r="U72" s="175"/>
      <c r="V72" s="175"/>
      <c r="X72" s="139" t="b">
        <f aca="false">FALSE()</f>
        <v>0</v>
      </c>
      <c r="Y72" s="139" t="n">
        <f aca="false">IF(X72,1,0)</f>
        <v>0</v>
      </c>
    </row>
    <row r="73" customFormat="false" ht="17.1" hidden="false" customHeight="true" outlineLevel="0" collapsed="false">
      <c r="F73" s="237"/>
      <c r="G73" s="238"/>
      <c r="H73" s="239"/>
      <c r="I73" s="241"/>
      <c r="M73" s="182" t="str">
        <f aca="false">IF(M72&lt;&gt;"",IF(EOMONTH(M72,0)+1&lt;UnderEnd,EOMONTH(M72,0)+1,""),"")</f>
        <v/>
      </c>
      <c r="N73" s="172" t="str">
        <f aca="false">IF(M73&lt;&gt;"",IF(M73&gt;=UnderStart,VLOOKUP(M73,READDATA!$AL$13:$AP$112,2),""),"")</f>
        <v/>
      </c>
      <c r="O73" s="172" t="str">
        <f aca="false">IF(M73&lt;&gt;"",IF(M73&gt;=UnderStart,VLOOKUP(M73,READDATA!$AL$13:$AP$112,3),""),"")</f>
        <v/>
      </c>
      <c r="P73" s="172" t="str">
        <f aca="false">IF(M73&lt;&gt;"",IF(M73&gt;=UnderStart,VLOOKUP(M73,READDATA!$AL$13:$AP$112,4),""),"")</f>
        <v/>
      </c>
      <c r="Q73" s="172" t="str">
        <f aca="false">IF(M73&lt;&gt;"",IF(M73&gt;=UnderStart,VLOOKUP(M73,READDATA!$AL$13:$AP$112,5),""),"")</f>
        <v/>
      </c>
      <c r="R73" s="173" t="str">
        <f aca="false">IF(M73&lt;&gt;"",IF(M73&gt;=UnderStart,VLOOKUP(M73,READDATA!$AS$14:$AT$112,2),""),"")</f>
        <v/>
      </c>
      <c r="S73" s="183" t="str">
        <f aca="false">IF(M73&lt;&gt;"",IF(M73&gt;=UnderStart,VLOOKUP(M73,READDATA!$AL$13:$AR$112,7),""),"")</f>
        <v/>
      </c>
      <c r="T73" s="175"/>
      <c r="U73" s="175"/>
      <c r="V73" s="175"/>
    </row>
    <row r="74" customFormat="false" ht="17.1" hidden="false" customHeight="true" outlineLevel="0" collapsed="false">
      <c r="F74" s="237"/>
      <c r="G74" s="238"/>
      <c r="H74" s="239"/>
      <c r="I74" s="241"/>
      <c r="M74" s="182" t="str">
        <f aca="false">IF(M73&lt;&gt;"",IF(EOMONTH(M73,0)+1&lt;UnderEnd,EOMONTH(M73,0)+1,""),"")</f>
        <v/>
      </c>
      <c r="N74" s="172" t="str">
        <f aca="false">IF(M74&lt;&gt;"",IF(M74&gt;=UnderStart,VLOOKUP(M74,READDATA!$AL$13:$AP$112,2),""),"")</f>
        <v/>
      </c>
      <c r="O74" s="172" t="str">
        <f aca="false">IF(M74&lt;&gt;"",IF(M74&gt;=UnderStart,VLOOKUP(M74,READDATA!$AL$13:$AP$112,3),""),"")</f>
        <v/>
      </c>
      <c r="P74" s="172" t="str">
        <f aca="false">IF(M74&lt;&gt;"",IF(M74&gt;=UnderStart,VLOOKUP(M74,READDATA!$AL$13:$AP$112,4),""),"")</f>
        <v/>
      </c>
      <c r="Q74" s="172" t="str">
        <f aca="false">IF(M74&lt;&gt;"",IF(M74&gt;=UnderStart,VLOOKUP(M74,READDATA!$AL$13:$AP$112,5),""),"")</f>
        <v/>
      </c>
      <c r="R74" s="173" t="str">
        <f aca="false">IF(M74&lt;&gt;"",IF(M74&gt;=UnderStart,VLOOKUP(M74,READDATA!$AS$14:$AT$112,2),""),"")</f>
        <v/>
      </c>
      <c r="S74" s="183" t="str">
        <f aca="false">IF(M74&lt;&gt;"",IF(M74&gt;=UnderStart,VLOOKUP(M74,READDATA!$AL$13:$AR$112,7),""),"")</f>
        <v/>
      </c>
      <c r="T74" s="175"/>
      <c r="U74" s="175"/>
      <c r="V74" s="175"/>
    </row>
    <row r="75" customFormat="false" ht="17.1" hidden="false" customHeight="true" outlineLevel="0" collapsed="false">
      <c r="F75" s="237"/>
      <c r="G75" s="238"/>
      <c r="H75" s="239"/>
      <c r="I75" s="241"/>
      <c r="M75" s="182" t="str">
        <f aca="false">IF(M74&lt;&gt;"",IF(EOMONTH(M74,0)+1&lt;UnderEnd,EOMONTH(M74,0)+1,""),"")</f>
        <v/>
      </c>
      <c r="N75" s="172" t="str">
        <f aca="false">IF(M75&lt;&gt;"",IF(M75&gt;=UnderStart,VLOOKUP(M75,READDATA!$AL$13:$AP$112,2),""),"")</f>
        <v/>
      </c>
      <c r="O75" s="172" t="str">
        <f aca="false">IF(M75&lt;&gt;"",IF(M75&gt;=UnderStart,VLOOKUP(M75,READDATA!$AL$13:$AP$112,3),""),"")</f>
        <v/>
      </c>
      <c r="P75" s="172" t="str">
        <f aca="false">IF(M75&lt;&gt;"",IF(M75&gt;=UnderStart,VLOOKUP(M75,READDATA!$AL$13:$AP$112,4),""),"")</f>
        <v/>
      </c>
      <c r="Q75" s="172" t="str">
        <f aca="false">IF(M75&lt;&gt;"",IF(M75&gt;=UnderStart,VLOOKUP(M75,READDATA!$AL$13:$AP$112,5),""),"")</f>
        <v/>
      </c>
      <c r="R75" s="173" t="str">
        <f aca="false">IF(M75&lt;&gt;"",IF(M75&gt;=UnderStart,VLOOKUP(M75,READDATA!$AS$14:$AT$112,2),""),"")</f>
        <v/>
      </c>
      <c r="S75" s="183" t="str">
        <f aca="false">IF(M75&lt;&gt;"",IF(M75&gt;=UnderStart,VLOOKUP(M75,READDATA!$AL$13:$AR$112,7),""),"")</f>
        <v/>
      </c>
      <c r="T75" s="175"/>
      <c r="U75" s="175"/>
      <c r="V75" s="175"/>
    </row>
    <row r="76" customFormat="false" ht="17.1" hidden="false" customHeight="true" outlineLevel="0" collapsed="false">
      <c r="F76" s="237"/>
      <c r="G76" s="243"/>
      <c r="H76" s="244"/>
      <c r="I76" s="241"/>
      <c r="M76" s="182" t="str">
        <f aca="false">IF(M75&lt;&gt;"",IF(EOMONTH(M75,0)+1&lt;UnderEnd,EOMONTH(M75,0)+1,""),"")</f>
        <v/>
      </c>
      <c r="N76" s="172" t="str">
        <f aca="false">IF(M76&lt;&gt;"",IF(M76&gt;=UnderStart,VLOOKUP(M76,READDATA!$AL$13:$AP$112,2),""),"")</f>
        <v/>
      </c>
      <c r="O76" s="172" t="str">
        <f aca="false">IF(M76&lt;&gt;"",IF(M76&gt;=UnderStart,VLOOKUP(M76,READDATA!$AL$13:$AP$112,3),""),"")</f>
        <v/>
      </c>
      <c r="P76" s="172" t="str">
        <f aca="false">IF(M76&lt;&gt;"",IF(M76&gt;=UnderStart,VLOOKUP(M76,READDATA!$AL$13:$AP$112,4),""),"")</f>
        <v/>
      </c>
      <c r="Q76" s="172" t="str">
        <f aca="false">IF(M76&lt;&gt;"",IF(M76&gt;=UnderStart,VLOOKUP(M76,READDATA!$AL$13:$AP$112,5),""),"")</f>
        <v/>
      </c>
      <c r="R76" s="173" t="str">
        <f aca="false">IF(M76&lt;&gt;"",IF(M76&gt;=UnderStart,VLOOKUP(M76,READDATA!$AS$14:$AT$112,2),""),"")</f>
        <v/>
      </c>
      <c r="S76" s="183" t="str">
        <f aca="false">IF(M76&lt;&gt;"",IF(M76&gt;=UnderStart,VLOOKUP(M76,READDATA!$AL$13:$AR$112,7),""),"")</f>
        <v/>
      </c>
      <c r="T76" s="175"/>
      <c r="U76" s="175"/>
      <c r="V76" s="175"/>
    </row>
    <row r="77" customFormat="false" ht="17.1" hidden="false" customHeight="true" outlineLevel="0" collapsed="false">
      <c r="F77" s="237"/>
      <c r="G77" s="243"/>
      <c r="H77" s="244"/>
      <c r="I77" s="241"/>
      <c r="M77" s="182" t="str">
        <f aca="false">IF(M76&lt;&gt;"",IF(EOMONTH(M76,0)+1&lt;UnderEnd,EOMONTH(M76,0)+1,""),"")</f>
        <v/>
      </c>
      <c r="N77" s="172" t="str">
        <f aca="false">IF(M77&lt;&gt;"",IF(M77&gt;=UnderStart,VLOOKUP(M77,READDATA!$AL$13:$AP$112,2),""),"")</f>
        <v/>
      </c>
      <c r="O77" s="172" t="str">
        <f aca="false">IF(M77&lt;&gt;"",IF(M77&gt;=UnderStart,VLOOKUP(M77,READDATA!$AL$13:$AP$112,3),""),"")</f>
        <v/>
      </c>
      <c r="P77" s="172" t="str">
        <f aca="false">IF(M77&lt;&gt;"",IF(M77&gt;=UnderStart,VLOOKUP(M77,READDATA!$AL$13:$AP$112,4),""),"")</f>
        <v/>
      </c>
      <c r="Q77" s="172" t="str">
        <f aca="false">IF(M77&lt;&gt;"",IF(M77&gt;=UnderStart,VLOOKUP(M77,READDATA!$AL$13:$AP$112,5),""),"")</f>
        <v/>
      </c>
      <c r="R77" s="173" t="str">
        <f aca="false">IF(M77&lt;&gt;"",IF(M77&gt;=UnderStart,VLOOKUP(M77,READDATA!$AS$14:$AT$112,2),""),"")</f>
        <v/>
      </c>
      <c r="S77" s="183" t="str">
        <f aca="false">IF(M77&lt;&gt;"",IF(M77&gt;=UnderStart,VLOOKUP(M77,READDATA!$AL$13:$AR$112,7),""),"")</f>
        <v/>
      </c>
      <c r="T77" s="175"/>
      <c r="U77" s="175"/>
      <c r="V77" s="175"/>
    </row>
    <row r="78" customFormat="false" ht="17.1" hidden="false" customHeight="true" outlineLevel="0" collapsed="false">
      <c r="M78" s="182" t="str">
        <f aca="false">IF(M77&lt;&gt;"",IF(EOMONTH(M77,0)+1&lt;UnderEnd,EOMONTH(M77,0)+1,""),"")</f>
        <v/>
      </c>
      <c r="N78" s="172" t="str">
        <f aca="false">IF(M78&lt;&gt;"",IF(M78&gt;=UnderStart,VLOOKUP(M78,READDATA!$AL$13:$AP$112,2),""),"")</f>
        <v/>
      </c>
      <c r="O78" s="172" t="str">
        <f aca="false">IF(M78&lt;&gt;"",IF(M78&gt;=UnderStart,VLOOKUP(M78,READDATA!$AL$13:$AP$112,3),""),"")</f>
        <v/>
      </c>
      <c r="P78" s="172" t="str">
        <f aca="false">IF(M78&lt;&gt;"",IF(M78&gt;=UnderStart,VLOOKUP(M78,READDATA!$AL$13:$AP$112,4),""),"")</f>
        <v/>
      </c>
      <c r="Q78" s="172" t="str">
        <f aca="false">IF(M78&lt;&gt;"",IF(M78&gt;=UnderStart,VLOOKUP(M78,READDATA!$AL$13:$AP$112,5),""),"")</f>
        <v/>
      </c>
      <c r="R78" s="173" t="str">
        <f aca="false">IF(M78&lt;&gt;"",IF(M78&gt;=UnderStart,VLOOKUP(M78,READDATA!$AS$14:$AT$112,2),""),"")</f>
        <v/>
      </c>
      <c r="S78" s="183" t="str">
        <f aca="false">IF(M78&lt;&gt;"",IF(M78&gt;=UnderStart,VLOOKUP(M78,READDATA!$AL$13:$AR$112,7),""),"")</f>
        <v/>
      </c>
      <c r="T78" s="175"/>
      <c r="U78" s="175"/>
      <c r="V78" s="175"/>
    </row>
    <row r="79" customFormat="false" ht="17.1" hidden="false" customHeight="true" outlineLevel="0" collapsed="false">
      <c r="M79" s="182" t="str">
        <f aca="false">IF(M78&lt;&gt;"",IF(EOMONTH(M78,0)+1&lt;UnderEnd,EOMONTH(M78,0)+1,""),"")</f>
        <v/>
      </c>
      <c r="N79" s="172" t="str">
        <f aca="false">IF(M79&lt;&gt;"",IF(M79&gt;=UnderStart,VLOOKUP(M79,READDATA!$AL$13:$AP$112,2),""),"")</f>
        <v/>
      </c>
      <c r="O79" s="172" t="str">
        <f aca="false">IF(M79&lt;&gt;"",IF(M79&gt;=UnderStart,VLOOKUP(M79,READDATA!$AL$13:$AP$112,3),""),"")</f>
        <v/>
      </c>
      <c r="P79" s="172" t="str">
        <f aca="false">IF(M79&lt;&gt;"",IF(M79&gt;=UnderStart,VLOOKUP(M79,READDATA!$AL$13:$AP$112,4),""),"")</f>
        <v/>
      </c>
      <c r="Q79" s="172" t="str">
        <f aca="false">IF(M79&lt;&gt;"",IF(M79&gt;=UnderStart,VLOOKUP(M79,READDATA!$AL$13:$AP$112,5),""),"")</f>
        <v/>
      </c>
      <c r="R79" s="173" t="str">
        <f aca="false">IF(M79&lt;&gt;"",IF(M79&gt;=UnderStart,VLOOKUP(M79,READDATA!$AS$14:$AT$112,2),""),"")</f>
        <v/>
      </c>
      <c r="S79" s="183" t="str">
        <f aca="false">IF(M79&lt;&gt;"",IF(M79&gt;=UnderStart,VLOOKUP(M79,READDATA!$AL$13:$AR$112,7),""),"")</f>
        <v/>
      </c>
      <c r="T79" s="175"/>
      <c r="U79" s="175"/>
      <c r="V79" s="175"/>
    </row>
    <row r="80" customFormat="false" ht="17.1" hidden="false" customHeight="true" outlineLevel="0" collapsed="false">
      <c r="M80" s="182" t="str">
        <f aca="false">IF(M79&lt;&gt;"",IF(EOMONTH(M79,0)+1&lt;UnderEnd,EOMONTH(M79,0)+1,""),"")</f>
        <v/>
      </c>
      <c r="N80" s="172" t="str">
        <f aca="false">IF(M80&lt;&gt;"",IF(M80&gt;=UnderStart,VLOOKUP(M80,READDATA!$AL$13:$AP$112,2),""),"")</f>
        <v/>
      </c>
      <c r="O80" s="172" t="str">
        <f aca="false">IF(M80&lt;&gt;"",IF(M80&gt;=UnderStart,VLOOKUP(M80,READDATA!$AL$13:$AP$112,3),""),"")</f>
        <v/>
      </c>
      <c r="P80" s="172" t="str">
        <f aca="false">IF(M80&lt;&gt;"",IF(M80&gt;=UnderStart,VLOOKUP(M80,READDATA!$AL$13:$AP$112,4),""),"")</f>
        <v/>
      </c>
      <c r="Q80" s="172" t="str">
        <f aca="false">IF(M80&lt;&gt;"",IF(M80&gt;=UnderStart,VLOOKUP(M80,READDATA!$AL$13:$AP$112,5),""),"")</f>
        <v/>
      </c>
      <c r="R80" s="173" t="str">
        <f aca="false">IF(M80&lt;&gt;"",IF(M80&gt;=UnderStart,VLOOKUP(M80,READDATA!$AS$14:$AT$112,2),""),"")</f>
        <v/>
      </c>
      <c r="S80" s="183" t="str">
        <f aca="false">IF(M80&lt;&gt;"",IF(M80&gt;=UnderStart,VLOOKUP(M80,READDATA!$AL$13:$AR$112,7),""),"")</f>
        <v/>
      </c>
      <c r="T80" s="175"/>
      <c r="U80" s="175"/>
      <c r="V80" s="175"/>
    </row>
    <row r="81" customFormat="false" ht="17.1" hidden="false" customHeight="true" outlineLevel="0" collapsed="false">
      <c r="M81" s="182" t="str">
        <f aca="false">IF(M80&lt;&gt;"",IF(EOMONTH(M80,0)+1&lt;UnderEnd,EOMONTH(M80,0)+1,""),"")</f>
        <v/>
      </c>
      <c r="N81" s="172" t="str">
        <f aca="false">IF(M81&lt;&gt;"",IF(M81&gt;=UnderStart,VLOOKUP(M81,READDATA!$AL$13:$AP$112,2),""),"")</f>
        <v/>
      </c>
      <c r="O81" s="172" t="str">
        <f aca="false">IF(M81&lt;&gt;"",IF(M81&gt;=UnderStart,VLOOKUP(M81,READDATA!$AL$13:$AP$112,3),""),"")</f>
        <v/>
      </c>
      <c r="P81" s="172" t="str">
        <f aca="false">IF(M81&lt;&gt;"",IF(M81&gt;=UnderStart,VLOOKUP(M81,READDATA!$AL$13:$AP$112,4),""),"")</f>
        <v/>
      </c>
      <c r="Q81" s="172" t="str">
        <f aca="false">IF(M81&lt;&gt;"",IF(M81&gt;=UnderStart,VLOOKUP(M81,READDATA!$AL$13:$AP$112,5),""),"")</f>
        <v/>
      </c>
      <c r="R81" s="173" t="str">
        <f aca="false">IF(M81&lt;&gt;"",IF(M81&gt;=UnderStart,VLOOKUP(M81,READDATA!$AS$14:$AT$112,2),""),"")</f>
        <v/>
      </c>
      <c r="S81" s="183" t="str">
        <f aca="false">IF(M81&lt;&gt;"",IF(M81&gt;=UnderStart,VLOOKUP(M81,READDATA!$AL$13:$AR$112,7),""),"")</f>
        <v/>
      </c>
      <c r="T81" s="175"/>
      <c r="U81" s="175"/>
      <c r="V81" s="175"/>
    </row>
    <row r="82" customFormat="false" ht="17.1" hidden="false" customHeight="true" outlineLevel="0" collapsed="false">
      <c r="M82" s="182" t="str">
        <f aca="false">IF(M81&lt;&gt;"",IF(EOMONTH(M81,0)+1&lt;UnderEnd,EOMONTH(M81,0)+1,""),"")</f>
        <v/>
      </c>
      <c r="N82" s="172" t="str">
        <f aca="false">IF(M82&lt;&gt;"",IF(M82&gt;=UnderStart,VLOOKUP(M82,READDATA!$AL$13:$AP$112,2),""),"")</f>
        <v/>
      </c>
      <c r="O82" s="172" t="str">
        <f aca="false">IF(M82&lt;&gt;"",IF(M82&gt;=UnderStart,VLOOKUP(M82,READDATA!$AL$13:$AP$112,3),""),"")</f>
        <v/>
      </c>
      <c r="P82" s="172" t="str">
        <f aca="false">IF(M82&lt;&gt;"",IF(M82&gt;=UnderStart,VLOOKUP(M82,READDATA!$AL$13:$AP$112,4),""),"")</f>
        <v/>
      </c>
      <c r="Q82" s="172" t="str">
        <f aca="false">IF(M82&lt;&gt;"",IF(M82&gt;=UnderStart,VLOOKUP(M82,READDATA!$AL$13:$AP$112,5),""),"")</f>
        <v/>
      </c>
      <c r="R82" s="173" t="str">
        <f aca="false">IF(M82&lt;&gt;"",IF(M82&gt;=UnderStart,VLOOKUP(M82,READDATA!$AS$14:$AT$112,2),""),"")</f>
        <v/>
      </c>
      <c r="S82" s="183" t="str">
        <f aca="false">IF(M82&lt;&gt;"",IF(M82&gt;=UnderStart,VLOOKUP(M82,READDATA!$AL$13:$AR$112,7),""),"")</f>
        <v/>
      </c>
      <c r="T82" s="175"/>
      <c r="U82" s="175"/>
      <c r="V82" s="175"/>
    </row>
    <row r="83" customFormat="false" ht="17.1" hidden="false" customHeight="true" outlineLevel="0" collapsed="false">
      <c r="M83" s="182" t="str">
        <f aca="false">IF(M82&lt;&gt;"",IF(EOMONTH(M82,0)+1&lt;UnderEnd,EOMONTH(M82,0)+1,""),"")</f>
        <v/>
      </c>
      <c r="N83" s="172" t="str">
        <f aca="false">IF(M83&lt;&gt;"",IF(M83&gt;=UnderStart,VLOOKUP(M83,READDATA!$AL$13:$AP$112,2),""),"")</f>
        <v/>
      </c>
      <c r="O83" s="172" t="str">
        <f aca="false">IF(M83&lt;&gt;"",IF(M83&gt;=UnderStart,VLOOKUP(M83,READDATA!$AL$13:$AP$112,3),""),"")</f>
        <v/>
      </c>
      <c r="P83" s="172" t="str">
        <f aca="false">IF(M83&lt;&gt;"",IF(M83&gt;=UnderStart,VLOOKUP(M83,READDATA!$AL$13:$AP$112,4),""),"")</f>
        <v/>
      </c>
      <c r="Q83" s="172" t="str">
        <f aca="false">IF(M83&lt;&gt;"",IF(M83&gt;=UnderStart,VLOOKUP(M83,READDATA!$AL$13:$AP$112,5),""),"")</f>
        <v/>
      </c>
      <c r="R83" s="173" t="str">
        <f aca="false">IF(M83&lt;&gt;"",IF(M83&gt;=UnderStart,VLOOKUP(M83,READDATA!$AS$14:$AT$112,2),""),"")</f>
        <v/>
      </c>
      <c r="S83" s="183" t="str">
        <f aca="false">IF(M83&lt;&gt;"",IF(M83&gt;=UnderStart,VLOOKUP(M83,READDATA!$AL$13:$AR$112,7),""),"")</f>
        <v/>
      </c>
      <c r="T83" s="175"/>
      <c r="U83" s="175"/>
      <c r="V83" s="175"/>
    </row>
    <row r="84" customFormat="false" ht="17.1" hidden="false" customHeight="true" outlineLevel="0" collapsed="false">
      <c r="M84" s="182" t="str">
        <f aca="false">IF(M83&lt;&gt;"",IF(EOMONTH(M83,0)+1&lt;UnderEnd,EOMONTH(M83,0)+1,""),"")</f>
        <v/>
      </c>
      <c r="N84" s="172" t="str">
        <f aca="false">IF(M84&lt;&gt;"",IF(M84&gt;=UnderStart,VLOOKUP(M84,READDATA!$AL$13:$AP$112,2),""),"")</f>
        <v/>
      </c>
      <c r="O84" s="172" t="str">
        <f aca="false">IF(M84&lt;&gt;"",IF(M84&gt;=UnderStart,VLOOKUP(M84,READDATA!$AL$13:$AP$112,3),""),"")</f>
        <v/>
      </c>
      <c r="P84" s="172" t="str">
        <f aca="false">IF(M84&lt;&gt;"",IF(M84&gt;=UnderStart,VLOOKUP(M84,READDATA!$AL$13:$AP$112,4),""),"")</f>
        <v/>
      </c>
      <c r="Q84" s="172" t="str">
        <f aca="false">IF(M84&lt;&gt;"",IF(M84&gt;=UnderStart,VLOOKUP(M84,READDATA!$AL$13:$AP$112,5),""),"")</f>
        <v/>
      </c>
      <c r="R84" s="173" t="str">
        <f aca="false">IF(M84&lt;&gt;"",IF(M84&gt;=UnderStart,VLOOKUP(M84,READDATA!$AS$14:$AT$112,2),""),"")</f>
        <v/>
      </c>
      <c r="S84" s="183" t="str">
        <f aca="false">IF(M84&lt;&gt;"",IF(M84&gt;=UnderStart,VLOOKUP(M84,READDATA!$AL$13:$AR$112,7),""),"")</f>
        <v/>
      </c>
      <c r="T84" s="175"/>
      <c r="U84" s="175"/>
      <c r="V84" s="175"/>
    </row>
    <row r="85" customFormat="false" ht="17.1" hidden="false" customHeight="true" outlineLevel="0" collapsed="false">
      <c r="M85" s="182" t="str">
        <f aca="false">IF(M84&lt;&gt;"",IF(EOMONTH(M84,0)+1&lt;UnderEnd,EOMONTH(M84,0)+1,""),"")</f>
        <v/>
      </c>
      <c r="N85" s="172" t="str">
        <f aca="false">IF(M85&lt;&gt;"",IF(M85&gt;=UnderStart,VLOOKUP(M85,READDATA!$AL$13:$AP$112,2),""),"")</f>
        <v/>
      </c>
      <c r="O85" s="172" t="str">
        <f aca="false">IF(M85&lt;&gt;"",IF(M85&gt;=UnderStart,VLOOKUP(M85,READDATA!$AL$13:$AP$112,3),""),"")</f>
        <v/>
      </c>
      <c r="P85" s="172" t="str">
        <f aca="false">IF(M85&lt;&gt;"",IF(M85&gt;=UnderStart,VLOOKUP(M85,READDATA!$AL$13:$AP$112,4),""),"")</f>
        <v/>
      </c>
      <c r="Q85" s="172" t="str">
        <f aca="false">IF(M85&lt;&gt;"",IF(M85&gt;=UnderStart,VLOOKUP(M85,READDATA!$AL$13:$AP$112,5),""),"")</f>
        <v/>
      </c>
      <c r="R85" s="173" t="str">
        <f aca="false">IF(M85&lt;&gt;"",IF(M85&gt;=UnderStart,VLOOKUP(M85,READDATA!$AS$14:$AT$112,2),""),"")</f>
        <v/>
      </c>
      <c r="S85" s="183" t="str">
        <f aca="false">IF(M85&lt;&gt;"",IF(M85&gt;=UnderStart,VLOOKUP(M85,READDATA!$AL$13:$AR$112,7),""),"")</f>
        <v/>
      </c>
      <c r="T85" s="175"/>
      <c r="U85" s="175"/>
      <c r="V85" s="175"/>
    </row>
    <row r="86" customFormat="false" ht="17.1" hidden="false" customHeight="true" outlineLevel="0" collapsed="false">
      <c r="M86" s="182" t="str">
        <f aca="false">IF(M85&lt;&gt;"",IF(EOMONTH(M85,0)+1&lt;UnderEnd,EOMONTH(M85,0)+1,""),"")</f>
        <v/>
      </c>
      <c r="N86" s="172" t="str">
        <f aca="false">IF(M86&lt;&gt;"",IF(M86&gt;=UnderStart,VLOOKUP(M86,READDATA!$AL$13:$AP$112,2),""),"")</f>
        <v/>
      </c>
      <c r="O86" s="172" t="str">
        <f aca="false">IF(M86&lt;&gt;"",IF(M86&gt;=UnderStart,VLOOKUP(M86,READDATA!$AL$13:$AP$112,3),""),"")</f>
        <v/>
      </c>
      <c r="P86" s="172" t="str">
        <f aca="false">IF(M86&lt;&gt;"",IF(M86&gt;=UnderStart,VLOOKUP(M86,READDATA!$AL$13:$AP$112,4),""),"")</f>
        <v/>
      </c>
      <c r="Q86" s="172" t="str">
        <f aca="false">IF(M86&lt;&gt;"",IF(M86&gt;=UnderStart,VLOOKUP(M86,READDATA!$AL$13:$AP$112,5),""),"")</f>
        <v/>
      </c>
      <c r="R86" s="173" t="str">
        <f aca="false">IF(M86&lt;&gt;"",IF(M86&gt;=UnderStart,VLOOKUP(M86,READDATA!$AS$14:$AT$112,2),""),"")</f>
        <v/>
      </c>
      <c r="S86" s="183" t="str">
        <f aca="false">IF(M86&lt;&gt;"",IF(M86&gt;=UnderStart,VLOOKUP(M86,READDATA!$AL$13:$AR$112,7),""),"")</f>
        <v/>
      </c>
      <c r="T86" s="175"/>
      <c r="U86" s="175"/>
      <c r="V86" s="175"/>
    </row>
    <row r="87" customFormat="false" ht="17.1" hidden="false" customHeight="true" outlineLevel="0" collapsed="false">
      <c r="M87" s="182" t="str">
        <f aca="false">IF(M86&lt;&gt;"",IF(EOMONTH(M86,0)+1&lt;UnderEnd,EOMONTH(M86,0)+1,""),"")</f>
        <v/>
      </c>
      <c r="N87" s="172" t="str">
        <f aca="false">IF(M87&lt;&gt;"",IF(M87&gt;=UnderStart,VLOOKUP(M87,READDATA!$AL$13:$AP$112,2),""),"")</f>
        <v/>
      </c>
      <c r="O87" s="172" t="str">
        <f aca="false">IF(M87&lt;&gt;"",IF(M87&gt;=UnderStart,VLOOKUP(M87,READDATA!$AL$13:$AP$112,3),""),"")</f>
        <v/>
      </c>
      <c r="P87" s="172" t="str">
        <f aca="false">IF(M87&lt;&gt;"",IF(M87&gt;=UnderStart,VLOOKUP(M87,READDATA!$AL$13:$AP$112,4),""),"")</f>
        <v/>
      </c>
      <c r="Q87" s="172" t="str">
        <f aca="false">IF(M87&lt;&gt;"",IF(M87&gt;=UnderStart,VLOOKUP(M87,READDATA!$AL$13:$AP$112,5),""),"")</f>
        <v/>
      </c>
      <c r="R87" s="173" t="str">
        <f aca="false">IF(M87&lt;&gt;"",IF(M87&gt;=UnderStart,VLOOKUP(M87,READDATA!$AS$14:$AT$112,2),""),"")</f>
        <v/>
      </c>
      <c r="S87" s="183" t="str">
        <f aca="false">IF(M87&lt;&gt;"",IF(M87&gt;=UnderStart,VLOOKUP(M87,READDATA!$AL$13:$AR$112,7),""),"")</f>
        <v/>
      </c>
      <c r="T87" s="175"/>
      <c r="U87" s="175"/>
      <c r="V87" s="175"/>
    </row>
    <row r="88" customFormat="false" ht="17.1" hidden="false" customHeight="true" outlineLevel="0" collapsed="false">
      <c r="M88" s="182" t="str">
        <f aca="false">IF(M87&lt;&gt;"",IF(EOMONTH(M87,0)+1&lt;UnderEnd,EOMONTH(M87,0)+1,""),"")</f>
        <v/>
      </c>
      <c r="N88" s="172" t="str">
        <f aca="false">IF(M88&lt;&gt;"",IF(M88&gt;=UnderStart,VLOOKUP(M88,READDATA!$AL$13:$AP$112,2),""),"")</f>
        <v/>
      </c>
      <c r="O88" s="172" t="str">
        <f aca="false">IF(M88&lt;&gt;"",IF(M88&gt;=UnderStart,VLOOKUP(M88,READDATA!$AL$13:$AP$112,3),""),"")</f>
        <v/>
      </c>
      <c r="P88" s="172" t="str">
        <f aca="false">IF(M88&lt;&gt;"",IF(M88&gt;=UnderStart,VLOOKUP(M88,READDATA!$AL$13:$AP$112,4),""),"")</f>
        <v/>
      </c>
      <c r="Q88" s="172" t="str">
        <f aca="false">IF(M88&lt;&gt;"",IF(M88&gt;=UnderStart,VLOOKUP(M88,READDATA!$AL$13:$AP$112,5),""),"")</f>
        <v/>
      </c>
      <c r="R88" s="173" t="str">
        <f aca="false">IF(M88&lt;&gt;"",IF(M88&gt;=UnderStart,VLOOKUP(M88,READDATA!$AS$14:$AT$112,2),""),"")</f>
        <v/>
      </c>
      <c r="S88" s="183" t="str">
        <f aca="false">IF(M88&lt;&gt;"",IF(M88&gt;=UnderStart,VLOOKUP(M88,READDATA!$AL$13:$AR$112,7),""),"")</f>
        <v/>
      </c>
      <c r="T88" s="175"/>
      <c r="U88" s="175"/>
      <c r="V88" s="175"/>
    </row>
    <row r="89" customFormat="false" ht="17.1" hidden="false" customHeight="true" outlineLevel="0" collapsed="false">
      <c r="M89" s="182" t="str">
        <f aca="false">IF(M88&lt;&gt;"",IF(EOMONTH(M88,0)+1&lt;UnderEnd,EOMONTH(M88,0)+1,""),"")</f>
        <v/>
      </c>
      <c r="N89" s="172" t="str">
        <f aca="false">IF(M89&lt;&gt;"",IF(M89&gt;=UnderStart,VLOOKUP(M89,READDATA!$AL$13:$AP$112,2),""),"")</f>
        <v/>
      </c>
      <c r="O89" s="172" t="str">
        <f aca="false">IF(M89&lt;&gt;"",IF(M89&gt;=UnderStart,VLOOKUP(M89,READDATA!$AL$13:$AP$112,3),""),"")</f>
        <v/>
      </c>
      <c r="P89" s="172" t="str">
        <f aca="false">IF(M89&lt;&gt;"",IF(M89&gt;=UnderStart,VLOOKUP(M89,READDATA!$AL$13:$AP$112,4),""),"")</f>
        <v/>
      </c>
      <c r="Q89" s="172" t="str">
        <f aca="false">IF(M89&lt;&gt;"",IF(M89&gt;=UnderStart,VLOOKUP(M89,READDATA!$AL$13:$AP$112,5),""),"")</f>
        <v/>
      </c>
      <c r="R89" s="173" t="str">
        <f aca="false">IF(M89&lt;&gt;"",IF(M89&gt;=UnderStart,VLOOKUP(M89,READDATA!$AS$14:$AT$112,2),""),"")</f>
        <v/>
      </c>
      <c r="S89" s="183" t="str">
        <f aca="false">IF(M89&lt;&gt;"",IF(M89&gt;=UnderStart,VLOOKUP(M89,READDATA!$AL$13:$AR$112,7),""),"")</f>
        <v/>
      </c>
      <c r="T89" s="175"/>
      <c r="U89" s="175"/>
      <c r="V89" s="175"/>
    </row>
    <row r="90" customFormat="false" ht="17.1" hidden="false" customHeight="true" outlineLevel="0" collapsed="false">
      <c r="M90" s="182" t="str">
        <f aca="false">IF(M89&lt;&gt;"",IF(EOMONTH(M89,0)+1&lt;UnderEnd,EOMONTH(M89,0)+1,""),"")</f>
        <v/>
      </c>
      <c r="N90" s="172" t="str">
        <f aca="false">IF(M90&lt;&gt;"",IF(M90&gt;=UnderStart,VLOOKUP(M90,READDATA!$AL$13:$AP$112,2),""),"")</f>
        <v/>
      </c>
      <c r="O90" s="172" t="str">
        <f aca="false">IF(M90&lt;&gt;"",IF(M90&gt;=UnderStart,VLOOKUP(M90,READDATA!$AL$13:$AP$112,3),""),"")</f>
        <v/>
      </c>
      <c r="P90" s="172" t="str">
        <f aca="false">IF(M90&lt;&gt;"",IF(M90&gt;=UnderStart,VLOOKUP(M90,READDATA!$AL$13:$AP$112,4),""),"")</f>
        <v/>
      </c>
      <c r="Q90" s="172" t="str">
        <f aca="false">IF(M90&lt;&gt;"",IF(M90&gt;=UnderStart,VLOOKUP(M90,READDATA!$AL$13:$AP$112,5),""),"")</f>
        <v/>
      </c>
      <c r="R90" s="173" t="str">
        <f aca="false">IF(M90&lt;&gt;"",IF(M90&gt;=UnderStart,VLOOKUP(M90,READDATA!$AS$14:$AT$112,2),""),"")</f>
        <v/>
      </c>
      <c r="S90" s="183" t="str">
        <f aca="false">IF(M90&lt;&gt;"",IF(M90&gt;=UnderStart,VLOOKUP(M90,READDATA!$AL$13:$AR$112,7),""),"")</f>
        <v/>
      </c>
      <c r="T90" s="175"/>
      <c r="U90" s="175"/>
      <c r="V90" s="175"/>
    </row>
    <row r="91" customFormat="false" ht="17.1" hidden="false" customHeight="true" outlineLevel="0" collapsed="false">
      <c r="M91" s="182" t="str">
        <f aca="false">IF(M90&lt;&gt;"",IF(EOMONTH(M90,0)+1&lt;UnderEnd,EOMONTH(M90,0)+1,""),"")</f>
        <v/>
      </c>
      <c r="N91" s="172" t="str">
        <f aca="false">IF(M91&lt;&gt;"",IF(M91&gt;=UnderStart,VLOOKUP(M91,READDATA!$AL$13:$AP$112,2),""),"")</f>
        <v/>
      </c>
      <c r="O91" s="172" t="str">
        <f aca="false">IF(M91&lt;&gt;"",IF(M91&gt;=UnderStart,VLOOKUP(M91,READDATA!$AL$13:$AP$112,3),""),"")</f>
        <v/>
      </c>
      <c r="P91" s="172" t="str">
        <f aca="false">IF(M91&lt;&gt;"",IF(M91&gt;=UnderStart,VLOOKUP(M91,READDATA!$AL$13:$AP$112,4),""),"")</f>
        <v/>
      </c>
      <c r="Q91" s="172" t="str">
        <f aca="false">IF(M91&lt;&gt;"",IF(M91&gt;=UnderStart,VLOOKUP(M91,READDATA!$AL$13:$AP$112,5),""),"")</f>
        <v/>
      </c>
      <c r="R91" s="173" t="str">
        <f aca="false">IF(M91&lt;&gt;"",IF(M91&gt;=UnderStart,VLOOKUP(M91,READDATA!$AS$14:$AT$112,2),""),"")</f>
        <v/>
      </c>
      <c r="S91" s="183" t="str">
        <f aca="false">IF(M91&lt;&gt;"",IF(M91&gt;=UnderStart,VLOOKUP(M91,READDATA!$AL$13:$AR$112,7),""),"")</f>
        <v/>
      </c>
      <c r="T91" s="175"/>
      <c r="U91" s="175"/>
      <c r="V91" s="175"/>
    </row>
    <row r="92" customFormat="false" ht="17.1" hidden="false" customHeight="true" outlineLevel="0" collapsed="false">
      <c r="M92" s="182" t="str">
        <f aca="false">IF(M91&lt;&gt;"",IF(EOMONTH(M91,0)+1&lt;UnderEnd,EOMONTH(M91,0)+1,""),"")</f>
        <v/>
      </c>
      <c r="N92" s="172" t="str">
        <f aca="false">IF(M92&lt;&gt;"",IF(M92&gt;=UnderStart,VLOOKUP(M92,READDATA!$AL$13:$AP$112,2),""),"")</f>
        <v/>
      </c>
      <c r="O92" s="172" t="str">
        <f aca="false">IF(M92&lt;&gt;"",IF(M92&gt;=UnderStart,VLOOKUP(M92,READDATA!$AL$13:$AP$112,3),""),"")</f>
        <v/>
      </c>
      <c r="P92" s="172" t="str">
        <f aca="false">IF(M92&lt;&gt;"",IF(M92&gt;=UnderStart,VLOOKUP(M92,READDATA!$AL$13:$AP$112,4),""),"")</f>
        <v/>
      </c>
      <c r="Q92" s="172" t="str">
        <f aca="false">IF(M92&lt;&gt;"",IF(M92&gt;=UnderStart,VLOOKUP(M92,READDATA!$AL$13:$AP$112,5),""),"")</f>
        <v/>
      </c>
      <c r="R92" s="173" t="str">
        <f aca="false">IF(M92&lt;&gt;"",IF(M92&gt;=UnderStart,VLOOKUP(M92,READDATA!$AS$14:$AT$112,2),""),"")</f>
        <v/>
      </c>
      <c r="S92" s="183" t="str">
        <f aca="false">IF(M92&lt;&gt;"",IF(M92&gt;=UnderStart,VLOOKUP(M92,READDATA!$AL$13:$AR$112,7),""),"")</f>
        <v/>
      </c>
      <c r="T92" s="175"/>
      <c r="U92" s="175"/>
      <c r="V92" s="175"/>
    </row>
    <row r="93" customFormat="false" ht="17.1" hidden="false" customHeight="true" outlineLevel="0" collapsed="false">
      <c r="M93" s="182" t="str">
        <f aca="false">IF(M92&lt;&gt;"",IF(EOMONTH(M92,0)+1&lt;UnderEnd,EOMONTH(M92,0)+1,""),"")</f>
        <v/>
      </c>
      <c r="N93" s="172" t="str">
        <f aca="false">IF(M93&lt;&gt;"",IF(M93&gt;=UnderStart,VLOOKUP(M93,READDATA!$AL$13:$AP$112,2),""),"")</f>
        <v/>
      </c>
      <c r="O93" s="172" t="str">
        <f aca="false">IF(M93&lt;&gt;"",IF(M93&gt;=UnderStart,VLOOKUP(M93,READDATA!$AL$13:$AP$112,3),""),"")</f>
        <v/>
      </c>
      <c r="P93" s="172" t="str">
        <f aca="false">IF(M93&lt;&gt;"",IF(M93&gt;=UnderStart,VLOOKUP(M93,READDATA!$AL$13:$AP$112,4),""),"")</f>
        <v/>
      </c>
      <c r="Q93" s="172" t="str">
        <f aca="false">IF(M93&lt;&gt;"",IF(M93&gt;=UnderStart,VLOOKUP(M93,READDATA!$AL$13:$AP$112,5),""),"")</f>
        <v/>
      </c>
      <c r="R93" s="173" t="str">
        <f aca="false">IF(M93&lt;&gt;"",IF(M93&gt;=UnderStart,VLOOKUP(M93,READDATA!$AS$14:$AT$112,2),""),"")</f>
        <v/>
      </c>
      <c r="S93" s="183" t="str">
        <f aca="false">IF(M93&lt;&gt;"",IF(M93&gt;=UnderStart,VLOOKUP(M93,READDATA!$AL$13:$AR$112,7),""),"")</f>
        <v/>
      </c>
      <c r="T93" s="175"/>
      <c r="U93" s="175"/>
      <c r="V93" s="175"/>
    </row>
    <row r="94" customFormat="false" ht="17.1" hidden="false" customHeight="true" outlineLevel="0" collapsed="false">
      <c r="M94" s="182" t="str">
        <f aca="false">IF(M93&lt;&gt;"",IF(EOMONTH(M93,0)+1&lt;UnderEnd,EOMONTH(M93,0)+1,""),"")</f>
        <v/>
      </c>
      <c r="N94" s="172" t="str">
        <f aca="false">IF(M94&lt;&gt;"",IF(M94&gt;=UnderStart,VLOOKUP(M94,READDATA!$AL$13:$AP$112,2),""),"")</f>
        <v/>
      </c>
      <c r="O94" s="172" t="str">
        <f aca="false">IF(M94&lt;&gt;"",IF(M94&gt;=UnderStart,VLOOKUP(M94,READDATA!$AL$13:$AP$112,3),""),"")</f>
        <v/>
      </c>
      <c r="P94" s="172" t="str">
        <f aca="false">IF(M94&lt;&gt;"",IF(M94&gt;=UnderStart,VLOOKUP(M94,READDATA!$AL$13:$AP$112,4),""),"")</f>
        <v/>
      </c>
      <c r="Q94" s="172" t="str">
        <f aca="false">IF(M94&lt;&gt;"",IF(M94&gt;=UnderStart,VLOOKUP(M94,READDATA!$AL$13:$AP$112,5),""),"")</f>
        <v/>
      </c>
      <c r="R94" s="173" t="str">
        <f aca="false">IF(M94&lt;&gt;"",IF(M94&gt;=UnderStart,VLOOKUP(M94,READDATA!$AS$14:$AT$112,2),""),"")</f>
        <v/>
      </c>
      <c r="S94" s="183" t="str">
        <f aca="false">IF(M94&lt;&gt;"",IF(M94&gt;=UnderStart,VLOOKUP(M94,READDATA!$AL$13:$AR$112,7),""),"")</f>
        <v/>
      </c>
      <c r="T94" s="175"/>
      <c r="U94" s="175"/>
      <c r="V94" s="175"/>
    </row>
    <row r="95" customFormat="false" ht="17.1" hidden="false" customHeight="true" outlineLevel="0" collapsed="false">
      <c r="M95" s="182" t="str">
        <f aca="false">IF(M94&lt;&gt;"",IF(EOMONTH(M94,0)+1&lt;UnderEnd,EOMONTH(M94,0)+1,""),"")</f>
        <v/>
      </c>
      <c r="N95" s="172" t="str">
        <f aca="false">IF(M95&lt;&gt;"",IF(M95&gt;=UnderStart,VLOOKUP(M95,READDATA!$AL$13:$AP$112,2),""),"")</f>
        <v/>
      </c>
      <c r="O95" s="172" t="str">
        <f aca="false">IF(M95&lt;&gt;"",IF(M95&gt;=UnderStart,VLOOKUP(M95,READDATA!$AL$13:$AP$112,3),""),"")</f>
        <v/>
      </c>
      <c r="P95" s="172" t="str">
        <f aca="false">IF(M95&lt;&gt;"",IF(M95&gt;=UnderStart,VLOOKUP(M95,READDATA!$AL$13:$AP$112,4),""),"")</f>
        <v/>
      </c>
      <c r="Q95" s="172" t="str">
        <f aca="false">IF(M95&lt;&gt;"",IF(M95&gt;=UnderStart,VLOOKUP(M95,READDATA!$AL$13:$AP$112,5),""),"")</f>
        <v/>
      </c>
      <c r="R95" s="173" t="str">
        <f aca="false">IF(M95&lt;&gt;"",IF(M95&gt;=UnderStart,VLOOKUP(M95,READDATA!$AS$14:$AT$112,2),""),"")</f>
        <v/>
      </c>
      <c r="S95" s="183" t="str">
        <f aca="false">IF(M95&lt;&gt;"",IF(M95&gt;=UnderStart,VLOOKUP(M95,READDATA!$AL$13:$AR$112,7),""),"")</f>
        <v/>
      </c>
      <c r="T95" s="175"/>
      <c r="U95" s="175"/>
      <c r="V95" s="175"/>
    </row>
    <row r="96" customFormat="false" ht="17.1" hidden="false" customHeight="true" outlineLevel="0" collapsed="false">
      <c r="M96" s="182" t="str">
        <f aca="false">IF(M95&lt;&gt;"",IF(EOMONTH(M95,0)+1&lt;UnderEnd,EOMONTH(M95,0)+1,""),"")</f>
        <v/>
      </c>
      <c r="N96" s="172" t="str">
        <f aca="false">IF(M96&lt;&gt;"",IF(M96&gt;=UnderStart,VLOOKUP(M96,READDATA!$AL$13:$AP$112,2),""),"")</f>
        <v/>
      </c>
      <c r="O96" s="172" t="str">
        <f aca="false">IF(M96&lt;&gt;"",IF(M96&gt;=UnderStart,VLOOKUP(M96,READDATA!$AL$13:$AP$112,3),""),"")</f>
        <v/>
      </c>
      <c r="P96" s="172" t="str">
        <f aca="false">IF(M96&lt;&gt;"",IF(M96&gt;=UnderStart,VLOOKUP(M96,READDATA!$AL$13:$AP$112,4),""),"")</f>
        <v/>
      </c>
      <c r="Q96" s="172" t="str">
        <f aca="false">IF(M96&lt;&gt;"",IF(M96&gt;=UnderStart,VLOOKUP(M96,READDATA!$AL$13:$AP$112,5),""),"")</f>
        <v/>
      </c>
      <c r="R96" s="173" t="str">
        <f aca="false">IF(M96&lt;&gt;"",IF(M96&gt;=UnderStart,VLOOKUP(M96,READDATA!$AS$14:$AT$112,2),""),"")</f>
        <v/>
      </c>
      <c r="S96" s="183" t="str">
        <f aca="false">IF(M96&lt;&gt;"",IF(M96&gt;=UnderStart,VLOOKUP(M96,READDATA!$AL$13:$AR$112,7),""),"")</f>
        <v/>
      </c>
      <c r="T96" s="175"/>
      <c r="U96" s="175"/>
      <c r="V96" s="175"/>
    </row>
    <row r="97" customFormat="false" ht="17.1" hidden="false" customHeight="true" outlineLevel="0" collapsed="false">
      <c r="M97" s="182" t="str">
        <f aca="false">IF(M96&lt;&gt;"",IF(EOMONTH(M96,0)+1&lt;UnderEnd,EOMONTH(M96,0)+1,""),"")</f>
        <v/>
      </c>
      <c r="N97" s="172" t="str">
        <f aca="false">IF(M97&lt;&gt;"",IF(M97&gt;=UnderStart,VLOOKUP(M97,READDATA!$AL$13:$AP$112,2),""),"")</f>
        <v/>
      </c>
      <c r="O97" s="172" t="str">
        <f aca="false">IF(M97&lt;&gt;"",IF(M97&gt;=UnderStart,VLOOKUP(M97,READDATA!$AL$13:$AP$112,3),""),"")</f>
        <v/>
      </c>
      <c r="P97" s="172" t="str">
        <f aca="false">IF(M97&lt;&gt;"",IF(M97&gt;=UnderStart,VLOOKUP(M97,READDATA!$AL$13:$AP$112,4),""),"")</f>
        <v/>
      </c>
      <c r="Q97" s="172" t="str">
        <f aca="false">IF(M97&lt;&gt;"",IF(M97&gt;=UnderStart,VLOOKUP(M97,READDATA!$AL$13:$AP$112,5),""),"")</f>
        <v/>
      </c>
      <c r="R97" s="173" t="str">
        <f aca="false">IF(M97&lt;&gt;"",IF(M97&gt;=UnderStart,VLOOKUP(M97,READDATA!$AS$14:$AT$112,2),""),"")</f>
        <v/>
      </c>
      <c r="S97" s="183" t="str">
        <f aca="false">IF(M97&lt;&gt;"",IF(M97&gt;=UnderStart,VLOOKUP(M97,READDATA!$AL$13:$AR$112,7),""),"")</f>
        <v/>
      </c>
      <c r="T97" s="175"/>
      <c r="U97" s="175"/>
      <c r="V97" s="175"/>
    </row>
    <row r="98" customFormat="false" ht="17.1" hidden="false" customHeight="true" outlineLevel="0" collapsed="false">
      <c r="M98" s="182" t="str">
        <f aca="false">IF(M97&lt;&gt;"",IF(EOMONTH(M97,0)+1&lt;UnderEnd,EOMONTH(M97,0)+1,""),"")</f>
        <v/>
      </c>
      <c r="N98" s="172" t="str">
        <f aca="false">IF(M98&lt;&gt;"",IF(M98&gt;=UnderStart,VLOOKUP(M98,READDATA!$AL$13:$AP$112,2),""),"")</f>
        <v/>
      </c>
      <c r="O98" s="172" t="str">
        <f aca="false">IF(M98&lt;&gt;"",IF(M98&gt;=UnderStart,VLOOKUP(M98,READDATA!$AL$13:$AP$112,3),""),"")</f>
        <v/>
      </c>
      <c r="P98" s="172" t="str">
        <f aca="false">IF(M98&lt;&gt;"",IF(M98&gt;=UnderStart,VLOOKUP(M98,READDATA!$AL$13:$AP$112,4),""),"")</f>
        <v/>
      </c>
      <c r="Q98" s="172" t="str">
        <f aca="false">IF(M98&lt;&gt;"",IF(M98&gt;=UnderStart,VLOOKUP(M98,READDATA!$AL$13:$AP$112,5),""),"")</f>
        <v/>
      </c>
      <c r="R98" s="173" t="str">
        <f aca="false">IF(M98&lt;&gt;"",IF(M98&gt;=UnderStart,VLOOKUP(M98,READDATA!$AS$14:$AT$112,2),""),"")</f>
        <v/>
      </c>
      <c r="S98" s="183" t="str">
        <f aca="false">IF(M98&lt;&gt;"",IF(M98&gt;=UnderStart,VLOOKUP(M98,READDATA!$AL$13:$AR$112,7),""),"")</f>
        <v/>
      </c>
      <c r="T98" s="175"/>
      <c r="U98" s="175"/>
      <c r="V98" s="175"/>
    </row>
    <row r="99" customFormat="false" ht="17.1" hidden="false" customHeight="true" outlineLevel="0" collapsed="false">
      <c r="M99" s="182" t="str">
        <f aca="false">IF(M98&lt;&gt;"",IF(EOMONTH(M98,0)+1&lt;UnderEnd,EOMONTH(M98,0)+1,""),"")</f>
        <v/>
      </c>
      <c r="N99" s="172" t="str">
        <f aca="false">IF(M99&lt;&gt;"",IF(M99&gt;=UnderStart,VLOOKUP(M99,READDATA!$AL$13:$AP$112,2),""),"")</f>
        <v/>
      </c>
      <c r="O99" s="172" t="str">
        <f aca="false">IF(M99&lt;&gt;"",IF(M99&gt;=UnderStart,VLOOKUP(M99,READDATA!$AL$13:$AP$112,3),""),"")</f>
        <v/>
      </c>
      <c r="P99" s="172" t="str">
        <f aca="false">IF(M99&lt;&gt;"",IF(M99&gt;=UnderStart,VLOOKUP(M99,READDATA!$AL$13:$AP$112,4),""),"")</f>
        <v/>
      </c>
      <c r="Q99" s="172" t="str">
        <f aca="false">IF(M99&lt;&gt;"",IF(M99&gt;=UnderStart,VLOOKUP(M99,READDATA!$AL$13:$AP$112,5),""),"")</f>
        <v/>
      </c>
      <c r="R99" s="173" t="str">
        <f aca="false">IF(M99&lt;&gt;"",IF(M99&gt;=UnderStart,VLOOKUP(M99,READDATA!$AS$14:$AT$112,2),""),"")</f>
        <v/>
      </c>
      <c r="S99" s="183" t="str">
        <f aca="false">IF(M99&lt;&gt;"",IF(M99&gt;=UnderStart,VLOOKUP(M99,READDATA!$AL$13:$AR$112,7),""),"")</f>
        <v/>
      </c>
      <c r="T99" s="175"/>
      <c r="U99" s="175"/>
      <c r="V99" s="175"/>
    </row>
    <row r="100" customFormat="false" ht="17.1" hidden="false" customHeight="true" outlineLevel="0" collapsed="false">
      <c r="M100" s="182" t="str">
        <f aca="false">IF(M99&lt;&gt;"",IF(EOMONTH(M99,0)+1&lt;UnderEnd,EOMONTH(M99,0)+1,""),"")</f>
        <v/>
      </c>
      <c r="N100" s="172" t="str">
        <f aca="false">IF(M100&lt;&gt;"",IF(M100&gt;=UnderStart,VLOOKUP(M100,READDATA!$AL$13:$AP$112,2),""),"")</f>
        <v/>
      </c>
      <c r="O100" s="172" t="str">
        <f aca="false">IF(M100&lt;&gt;"",IF(M100&gt;=UnderStart,VLOOKUP(M100,READDATA!$AL$13:$AP$112,3),""),"")</f>
        <v/>
      </c>
      <c r="P100" s="172" t="str">
        <f aca="false">IF(M100&lt;&gt;"",IF(M100&gt;=UnderStart,VLOOKUP(M100,READDATA!$AL$13:$AP$112,4),""),"")</f>
        <v/>
      </c>
      <c r="Q100" s="172" t="str">
        <f aca="false">IF(M100&lt;&gt;"",IF(M100&gt;=UnderStart,VLOOKUP(M100,READDATA!$AL$13:$AP$112,5),""),"")</f>
        <v/>
      </c>
      <c r="R100" s="173" t="str">
        <f aca="false">IF(M100&lt;&gt;"",IF(M100&gt;=UnderStart,VLOOKUP(M100,READDATA!$AS$14:$AT$112,2),""),"")</f>
        <v/>
      </c>
      <c r="S100" s="183" t="str">
        <f aca="false">IF(M100&lt;&gt;"",IF(M100&gt;=UnderStart,VLOOKUP(M100,READDATA!$AL$13:$AR$112,7),""),"")</f>
        <v/>
      </c>
      <c r="T100" s="175"/>
      <c r="U100" s="175"/>
      <c r="V100" s="175"/>
    </row>
    <row r="101" customFormat="false" ht="17.1" hidden="false" customHeight="true" outlineLevel="0" collapsed="false">
      <c r="M101" s="182" t="str">
        <f aca="false">IF(M100&lt;&gt;"",IF(EOMONTH(M100,0)+1&lt;UnderEnd,EOMONTH(M100,0)+1,""),"")</f>
        <v/>
      </c>
      <c r="N101" s="172" t="str">
        <f aca="false">IF(M101&lt;&gt;"",IF(M101&gt;=UnderStart,VLOOKUP(M101,READDATA!$AL$13:$AP$112,2),""),"")</f>
        <v/>
      </c>
      <c r="O101" s="172" t="str">
        <f aca="false">IF(M101&lt;&gt;"",IF(M101&gt;=UnderStart,VLOOKUP(M101,READDATA!$AL$13:$AP$112,3),""),"")</f>
        <v/>
      </c>
      <c r="P101" s="172" t="str">
        <f aca="false">IF(M101&lt;&gt;"",IF(M101&gt;=UnderStart,VLOOKUP(M101,READDATA!$AL$13:$AP$112,4),""),"")</f>
        <v/>
      </c>
      <c r="Q101" s="172" t="str">
        <f aca="false">IF(M101&lt;&gt;"",IF(M101&gt;=UnderStart,VLOOKUP(M101,READDATA!$AL$13:$AP$112,5),""),"")</f>
        <v/>
      </c>
      <c r="R101" s="173" t="str">
        <f aca="false">IF(M101&lt;&gt;"",IF(M101&gt;=UnderStart,VLOOKUP(M101,READDATA!$AS$14:$AT$112,2),""),"")</f>
        <v/>
      </c>
      <c r="S101" s="183" t="str">
        <f aca="false">IF(M101&lt;&gt;"",IF(M101&gt;=UnderStart,VLOOKUP(M101,READDATA!$AL$13:$AR$112,7),""),"")</f>
        <v/>
      </c>
      <c r="T101" s="175"/>
      <c r="U101" s="175"/>
      <c r="V101" s="175"/>
    </row>
    <row r="102" customFormat="false" ht="17.1" hidden="false" customHeight="true" outlineLevel="0" collapsed="false">
      <c r="M102" s="182" t="str">
        <f aca="false">IF(M101&lt;&gt;"",IF(EOMONTH(M101,0)+1&lt;UnderEnd,EOMONTH(M101,0)+1,""),"")</f>
        <v/>
      </c>
      <c r="N102" s="172" t="str">
        <f aca="false">IF(M102&lt;&gt;"",IF(M102&gt;=UnderStart,VLOOKUP(M102,READDATA!$AL$13:$AP$112,2),""),"")</f>
        <v/>
      </c>
      <c r="O102" s="172" t="str">
        <f aca="false">IF(M102&lt;&gt;"",IF(M102&gt;=UnderStart,VLOOKUP(M102,READDATA!$AL$13:$AP$112,3),""),"")</f>
        <v/>
      </c>
      <c r="P102" s="172" t="str">
        <f aca="false">IF(M102&lt;&gt;"",IF(M102&gt;=UnderStart,VLOOKUP(M102,READDATA!$AL$13:$AP$112,4),""),"")</f>
        <v/>
      </c>
      <c r="Q102" s="172" t="str">
        <f aca="false">IF(M102&lt;&gt;"",IF(M102&gt;=UnderStart,VLOOKUP(M102,READDATA!$AL$13:$AP$112,5),""),"")</f>
        <v/>
      </c>
      <c r="R102" s="173" t="str">
        <f aca="false">IF(M102&lt;&gt;"",IF(M102&gt;=UnderStart,VLOOKUP(M102,READDATA!$AS$14:$AT$112,2),""),"")</f>
        <v/>
      </c>
      <c r="S102" s="183" t="str">
        <f aca="false">IF(M102&lt;&gt;"",IF(M102&gt;=UnderStart,VLOOKUP(M102,READDATA!$AL$13:$AR$112,7),""),"")</f>
        <v/>
      </c>
      <c r="T102" s="175"/>
      <c r="U102" s="175"/>
      <c r="V102" s="175"/>
    </row>
    <row r="103" customFormat="false" ht="17.1" hidden="false" customHeight="true" outlineLevel="0" collapsed="false">
      <c r="M103" s="182" t="str">
        <f aca="false">IF(M102&lt;&gt;"",IF(EOMONTH(M102,0)+1&lt;UnderEnd,EOMONTH(M102,0)+1,""),"")</f>
        <v/>
      </c>
      <c r="N103" s="172" t="str">
        <f aca="false">IF(M103&lt;&gt;"",IF(M103&gt;=UnderStart,VLOOKUP(M103,READDATA!$AL$13:$AP$112,2),""),"")</f>
        <v/>
      </c>
      <c r="O103" s="172" t="str">
        <f aca="false">IF(M103&lt;&gt;"",IF(M103&gt;=UnderStart,VLOOKUP(M103,READDATA!$AL$13:$AP$112,3),""),"")</f>
        <v/>
      </c>
      <c r="P103" s="172" t="str">
        <f aca="false">IF(M103&lt;&gt;"",IF(M103&gt;=UnderStart,VLOOKUP(M103,READDATA!$AL$13:$AP$112,4),""),"")</f>
        <v/>
      </c>
      <c r="Q103" s="172" t="str">
        <f aca="false">IF(M103&lt;&gt;"",IF(M103&gt;=UnderStart,VLOOKUP(M103,READDATA!$AL$13:$AP$112,5),""),"")</f>
        <v/>
      </c>
      <c r="R103" s="173" t="str">
        <f aca="false">IF(M103&lt;&gt;"",IF(M103&gt;=UnderStart,VLOOKUP(M103,READDATA!$AS$14:$AT$112,2),""),"")</f>
        <v/>
      </c>
      <c r="S103" s="183" t="str">
        <f aca="false">IF(M103&lt;&gt;"",IF(M103&gt;=UnderStart,VLOOKUP(M103,READDATA!$AL$13:$AR$112,7),""),"")</f>
        <v/>
      </c>
      <c r="T103" s="175"/>
      <c r="U103" s="175"/>
      <c r="V103" s="175"/>
    </row>
    <row r="104" customFormat="false" ht="17.1" hidden="false" customHeight="true" outlineLevel="0" collapsed="false">
      <c r="M104" s="182" t="str">
        <f aca="false">IF(M103&lt;&gt;"",IF(EOMONTH(M103,0)+1&lt;UnderEnd,EOMONTH(M103,0)+1,""),"")</f>
        <v/>
      </c>
      <c r="N104" s="172" t="str">
        <f aca="false">IF(M104&lt;&gt;"",IF(M104&gt;=UnderStart,VLOOKUP(M104,READDATA!$AL$13:$AP$112,2),""),"")</f>
        <v/>
      </c>
      <c r="O104" s="172" t="str">
        <f aca="false">IF(M104&lt;&gt;"",IF(M104&gt;=UnderStart,VLOOKUP(M104,READDATA!$AL$13:$AP$112,3),""),"")</f>
        <v/>
      </c>
      <c r="P104" s="172" t="str">
        <f aca="false">IF(M104&lt;&gt;"",IF(M104&gt;=UnderStart,VLOOKUP(M104,READDATA!$AL$13:$AP$112,4),""),"")</f>
        <v/>
      </c>
      <c r="Q104" s="172" t="str">
        <f aca="false">IF(M104&lt;&gt;"",IF(M104&gt;=UnderStart,VLOOKUP(M104,READDATA!$AL$13:$AP$112,5),""),"")</f>
        <v/>
      </c>
      <c r="R104" s="173" t="str">
        <f aca="false">IF(M104&lt;&gt;"",IF(M104&gt;=UnderStart,VLOOKUP(M104,READDATA!$AS$14:$AT$112,2),""),"")</f>
        <v/>
      </c>
      <c r="S104" s="183" t="str">
        <f aca="false">IF(M104&lt;&gt;"",IF(M104&gt;=UnderStart,VLOOKUP(M104,READDATA!$AL$13:$AR$112,7),""),"")</f>
        <v/>
      </c>
      <c r="T104" s="175"/>
      <c r="U104" s="175"/>
      <c r="V104" s="175"/>
    </row>
    <row r="105" customFormat="false" ht="17.1" hidden="false" customHeight="true" outlineLevel="0" collapsed="false">
      <c r="M105" s="182" t="str">
        <f aca="false">IF(M104&lt;&gt;"",IF(EOMONTH(M104,0)+1&lt;UnderEnd,EOMONTH(M104,0)+1,""),"")</f>
        <v/>
      </c>
      <c r="N105" s="172" t="str">
        <f aca="false">IF(M105&lt;&gt;"",IF(M105&gt;=UnderStart,VLOOKUP(M105,READDATA!$AL$13:$AP$112,2),""),"")</f>
        <v/>
      </c>
      <c r="O105" s="172" t="str">
        <f aca="false">IF(M105&lt;&gt;"",IF(M105&gt;=UnderStart,VLOOKUP(M105,READDATA!$AL$13:$AP$112,3),""),"")</f>
        <v/>
      </c>
      <c r="P105" s="172" t="str">
        <f aca="false">IF(M105&lt;&gt;"",IF(M105&gt;=UnderStart,VLOOKUP(M105,READDATA!$AL$13:$AP$112,4),""),"")</f>
        <v/>
      </c>
      <c r="Q105" s="172" t="str">
        <f aca="false">IF(M105&lt;&gt;"",IF(M105&gt;=UnderStart,VLOOKUP(M105,READDATA!$AL$13:$AP$112,5),""),"")</f>
        <v/>
      </c>
      <c r="R105" s="173" t="str">
        <f aca="false">IF(M105&lt;&gt;"",IF(M105&gt;=UnderStart,VLOOKUP(M105,READDATA!$AS$14:$AT$112,2),""),"")</f>
        <v/>
      </c>
      <c r="S105" s="183" t="str">
        <f aca="false">IF(M105&lt;&gt;"",IF(M105&gt;=UnderStart,VLOOKUP(M105,READDATA!$AL$13:$AR$112,7),""),"")</f>
        <v/>
      </c>
      <c r="T105" s="175"/>
      <c r="U105" s="175"/>
      <c r="V105" s="175"/>
    </row>
    <row r="106" customFormat="false" ht="17.1" hidden="false" customHeight="true" outlineLevel="0" collapsed="false">
      <c r="M106" s="182" t="str">
        <f aca="false">IF(M105&lt;&gt;"",IF(EOMONTH(M105,0)+1&lt;UnderEnd,EOMONTH(M105,0)+1,""),"")</f>
        <v/>
      </c>
      <c r="N106" s="172" t="str">
        <f aca="false">IF(M106&lt;&gt;"",IF(M106&gt;=UnderStart,VLOOKUP(M106,READDATA!$AL$13:$AP$112,2),""),"")</f>
        <v/>
      </c>
      <c r="O106" s="172" t="str">
        <f aca="false">IF(M106&lt;&gt;"",IF(M106&gt;=UnderStart,VLOOKUP(M106,READDATA!$AL$13:$AP$112,3),""),"")</f>
        <v/>
      </c>
      <c r="P106" s="172" t="str">
        <f aca="false">IF(M106&lt;&gt;"",IF(M106&gt;=UnderStart,VLOOKUP(M106,READDATA!$AL$13:$AP$112,4),""),"")</f>
        <v/>
      </c>
      <c r="Q106" s="172" t="str">
        <f aca="false">IF(M106&lt;&gt;"",IF(M106&gt;=UnderStart,VLOOKUP(M106,READDATA!$AL$13:$AP$112,5),""),"")</f>
        <v/>
      </c>
      <c r="R106" s="173" t="str">
        <f aca="false">IF(M106&lt;&gt;"",IF(M106&gt;=UnderStart,VLOOKUP(M106,READDATA!$AS$14:$AT$112,2),""),"")</f>
        <v/>
      </c>
      <c r="S106" s="183" t="str">
        <f aca="false">IF(M106&lt;&gt;"",IF(M106&gt;=UnderStart,VLOOKUP(M106,READDATA!$AL$13:$AR$112,7),""),"")</f>
        <v/>
      </c>
      <c r="T106" s="175"/>
      <c r="U106" s="175"/>
      <c r="V106" s="175"/>
    </row>
    <row r="107" customFormat="false" ht="17.1" hidden="false" customHeight="true" outlineLevel="0" collapsed="false">
      <c r="M107" s="182" t="str">
        <f aca="false">IF(M106&lt;&gt;"",IF(EOMONTH(M106,0)+1&lt;UnderEnd,EOMONTH(M106,0)+1,""),"")</f>
        <v/>
      </c>
      <c r="N107" s="172" t="str">
        <f aca="false">IF(M107&lt;&gt;"",IF(M107&gt;=UnderStart,VLOOKUP(M107,READDATA!$AL$13:$AP$112,2),""),"")</f>
        <v/>
      </c>
      <c r="O107" s="172" t="str">
        <f aca="false">IF(M107&lt;&gt;"",IF(M107&gt;=UnderStart,VLOOKUP(M107,READDATA!$AL$13:$AP$112,3),""),"")</f>
        <v/>
      </c>
      <c r="P107" s="172" t="str">
        <f aca="false">IF(M107&lt;&gt;"",IF(M107&gt;=UnderStart,VLOOKUP(M107,READDATA!$AL$13:$AP$112,4),""),"")</f>
        <v/>
      </c>
      <c r="Q107" s="172" t="str">
        <f aca="false">IF(M107&lt;&gt;"",IF(M107&gt;=UnderStart,VLOOKUP(M107,READDATA!$AL$13:$AP$112,5),""),"")</f>
        <v/>
      </c>
      <c r="R107" s="173" t="str">
        <f aca="false">IF(M107&lt;&gt;"",IF(M107&gt;=UnderStart,VLOOKUP(M107,READDATA!$AS$14:$AT$112,2),""),"")</f>
        <v/>
      </c>
      <c r="S107" s="183" t="str">
        <f aca="false">IF(M107&lt;&gt;"",IF(M107&gt;=UnderStart,VLOOKUP(M107,READDATA!$AL$13:$AR$112,7),""),"")</f>
        <v/>
      </c>
      <c r="T107" s="175"/>
      <c r="U107" s="175"/>
      <c r="V107" s="175"/>
    </row>
    <row r="108" customFormat="false" ht="17.1" hidden="false" customHeight="true" outlineLevel="0" collapsed="false">
      <c r="M108" s="182" t="str">
        <f aca="false">IF(M107&lt;&gt;"",IF(EOMONTH(M107,0)+1&lt;UnderEnd,EOMONTH(M107,0)+1,""),"")</f>
        <v/>
      </c>
      <c r="N108" s="172" t="str">
        <f aca="false">IF(M108&lt;&gt;"",IF(M108&gt;=UnderStart,VLOOKUP(M108,READDATA!$AL$13:$AP$112,2),""),"")</f>
        <v/>
      </c>
      <c r="O108" s="172" t="str">
        <f aca="false">IF(M108&lt;&gt;"",IF(M108&gt;=UnderStart,VLOOKUP(M108,READDATA!$AL$13:$AP$112,3),""),"")</f>
        <v/>
      </c>
      <c r="P108" s="172" t="str">
        <f aca="false">IF(M108&lt;&gt;"",IF(M108&gt;=UnderStart,VLOOKUP(M108,READDATA!$AL$13:$AP$112,4),""),"")</f>
        <v/>
      </c>
      <c r="Q108" s="172" t="str">
        <f aca="false">IF(M108&lt;&gt;"",IF(M108&gt;=UnderStart,VLOOKUP(M108,READDATA!$AL$13:$AP$112,5),""),"")</f>
        <v/>
      </c>
      <c r="R108" s="173" t="str">
        <f aca="false">IF(M108&lt;&gt;"",IF(M108&gt;=UnderStart,VLOOKUP(M108,READDATA!$AS$14:$AT$112,2),""),"")</f>
        <v/>
      </c>
      <c r="S108" s="183" t="str">
        <f aca="false">IF(M108&lt;&gt;"",IF(M108&gt;=UnderStart,VLOOKUP(M108,READDATA!$AL$13:$AR$112,7),""),"")</f>
        <v/>
      </c>
      <c r="T108" s="175"/>
      <c r="U108" s="175"/>
      <c r="V108" s="175"/>
    </row>
    <row r="109" customFormat="false" ht="17.1" hidden="false" customHeight="true" outlineLevel="0" collapsed="false">
      <c r="M109" s="182" t="str">
        <f aca="false">IF(M108&lt;&gt;"",IF(EOMONTH(M108,0)+1&lt;UnderEnd,EOMONTH(M108,0)+1,""),"")</f>
        <v/>
      </c>
      <c r="N109" s="172" t="str">
        <f aca="false">IF(M109&lt;&gt;"",IF(M109&gt;=UnderStart,VLOOKUP(M109,READDATA!$AL$13:$AP$112,2),""),"")</f>
        <v/>
      </c>
      <c r="O109" s="172" t="str">
        <f aca="false">IF(M109&lt;&gt;"",IF(M109&gt;=UnderStart,VLOOKUP(M109,READDATA!$AL$13:$AP$112,3),""),"")</f>
        <v/>
      </c>
      <c r="P109" s="172" t="str">
        <f aca="false">IF(M109&lt;&gt;"",IF(M109&gt;=UnderStart,VLOOKUP(M109,READDATA!$AL$13:$AP$112,4),""),"")</f>
        <v/>
      </c>
      <c r="Q109" s="172" t="str">
        <f aca="false">IF(M109&lt;&gt;"",IF(M109&gt;=UnderStart,VLOOKUP(M109,READDATA!$AL$13:$AP$112,5),""),"")</f>
        <v/>
      </c>
      <c r="R109" s="173" t="str">
        <f aca="false">IF(M109&lt;&gt;"",IF(M109&gt;=UnderStart,VLOOKUP(M109,READDATA!$AS$14:$AT$112,2),""),"")</f>
        <v/>
      </c>
      <c r="S109" s="183" t="str">
        <f aca="false">IF(M109&lt;&gt;"",IF(M109&gt;=UnderStart,VLOOKUP(M109,READDATA!$AL$13:$AR$112,7),""),"")</f>
        <v/>
      </c>
      <c r="T109" s="175"/>
      <c r="U109" s="175"/>
      <c r="V109" s="175"/>
    </row>
    <row r="110" customFormat="false" ht="17.1" hidden="false" customHeight="true" outlineLevel="0" collapsed="false">
      <c r="M110" s="182" t="str">
        <f aca="false">IF(M109&lt;&gt;"",IF(EOMONTH(M109,0)+1&lt;UnderEnd,EOMONTH(M109,0)+1,""),"")</f>
        <v/>
      </c>
      <c r="N110" s="172" t="str">
        <f aca="false">IF(M110&lt;&gt;"",IF(M110&gt;=UnderStart,VLOOKUP(M110,READDATA!$AL$13:$AP$112,2),""),"")</f>
        <v/>
      </c>
      <c r="O110" s="172" t="str">
        <f aca="false">IF(M110&lt;&gt;"",IF(M110&gt;=UnderStart,VLOOKUP(M110,READDATA!$AL$13:$AP$112,3),""),"")</f>
        <v/>
      </c>
      <c r="P110" s="172" t="str">
        <f aca="false">IF(M110&lt;&gt;"",IF(M110&gt;=UnderStart,VLOOKUP(M110,READDATA!$AL$13:$AP$112,4),""),"")</f>
        <v/>
      </c>
      <c r="Q110" s="172" t="str">
        <f aca="false">IF(M110&lt;&gt;"",IF(M110&gt;=UnderStart,VLOOKUP(M110,READDATA!$AL$13:$AP$112,5),""),"")</f>
        <v/>
      </c>
      <c r="R110" s="173" t="str">
        <f aca="false">IF(M110&lt;&gt;"",IF(M110&gt;=UnderStart,VLOOKUP(M110,READDATA!$AS$14:$AT$112,2),""),"")</f>
        <v/>
      </c>
      <c r="S110" s="183" t="str">
        <f aca="false">IF(M110&lt;&gt;"",IF(M110&gt;=UnderStart,VLOOKUP(M110,READDATA!$AL$13:$AR$112,7),""),"")</f>
        <v/>
      </c>
      <c r="T110" s="175"/>
      <c r="U110" s="175"/>
      <c r="V110" s="175"/>
    </row>
    <row r="111" customFormat="false" ht="17.1" hidden="false" customHeight="true" outlineLevel="0" collapsed="false">
      <c r="M111" s="182" t="str">
        <f aca="false">IF(M110&lt;&gt;"",IF(EOMONTH(M110,0)+1&lt;UnderEnd,EOMONTH(M110,0)+1,""),"")</f>
        <v/>
      </c>
      <c r="N111" s="172" t="str">
        <f aca="false">IF(M111&lt;&gt;"",IF(M111&gt;=UnderStart,VLOOKUP(M111,READDATA!$AL$13:$AP$112,2),""),"")</f>
        <v/>
      </c>
      <c r="O111" s="172" t="str">
        <f aca="false">IF(M111&lt;&gt;"",IF(M111&gt;=UnderStart,VLOOKUP(M111,READDATA!$AL$13:$AP$112,3),""),"")</f>
        <v/>
      </c>
      <c r="P111" s="172" t="str">
        <f aca="false">IF(M111&lt;&gt;"",IF(M111&gt;=UnderStart,VLOOKUP(M111,READDATA!$AL$13:$AP$112,4),""),"")</f>
        <v/>
      </c>
      <c r="Q111" s="172" t="str">
        <f aca="false">IF(M111&lt;&gt;"",IF(M111&gt;=UnderStart,VLOOKUP(M111,READDATA!$AL$13:$AP$112,5),""),"")</f>
        <v/>
      </c>
      <c r="R111" s="173" t="str">
        <f aca="false">IF(M111&lt;&gt;"",IF(M111&gt;=UnderStart,VLOOKUP(M111,READDATA!$AS$14:$AT$112,2),""),"")</f>
        <v/>
      </c>
      <c r="S111" s="183" t="str">
        <f aca="false">IF(M111&lt;&gt;"",IF(M111&gt;=UnderStart,VLOOKUP(M111,READDATA!$AL$13:$AR$112,7),""),"")</f>
        <v/>
      </c>
      <c r="T111" s="175"/>
      <c r="U111" s="175"/>
      <c r="V111" s="175"/>
    </row>
    <row r="112" customFormat="false" ht="17.1" hidden="false" customHeight="true" outlineLevel="0" collapsed="false">
      <c r="M112" s="182" t="str">
        <f aca="false">IF(M111&lt;&gt;"",IF(EOMONTH(M111,0)+1&lt;UnderEnd,EOMONTH(M111,0)+1,""),"")</f>
        <v/>
      </c>
      <c r="N112" s="172" t="str">
        <f aca="false">IF(M112&lt;&gt;"",IF(M112&gt;=UnderStart,VLOOKUP(M112,READDATA!$AL$13:$AP$112,2),""),"")</f>
        <v/>
      </c>
      <c r="O112" s="172" t="str">
        <f aca="false">IF(M112&lt;&gt;"",IF(M112&gt;=UnderStart,VLOOKUP(M112,READDATA!$AL$13:$AP$112,3),""),"")</f>
        <v/>
      </c>
      <c r="P112" s="172" t="str">
        <f aca="false">IF(M112&lt;&gt;"",IF(M112&gt;=UnderStart,VLOOKUP(M112,READDATA!$AL$13:$AP$112,4),""),"")</f>
        <v/>
      </c>
      <c r="Q112" s="172" t="str">
        <f aca="false">IF(M112&lt;&gt;"",IF(M112&gt;=UnderStart,VLOOKUP(M112,READDATA!$AL$13:$AP$112,5),""),"")</f>
        <v/>
      </c>
      <c r="R112" s="173" t="str">
        <f aca="false">IF(M112&lt;&gt;"",IF(M112&gt;=UnderStart,VLOOKUP(M112,READDATA!$AS$14:$AT$112,2),""),"")</f>
        <v/>
      </c>
      <c r="S112" s="183" t="str">
        <f aca="false">IF(M112&lt;&gt;"",IF(M112&gt;=UnderStart,VLOOKUP(M112,READDATA!$AL$13:$AR$112,7),""),"")</f>
        <v/>
      </c>
      <c r="T112" s="175"/>
      <c r="U112" s="175"/>
      <c r="V112" s="175"/>
    </row>
    <row r="113" customFormat="false" ht="17.1" hidden="false" customHeight="true" outlineLevel="0" collapsed="false">
      <c r="M113" s="182" t="str">
        <f aca="false">IF(M112&lt;&gt;"",IF(EOMONTH(M112,0)+1&lt;UnderEnd,EOMONTH(M112,0)+1,""),"")</f>
        <v/>
      </c>
      <c r="N113" s="172" t="str">
        <f aca="false">IF(M113&lt;&gt;"",IF(M113&gt;=UnderStart,VLOOKUP(M113,READDATA!$AL$13:$AP$112,2),""),"")</f>
        <v/>
      </c>
      <c r="O113" s="172" t="str">
        <f aca="false">IF(M113&lt;&gt;"",IF(M113&gt;=UnderStart,VLOOKUP(M113,READDATA!$AL$13:$AP$112,3),""),"")</f>
        <v/>
      </c>
      <c r="P113" s="172" t="str">
        <f aca="false">IF(M113&lt;&gt;"",IF(M113&gt;=UnderStart,VLOOKUP(M113,READDATA!$AL$13:$AP$112,4),""),"")</f>
        <v/>
      </c>
      <c r="Q113" s="172" t="str">
        <f aca="false">IF(M113&lt;&gt;"",IF(M113&gt;=UnderStart,VLOOKUP(M113,READDATA!$AL$13:$AP$112,5),""),"")</f>
        <v/>
      </c>
      <c r="R113" s="173" t="str">
        <f aca="false">IF(M113&lt;&gt;"",IF(M113&gt;=UnderStart,VLOOKUP(M113,READDATA!$AS$14:$AT$112,2),""),"")</f>
        <v/>
      </c>
      <c r="S113" s="183" t="str">
        <f aca="false">IF(M113&lt;&gt;"",IF(M113&gt;=UnderStart,VLOOKUP(M113,READDATA!$AL$13:$AR$112,7),""),"")</f>
        <v/>
      </c>
      <c r="T113" s="175"/>
      <c r="U113" s="175"/>
      <c r="V113" s="175"/>
    </row>
    <row r="114" customFormat="false" ht="17.1" hidden="false" customHeight="true" outlineLevel="0" collapsed="false">
      <c r="M114" s="182" t="str">
        <f aca="false">IF(M113&lt;&gt;"",IF(EOMONTH(M113,0)+1&lt;UnderEnd,EOMONTH(M113,0)+1,""),"")</f>
        <v/>
      </c>
      <c r="N114" s="172" t="str">
        <f aca="false">IF(M114&lt;&gt;"",IF(M114&gt;=UnderStart,VLOOKUP(M114,READDATA!$AL$13:$AP$112,2),""),"")</f>
        <v/>
      </c>
      <c r="O114" s="172" t="str">
        <f aca="false">IF(M114&lt;&gt;"",IF(M114&gt;=UnderStart,VLOOKUP(M114,READDATA!$AL$13:$AP$112,3),""),"")</f>
        <v/>
      </c>
      <c r="P114" s="172" t="str">
        <f aca="false">IF(M114&lt;&gt;"",IF(M114&gt;=UnderStart,VLOOKUP(M114,READDATA!$AL$13:$AP$112,4),""),"")</f>
        <v/>
      </c>
      <c r="Q114" s="172" t="str">
        <f aca="false">IF(M114&lt;&gt;"",IF(M114&gt;=UnderStart,VLOOKUP(M114,READDATA!$AL$13:$AP$112,5),""),"")</f>
        <v/>
      </c>
      <c r="R114" s="173" t="str">
        <f aca="false">IF(M114&lt;&gt;"",IF(M114&gt;=UnderStart,VLOOKUP(M114,READDATA!$AS$14:$AT$112,2),""),"")</f>
        <v/>
      </c>
      <c r="S114" s="183" t="str">
        <f aca="false">IF(M114&lt;&gt;"",IF(M114&gt;=UnderStart,VLOOKUP(M114,READDATA!$AL$13:$AR$112,7),""),"")</f>
        <v/>
      </c>
      <c r="T114" s="175"/>
      <c r="U114" s="175"/>
      <c r="V114" s="175"/>
    </row>
    <row r="115" customFormat="false" ht="17.1" hidden="false" customHeight="true" outlineLevel="0" collapsed="false">
      <c r="M115" s="182" t="str">
        <f aca="false">IF(M114&lt;&gt;"",IF(EOMONTH(M114,0)+1&lt;UnderEnd,EOMONTH(M114,0)+1,""),"")</f>
        <v/>
      </c>
      <c r="N115" s="172" t="str">
        <f aca="false">IF(M115&lt;&gt;"",IF(M115&gt;=UnderStart,VLOOKUP(M115,READDATA!$AL$13:$AP$112,2),""),"")</f>
        <v/>
      </c>
      <c r="O115" s="172" t="str">
        <f aca="false">IF(M115&lt;&gt;"",IF(M115&gt;=UnderStart,VLOOKUP(M115,READDATA!$AL$13:$AP$112,3),""),"")</f>
        <v/>
      </c>
      <c r="P115" s="172" t="str">
        <f aca="false">IF(M115&lt;&gt;"",IF(M115&gt;=UnderStart,VLOOKUP(M115,READDATA!$AL$13:$AP$112,4),""),"")</f>
        <v/>
      </c>
      <c r="Q115" s="172" t="str">
        <f aca="false">IF(M115&lt;&gt;"",IF(M115&gt;=UnderStart,VLOOKUP(M115,READDATA!$AL$13:$AP$112,5),""),"")</f>
        <v/>
      </c>
      <c r="R115" s="173" t="str">
        <f aca="false">IF(M115&lt;&gt;"",IF(M115&gt;=UnderStart,VLOOKUP(M115,READDATA!$AS$14:$AT$112,2),""),"")</f>
        <v/>
      </c>
      <c r="S115" s="183" t="str">
        <f aca="false">IF(M115&lt;&gt;"",IF(M115&gt;=UnderStart,VLOOKUP(M115,READDATA!$AL$13:$AR$112,7),""),"")</f>
        <v/>
      </c>
      <c r="T115" s="175"/>
      <c r="U115" s="175"/>
      <c r="V115" s="175"/>
    </row>
    <row r="116" customFormat="false" ht="17.1" hidden="false" customHeight="true" outlineLevel="0" collapsed="false">
      <c r="M116" s="182" t="str">
        <f aca="false">IF(M115&lt;&gt;"",IF(EOMONTH(M115,0)+1&lt;UnderEnd,EOMONTH(M115,0)+1,""),"")</f>
        <v/>
      </c>
      <c r="N116" s="172" t="str">
        <f aca="false">IF(M116&lt;&gt;"",IF(M116&gt;=UnderStart,VLOOKUP(M116,READDATA!$AL$13:$AP$112,2),""),"")</f>
        <v/>
      </c>
      <c r="O116" s="172" t="str">
        <f aca="false">IF(M116&lt;&gt;"",IF(M116&gt;=UnderStart,VLOOKUP(M116,READDATA!$AL$13:$AP$112,3),""),"")</f>
        <v/>
      </c>
      <c r="P116" s="172" t="str">
        <f aca="false">IF(M116&lt;&gt;"",IF(M116&gt;=UnderStart,VLOOKUP(M116,READDATA!$AL$13:$AP$112,4),""),"")</f>
        <v/>
      </c>
      <c r="Q116" s="172" t="str">
        <f aca="false">IF(M116&lt;&gt;"",IF(M116&gt;=UnderStart,VLOOKUP(M116,READDATA!$AL$13:$AP$112,5),""),"")</f>
        <v/>
      </c>
      <c r="R116" s="173" t="str">
        <f aca="false">IF(M116&lt;&gt;"",IF(M116&gt;=UnderStart,VLOOKUP(M116,READDATA!$AS$14:$AT$112,2),""),"")</f>
        <v/>
      </c>
      <c r="S116" s="183" t="str">
        <f aca="false">IF(M116&lt;&gt;"",IF(M116&gt;=UnderStart,VLOOKUP(M116,READDATA!$AL$13:$AR$112,7),""),"")</f>
        <v/>
      </c>
      <c r="T116" s="175"/>
      <c r="U116" s="175"/>
      <c r="V116" s="175"/>
    </row>
    <row r="117" customFormat="false" ht="17.1" hidden="false" customHeight="true" outlineLevel="0" collapsed="false">
      <c r="M117" s="182" t="str">
        <f aca="false">IF(M116&lt;&gt;"",IF(EOMONTH(M116,0)+1&lt;UnderEnd,EOMONTH(M116,0)+1,""),"")</f>
        <v/>
      </c>
      <c r="N117" s="172" t="str">
        <f aca="false">IF(M117&lt;&gt;"",IF(M117&gt;=UnderStart,VLOOKUP(M117,READDATA!$AL$13:$AP$112,2),""),"")</f>
        <v/>
      </c>
      <c r="O117" s="172" t="str">
        <f aca="false">IF(M117&lt;&gt;"",IF(M117&gt;=UnderStart,VLOOKUP(M117,READDATA!$AL$13:$AP$112,3),""),"")</f>
        <v/>
      </c>
      <c r="P117" s="172" t="str">
        <f aca="false">IF(M117&lt;&gt;"",IF(M117&gt;=UnderStart,VLOOKUP(M117,READDATA!$AL$13:$AP$112,4),""),"")</f>
        <v/>
      </c>
      <c r="Q117" s="172" t="str">
        <f aca="false">IF(M117&lt;&gt;"",IF(M117&gt;=UnderStart,VLOOKUP(M117,READDATA!$AL$13:$AP$112,5),""),"")</f>
        <v/>
      </c>
      <c r="R117" s="173" t="str">
        <f aca="false">IF(M117&lt;&gt;"",IF(M117&gt;=UnderStart,VLOOKUP(M117,READDATA!$AS$14:$AT$112,2),""),"")</f>
        <v/>
      </c>
      <c r="S117" s="183" t="str">
        <f aca="false">IF(M117&lt;&gt;"",IF(M117&gt;=UnderStart,VLOOKUP(M117,READDATA!$AL$13:$AR$112,7),""),"")</f>
        <v/>
      </c>
      <c r="T117" s="175"/>
      <c r="U117" s="175"/>
      <c r="V117" s="175"/>
    </row>
    <row r="118" customFormat="false" ht="17.1" hidden="false" customHeight="true" outlineLevel="0" collapsed="false">
      <c r="M118" s="182" t="str">
        <f aca="false">IF(M117&lt;&gt;"",IF(EOMONTH(M117,0)+1&lt;UnderEnd,EOMONTH(M117,0)+1,""),"")</f>
        <v/>
      </c>
      <c r="N118" s="172" t="str">
        <f aca="false">IF(M118&lt;&gt;"",IF(M118&gt;=UnderStart,VLOOKUP(M118,READDATA!$AL$13:$AP$112,2),""),"")</f>
        <v/>
      </c>
      <c r="O118" s="172" t="str">
        <f aca="false">IF(M118&lt;&gt;"",IF(M118&gt;=UnderStart,VLOOKUP(M118,READDATA!$AL$13:$AP$112,3),""),"")</f>
        <v/>
      </c>
      <c r="P118" s="172" t="str">
        <f aca="false">IF(M118&lt;&gt;"",IF(M118&gt;=UnderStart,VLOOKUP(M118,READDATA!$AL$13:$AP$112,4),""),"")</f>
        <v/>
      </c>
      <c r="Q118" s="172" t="str">
        <f aca="false">IF(M118&lt;&gt;"",IF(M118&gt;=UnderStart,VLOOKUP(M118,READDATA!$AL$13:$AP$112,5),""),"")</f>
        <v/>
      </c>
      <c r="R118" s="173" t="str">
        <f aca="false">IF(M118&lt;&gt;"",IF(M118&gt;=UnderStart,VLOOKUP(M118,READDATA!$AS$14:$AT$112,2),""),"")</f>
        <v/>
      </c>
      <c r="S118" s="183" t="str">
        <f aca="false">IF(M118&lt;&gt;"",IF(M118&gt;=UnderStart,VLOOKUP(M118,READDATA!$AL$13:$AR$112,7),""),"")</f>
        <v/>
      </c>
      <c r="T118" s="175"/>
      <c r="U118" s="175"/>
      <c r="V118" s="175"/>
    </row>
    <row r="119" customFormat="false" ht="17.1" hidden="false" customHeight="true" outlineLevel="0" collapsed="false">
      <c r="M119" s="182" t="str">
        <f aca="false">IF(M118&lt;&gt;"",IF(EOMONTH(M118,0)+1&lt;UnderEnd,EOMONTH(M118,0)+1,""),"")</f>
        <v/>
      </c>
      <c r="N119" s="172" t="str">
        <f aca="false">IF(M119&lt;&gt;"",IF(M119&gt;=UnderStart,VLOOKUP(M119,READDATA!$AL$13:$AP$112,2),""),"")</f>
        <v/>
      </c>
      <c r="O119" s="172" t="str">
        <f aca="false">IF(M119&lt;&gt;"",IF(M119&gt;=UnderStart,VLOOKUP(M119,READDATA!$AL$13:$AP$112,3),""),"")</f>
        <v/>
      </c>
      <c r="P119" s="172" t="str">
        <f aca="false">IF(M119&lt;&gt;"",IF(M119&gt;=UnderStart,VLOOKUP(M119,READDATA!$AL$13:$AP$112,4),""),"")</f>
        <v/>
      </c>
      <c r="Q119" s="172" t="str">
        <f aca="false">IF(M119&lt;&gt;"",IF(M119&gt;=UnderStart,VLOOKUP(M119,READDATA!$AL$13:$AP$112,5),""),"")</f>
        <v/>
      </c>
      <c r="R119" s="173" t="str">
        <f aca="false">IF(M119&lt;&gt;"",IF(M119&gt;=UnderStart,VLOOKUP(M119,READDATA!$AS$14:$AT$112,2),""),"")</f>
        <v/>
      </c>
      <c r="S119" s="183" t="str">
        <f aca="false">IF(M119&lt;&gt;"",IF(M119&gt;=UnderStart,VLOOKUP(M119,READDATA!$AL$13:$AR$112,7),""),"")</f>
        <v/>
      </c>
      <c r="T119" s="175"/>
      <c r="U119" s="175"/>
      <c r="V119" s="175"/>
    </row>
    <row r="120" customFormat="false" ht="17.1" hidden="false" customHeight="true" outlineLevel="0" collapsed="false">
      <c r="M120" s="182" t="str">
        <f aca="false">IF(M119&lt;&gt;"",IF(EOMONTH(M119,0)+1&lt;UnderEnd,EOMONTH(M119,0)+1,""),"")</f>
        <v/>
      </c>
      <c r="N120" s="172" t="str">
        <f aca="false">IF(M120&lt;&gt;"",IF(M120&gt;=UnderStart,VLOOKUP(M120,READDATA!$AL$13:$AP$112,2),""),"")</f>
        <v/>
      </c>
      <c r="O120" s="172" t="str">
        <f aca="false">IF(M120&lt;&gt;"",IF(M120&gt;=UnderStart,VLOOKUP(M120,READDATA!$AL$13:$AP$112,3),""),"")</f>
        <v/>
      </c>
      <c r="P120" s="172" t="str">
        <f aca="false">IF(M120&lt;&gt;"",IF(M120&gt;=UnderStart,VLOOKUP(M120,READDATA!$AL$13:$AP$112,4),""),"")</f>
        <v/>
      </c>
      <c r="Q120" s="172" t="str">
        <f aca="false">IF(M120&lt;&gt;"",IF(M120&gt;=UnderStart,VLOOKUP(M120,READDATA!$AL$13:$AP$112,5),""),"")</f>
        <v/>
      </c>
      <c r="R120" s="173" t="str">
        <f aca="false">IF(M120&lt;&gt;"",IF(M120&gt;=UnderStart,VLOOKUP(M120,READDATA!$AS$14:$AT$112,2),""),"")</f>
        <v/>
      </c>
      <c r="S120" s="183" t="str">
        <f aca="false">IF(M120&lt;&gt;"",IF(M120&gt;=UnderStart,VLOOKUP(M120,READDATA!$AL$13:$AR$112,7),""),"")</f>
        <v/>
      </c>
      <c r="T120" s="175"/>
      <c r="U120" s="175"/>
      <c r="V120" s="175"/>
    </row>
    <row r="121" customFormat="false" ht="17.1" hidden="false" customHeight="true" outlineLevel="0" collapsed="false">
      <c r="M121" s="182" t="str">
        <f aca="false">IF(M120&lt;&gt;"",IF(EOMONTH(M120,0)+1&lt;UnderEnd,EOMONTH(M120,0)+1,""),"")</f>
        <v/>
      </c>
      <c r="N121" s="172" t="str">
        <f aca="false">IF(M121&lt;&gt;"",IF(M121&gt;=UnderStart,VLOOKUP(M121,READDATA!$AL$13:$AP$112,2),""),"")</f>
        <v/>
      </c>
      <c r="O121" s="172" t="str">
        <f aca="false">IF(M121&lt;&gt;"",IF(M121&gt;=UnderStart,VLOOKUP(M121,READDATA!$AL$13:$AP$112,3),""),"")</f>
        <v/>
      </c>
      <c r="P121" s="172" t="str">
        <f aca="false">IF(M121&lt;&gt;"",IF(M121&gt;=UnderStart,VLOOKUP(M121,READDATA!$AL$13:$AP$112,4),""),"")</f>
        <v/>
      </c>
      <c r="Q121" s="172" t="str">
        <f aca="false">IF(M121&lt;&gt;"",IF(M121&gt;=UnderStart,VLOOKUP(M121,READDATA!$AL$13:$AP$112,5),""),"")</f>
        <v/>
      </c>
      <c r="R121" s="173" t="str">
        <f aca="false">IF(M121&lt;&gt;"",IF(M121&gt;=UnderStart,VLOOKUP(M121,READDATA!$AS$14:$AT$112,2),""),"")</f>
        <v/>
      </c>
      <c r="S121" s="183" t="str">
        <f aca="false">IF(M121&lt;&gt;"",IF(M121&gt;=UnderStart,VLOOKUP(M121,READDATA!$AL$13:$AR$112,7),""),"")</f>
        <v/>
      </c>
      <c r="T121" s="175"/>
      <c r="U121" s="175"/>
      <c r="V121" s="175"/>
    </row>
    <row r="122" customFormat="false" ht="17.1" hidden="false" customHeight="true" outlineLevel="0" collapsed="false">
      <c r="M122" s="182" t="str">
        <f aca="false">IF(M121&lt;&gt;"",IF(EOMONTH(M121,0)+1&lt;UnderEnd,EOMONTH(M121,0)+1,""),"")</f>
        <v/>
      </c>
      <c r="N122" s="172" t="str">
        <f aca="false">IF(M122&lt;&gt;"",IF(M122&gt;=UnderStart,VLOOKUP(M122,READDATA!$AL$13:$AP$112,2),""),"")</f>
        <v/>
      </c>
      <c r="O122" s="172" t="str">
        <f aca="false">IF(M122&lt;&gt;"",IF(M122&gt;=UnderStart,VLOOKUP(M122,READDATA!$AL$13:$AP$112,3),""),"")</f>
        <v/>
      </c>
      <c r="P122" s="172" t="str">
        <f aca="false">IF(M122&lt;&gt;"",IF(M122&gt;=UnderStart,VLOOKUP(M122,READDATA!$AL$13:$AP$112,4),""),"")</f>
        <v/>
      </c>
      <c r="Q122" s="172" t="str">
        <f aca="false">IF(M122&lt;&gt;"",IF(M122&gt;=UnderStart,VLOOKUP(M122,READDATA!$AL$13:$AP$112,5),""),"")</f>
        <v/>
      </c>
      <c r="R122" s="173" t="str">
        <f aca="false">IF(M122&lt;&gt;"",IF(M122&gt;=UnderStart,VLOOKUP(M122,READDATA!$AS$14:$AT$112,2),""),"")</f>
        <v/>
      </c>
      <c r="S122" s="183" t="str">
        <f aca="false">IF(M122&lt;&gt;"",IF(M122&gt;=UnderStart,VLOOKUP(M122,READDATA!$AL$13:$AR$112,7),""),"")</f>
        <v/>
      </c>
      <c r="T122" s="175"/>
      <c r="U122" s="175"/>
      <c r="V122" s="175"/>
    </row>
    <row r="123" customFormat="false" ht="17.1" hidden="false" customHeight="true" outlineLevel="0" collapsed="false">
      <c r="M123" s="182" t="str">
        <f aca="false">IF(M122&lt;&gt;"",IF(EOMONTH(M122,0)+1&lt;UnderEnd,EOMONTH(M122,0)+1,""),"")</f>
        <v/>
      </c>
      <c r="N123" s="172" t="str">
        <f aca="false">IF(M123&lt;&gt;"",IF(M123&gt;=UnderStart,VLOOKUP(M123,READDATA!$AL$13:$AP$112,2),""),"")</f>
        <v/>
      </c>
      <c r="O123" s="172" t="str">
        <f aca="false">IF(M123&lt;&gt;"",IF(M123&gt;=UnderStart,VLOOKUP(M123,READDATA!$AL$13:$AP$112,3),""),"")</f>
        <v/>
      </c>
      <c r="P123" s="172" t="str">
        <f aca="false">IF(M123&lt;&gt;"",IF(M123&gt;=UnderStart,VLOOKUP(M123,READDATA!$AL$13:$AP$112,4),""),"")</f>
        <v/>
      </c>
      <c r="Q123" s="172" t="str">
        <f aca="false">IF(M123&lt;&gt;"",IF(M123&gt;=UnderStart,VLOOKUP(M123,READDATA!$AL$13:$AP$112,5),""),"")</f>
        <v/>
      </c>
      <c r="R123" s="173" t="str">
        <f aca="false">IF(M123&lt;&gt;"",IF(M123&gt;=UnderStart,VLOOKUP(M123,READDATA!$AS$14:$AT$112,2),""),"")</f>
        <v/>
      </c>
      <c r="S123" s="183" t="str">
        <f aca="false">IF(M123&lt;&gt;"",IF(M123&gt;=UnderStart,VLOOKUP(M123,READDATA!$AL$13:$AR$112,7),""),"")</f>
        <v/>
      </c>
      <c r="T123" s="175"/>
      <c r="U123" s="175"/>
      <c r="V123" s="175"/>
    </row>
    <row r="124" customFormat="false" ht="17.1" hidden="false" customHeight="true" outlineLevel="0" collapsed="false">
      <c r="M124" s="182" t="str">
        <f aca="false">IF(M123&lt;&gt;"",IF(EOMONTH(M123,0)+1&lt;UnderEnd,EOMONTH(M123,0)+1,""),"")</f>
        <v/>
      </c>
      <c r="N124" s="172" t="str">
        <f aca="false">IF(M124&lt;&gt;"",IF(M124&gt;=UnderStart,VLOOKUP(M124,READDATA!$AL$13:$AP$112,2),""),"")</f>
        <v/>
      </c>
      <c r="O124" s="172" t="str">
        <f aca="false">IF(M124&lt;&gt;"",IF(M124&gt;=UnderStart,VLOOKUP(M124,READDATA!$AL$13:$AP$112,3),""),"")</f>
        <v/>
      </c>
      <c r="P124" s="172" t="str">
        <f aca="false">IF(M124&lt;&gt;"",IF(M124&gt;=UnderStart,VLOOKUP(M124,READDATA!$AL$13:$AP$112,4),""),"")</f>
        <v/>
      </c>
      <c r="Q124" s="172" t="str">
        <f aca="false">IF(M124&lt;&gt;"",IF(M124&gt;=UnderStart,VLOOKUP(M124,READDATA!$AL$13:$AP$112,5),""),"")</f>
        <v/>
      </c>
      <c r="R124" s="173" t="str">
        <f aca="false">IF(M124&lt;&gt;"",IF(M124&gt;=UnderStart,VLOOKUP(M124,READDATA!$AS$14:$AT$112,2),""),"")</f>
        <v/>
      </c>
      <c r="S124" s="183" t="str">
        <f aca="false">IF(M124&lt;&gt;"",IF(M124&gt;=UnderStart,VLOOKUP(M124,READDATA!$AL$13:$AR$112,7),""),"")</f>
        <v/>
      </c>
      <c r="T124" s="175"/>
      <c r="U124" s="175"/>
      <c r="V124" s="175"/>
    </row>
    <row r="125" customFormat="false" ht="17.1" hidden="false" customHeight="true" outlineLevel="0" collapsed="false">
      <c r="M125" s="182" t="str">
        <f aca="false">IF(M124&lt;&gt;"",IF(EOMONTH(M124,0)+1&lt;UnderEnd,EOMONTH(M124,0)+1,""),"")</f>
        <v/>
      </c>
      <c r="N125" s="172" t="str">
        <f aca="false">IF(M125&lt;&gt;"",IF(M125&gt;=UnderStart,VLOOKUP(M125,READDATA!$AL$13:$AP$112,2),""),"")</f>
        <v/>
      </c>
      <c r="O125" s="172" t="str">
        <f aca="false">IF(M125&lt;&gt;"",IF(M125&gt;=UnderStart,VLOOKUP(M125,READDATA!$AL$13:$AP$112,3),""),"")</f>
        <v/>
      </c>
      <c r="P125" s="172" t="str">
        <f aca="false">IF(M125&lt;&gt;"",IF(M125&gt;=UnderStart,VLOOKUP(M125,READDATA!$AL$13:$AP$112,4),""),"")</f>
        <v/>
      </c>
      <c r="Q125" s="172" t="str">
        <f aca="false">IF(M125&lt;&gt;"",IF(M125&gt;=UnderStart,VLOOKUP(M125,READDATA!$AL$13:$AP$112,5),""),"")</f>
        <v/>
      </c>
      <c r="R125" s="173" t="str">
        <f aca="false">IF(M125&lt;&gt;"",IF(M125&gt;=UnderStart,VLOOKUP(M125,READDATA!$AS$14:$AT$112,2),""),"")</f>
        <v/>
      </c>
      <c r="S125" s="183" t="str">
        <f aca="false">IF(M125&lt;&gt;"",IF(M125&gt;=UnderStart,VLOOKUP(M125,READDATA!$AL$13:$AR$112,7),""),"")</f>
        <v/>
      </c>
      <c r="T125" s="175"/>
      <c r="U125" s="175"/>
      <c r="V125" s="175"/>
    </row>
    <row r="126" customFormat="false" ht="17.1" hidden="false" customHeight="true" outlineLevel="0" collapsed="false">
      <c r="M126" s="182" t="str">
        <f aca="false">IF(M125&lt;&gt;"",IF(EOMONTH(M125,0)+1&lt;UnderEnd,EOMONTH(M125,0)+1,""),"")</f>
        <v/>
      </c>
      <c r="N126" s="172" t="str">
        <f aca="false">IF(M126&lt;&gt;"",IF(M126&gt;=UnderStart,VLOOKUP(M126,READDATA!$AL$13:$AP$112,2),""),"")</f>
        <v/>
      </c>
      <c r="O126" s="172" t="str">
        <f aca="false">IF(M126&lt;&gt;"",IF(M126&gt;=UnderStart,VLOOKUP(M126,READDATA!$AL$13:$AP$112,3),""),"")</f>
        <v/>
      </c>
      <c r="P126" s="172" t="str">
        <f aca="false">IF(M126&lt;&gt;"",IF(M126&gt;=UnderStart,VLOOKUP(M126,READDATA!$AL$13:$AP$112,4),""),"")</f>
        <v/>
      </c>
      <c r="Q126" s="172" t="str">
        <f aca="false">IF(M126&lt;&gt;"",IF(M126&gt;=UnderStart,VLOOKUP(M126,READDATA!$AL$13:$AP$112,5),""),"")</f>
        <v/>
      </c>
      <c r="R126" s="173" t="str">
        <f aca="false">IF(M126&lt;&gt;"",IF(M126&gt;=UnderStart,VLOOKUP(M126,READDATA!$AS$14:$AT$112,2),""),"")</f>
        <v/>
      </c>
      <c r="S126" s="183" t="str">
        <f aca="false">IF(M126&lt;&gt;"",IF(M126&gt;=UnderStart,VLOOKUP(M126,READDATA!$AL$13:$AR$112,7),""),"")</f>
        <v/>
      </c>
      <c r="T126" s="175"/>
      <c r="U126" s="175"/>
      <c r="V126" s="175"/>
    </row>
    <row r="127" customFormat="false" ht="17.1" hidden="false" customHeight="true" outlineLevel="0" collapsed="false">
      <c r="M127" s="182" t="str">
        <f aca="false">IF(M126&lt;&gt;"",IF(EOMONTH(M126,0)+1&lt;UnderEnd,EOMONTH(M126,0)+1,""),"")</f>
        <v/>
      </c>
      <c r="N127" s="172" t="str">
        <f aca="false">IF(M127&lt;&gt;"",IF(M127&gt;=UnderStart,VLOOKUP(M127,READDATA!$AL$13:$AP$112,2),""),"")</f>
        <v/>
      </c>
      <c r="O127" s="172" t="str">
        <f aca="false">IF(M127&lt;&gt;"",IF(M127&gt;=UnderStart,VLOOKUP(M127,READDATA!$AL$13:$AP$112,3),""),"")</f>
        <v/>
      </c>
      <c r="P127" s="172" t="str">
        <f aca="false">IF(M127&lt;&gt;"",IF(M127&gt;=UnderStart,VLOOKUP(M127,READDATA!$AL$13:$AP$112,4),""),"")</f>
        <v/>
      </c>
      <c r="Q127" s="172" t="str">
        <f aca="false">IF(M127&lt;&gt;"",IF(M127&gt;=UnderStart,VLOOKUP(M127,READDATA!$AL$13:$AP$112,5),""),"")</f>
        <v/>
      </c>
      <c r="R127" s="173" t="str">
        <f aca="false">IF(M127&lt;&gt;"",IF(M127&gt;=UnderStart,VLOOKUP(M127,READDATA!$AS$14:$AT$112,2),""),"")</f>
        <v/>
      </c>
      <c r="S127" s="183" t="str">
        <f aca="false">IF(M127&lt;&gt;"",IF(M127&gt;=UnderStart,VLOOKUP(M127,READDATA!$AL$13:$AR$112,7),""),"")</f>
        <v/>
      </c>
      <c r="T127" s="175"/>
      <c r="U127" s="175"/>
      <c r="V127" s="175"/>
    </row>
    <row r="128" customFormat="false" ht="17.1" hidden="false" customHeight="true" outlineLevel="0" collapsed="false">
      <c r="M128" s="182" t="str">
        <f aca="false">IF(M127&lt;&gt;"",IF(EOMONTH(M127,0)+1&lt;UnderEnd,EOMONTH(M127,0)+1,""),"")</f>
        <v/>
      </c>
      <c r="N128" s="172" t="str">
        <f aca="false">IF(M128&lt;&gt;"",IF(M128&gt;=UnderStart,VLOOKUP(M128,READDATA!$AL$13:$AP$112,2),""),"")</f>
        <v/>
      </c>
      <c r="O128" s="172" t="str">
        <f aca="false">IF(M128&lt;&gt;"",IF(M128&gt;=UnderStart,VLOOKUP(M128,READDATA!$AL$13:$AP$112,3),""),"")</f>
        <v/>
      </c>
      <c r="P128" s="172" t="str">
        <f aca="false">IF(M128&lt;&gt;"",IF(M128&gt;=UnderStart,VLOOKUP(M128,READDATA!$AL$13:$AP$112,4),""),"")</f>
        <v/>
      </c>
      <c r="Q128" s="172" t="str">
        <f aca="false">IF(M128&lt;&gt;"",IF(M128&gt;=UnderStart,VLOOKUP(M128,READDATA!$AL$13:$AP$112,5),""),"")</f>
        <v/>
      </c>
      <c r="R128" s="173" t="str">
        <f aca="false">IF(M128&lt;&gt;"",IF(M128&gt;=UnderStart,VLOOKUP(M128,READDATA!$AS$14:$AT$112,2),""),"")</f>
        <v/>
      </c>
      <c r="S128" s="183" t="str">
        <f aca="false">IF(M128&lt;&gt;"",IF(M128&gt;=UnderStart,VLOOKUP(M128,READDATA!$AL$13:$AR$112,7),""),"")</f>
        <v/>
      </c>
      <c r="T128" s="175"/>
      <c r="U128" s="175"/>
      <c r="V128" s="175"/>
    </row>
    <row r="129" customFormat="false" ht="17.1" hidden="false" customHeight="true" outlineLevel="0" collapsed="false">
      <c r="M129" s="182" t="str">
        <f aca="false">IF(M128&lt;&gt;"",IF(EOMONTH(M128,0)+1&lt;UnderEnd,EOMONTH(M128,0)+1,""),"")</f>
        <v/>
      </c>
      <c r="N129" s="172" t="str">
        <f aca="false">IF(M129&lt;&gt;"",IF(M129&gt;=UnderStart,VLOOKUP(M129,READDATA!$AL$13:$AP$112,2),""),"")</f>
        <v/>
      </c>
      <c r="O129" s="172" t="str">
        <f aca="false">IF(M129&lt;&gt;"",IF(M129&gt;=UnderStart,VLOOKUP(M129,READDATA!$AL$13:$AP$112,3),""),"")</f>
        <v/>
      </c>
      <c r="P129" s="172" t="str">
        <f aca="false">IF(M129&lt;&gt;"",IF(M129&gt;=UnderStart,VLOOKUP(M129,READDATA!$AL$13:$AP$112,4),""),"")</f>
        <v/>
      </c>
      <c r="Q129" s="172" t="str">
        <f aca="false">IF(M129&lt;&gt;"",IF(M129&gt;=UnderStart,VLOOKUP(M129,READDATA!$AL$13:$AP$112,5),""),"")</f>
        <v/>
      </c>
      <c r="R129" s="173" t="str">
        <f aca="false">IF(M129&lt;&gt;"",IF(M129&gt;=UnderStart,VLOOKUP(M129,READDATA!$AS$14:$AT$112,2),""),"")</f>
        <v/>
      </c>
      <c r="S129" s="183" t="str">
        <f aca="false">IF(M129&lt;&gt;"",IF(M129&gt;=UnderStart,VLOOKUP(M129,READDATA!$AL$13:$AR$112,7),""),"")</f>
        <v/>
      </c>
      <c r="T129" s="175"/>
      <c r="U129" s="175"/>
      <c r="V129" s="175"/>
    </row>
    <row r="130" customFormat="false" ht="17.1" hidden="false" customHeight="true" outlineLevel="0" collapsed="false">
      <c r="M130" s="182" t="str">
        <f aca="false">IF(M129&lt;&gt;"",IF(EOMONTH(M129,0)+1&lt;UnderEnd,EOMONTH(M129,0)+1,""),"")</f>
        <v/>
      </c>
      <c r="N130" s="172" t="str">
        <f aca="false">IF(M130&lt;&gt;"",IF(M130&gt;=UnderStart,VLOOKUP(M130,READDATA!$AL$13:$AP$112,2),""),"")</f>
        <v/>
      </c>
      <c r="O130" s="172" t="str">
        <f aca="false">IF(M130&lt;&gt;"",IF(M130&gt;=UnderStart,VLOOKUP(M130,READDATA!$AL$13:$AP$112,3),""),"")</f>
        <v/>
      </c>
      <c r="P130" s="172" t="str">
        <f aca="false">IF(M130&lt;&gt;"",IF(M130&gt;=UnderStart,VLOOKUP(M130,READDATA!$AL$13:$AP$112,4),""),"")</f>
        <v/>
      </c>
      <c r="Q130" s="172" t="str">
        <f aca="false">IF(M130&lt;&gt;"",IF(M130&gt;=UnderStart,VLOOKUP(M130,READDATA!$AL$13:$AP$112,5),""),"")</f>
        <v/>
      </c>
      <c r="R130" s="173" t="str">
        <f aca="false">IF(M130&lt;&gt;"",IF(M130&gt;=UnderStart,VLOOKUP(M130,READDATA!$AS$14:$AT$112,2),""),"")</f>
        <v/>
      </c>
      <c r="S130" s="183" t="str">
        <f aca="false">IF(M130&lt;&gt;"",IF(M130&gt;=UnderStart,VLOOKUP(M130,READDATA!$AL$13:$AR$112,7),""),"")</f>
        <v/>
      </c>
      <c r="T130" s="175"/>
      <c r="U130" s="175"/>
      <c r="V130" s="175"/>
    </row>
    <row r="131" customFormat="false" ht="17.1" hidden="false" customHeight="true" outlineLevel="0" collapsed="false">
      <c r="M131" s="182" t="str">
        <f aca="false">IF(M130&lt;&gt;"",IF(EOMONTH(M130,0)+1&lt;UnderEnd,EOMONTH(M130,0)+1,""),"")</f>
        <v/>
      </c>
      <c r="N131" s="172" t="str">
        <f aca="false">IF(M131&lt;&gt;"",IF(M131&gt;=UnderStart,VLOOKUP(M131,READDATA!$AL$13:$AP$112,2),""),"")</f>
        <v/>
      </c>
      <c r="O131" s="172" t="str">
        <f aca="false">IF(M131&lt;&gt;"",IF(M131&gt;=UnderStart,VLOOKUP(M131,READDATA!$AL$13:$AP$112,3),""),"")</f>
        <v/>
      </c>
      <c r="P131" s="172" t="str">
        <f aca="false">IF(M131&lt;&gt;"",IF(M131&gt;=UnderStart,VLOOKUP(M131,READDATA!$AL$13:$AP$112,4),""),"")</f>
        <v/>
      </c>
      <c r="Q131" s="172" t="str">
        <f aca="false">IF(M131&lt;&gt;"",IF(M131&gt;=UnderStart,VLOOKUP(M131,READDATA!$AL$13:$AP$112,5),""),"")</f>
        <v/>
      </c>
      <c r="R131" s="173" t="str">
        <f aca="false">IF(M131&lt;&gt;"",IF(M131&gt;=UnderStart,VLOOKUP(M131,READDATA!$AS$14:$AT$112,2),""),"")</f>
        <v/>
      </c>
      <c r="S131" s="183" t="str">
        <f aca="false">IF(M131&lt;&gt;"",IF(M131&gt;=UnderStart,VLOOKUP(M131,READDATA!$AL$13:$AR$112,7),""),"")</f>
        <v/>
      </c>
      <c r="T131" s="175"/>
      <c r="U131" s="175"/>
      <c r="V131" s="175"/>
    </row>
    <row r="132" customFormat="false" ht="17.1" hidden="false" customHeight="true" outlineLevel="0" collapsed="false">
      <c r="M132" s="182" t="str">
        <f aca="false">IF(M131&lt;&gt;"",IF(EOMONTH(M131,0)+1&lt;UnderEnd,EOMONTH(M131,0)+1,""),"")</f>
        <v/>
      </c>
      <c r="N132" s="172" t="str">
        <f aca="false">IF(M132&lt;&gt;"",IF(M132&gt;=UnderStart,VLOOKUP(M132,READDATA!$AL$13:$AP$112,2),""),"")</f>
        <v/>
      </c>
      <c r="O132" s="172" t="str">
        <f aca="false">IF(M132&lt;&gt;"",IF(M132&gt;=UnderStart,VLOOKUP(M132,READDATA!$AL$13:$AP$112,3),""),"")</f>
        <v/>
      </c>
      <c r="P132" s="172" t="str">
        <f aca="false">IF(M132&lt;&gt;"",IF(M132&gt;=UnderStart,VLOOKUP(M132,READDATA!$AL$13:$AP$112,4),""),"")</f>
        <v/>
      </c>
      <c r="Q132" s="172" t="str">
        <f aca="false">IF(M132&lt;&gt;"",IF(M132&gt;=UnderStart,VLOOKUP(M132,READDATA!$AL$13:$AP$112,5),""),"")</f>
        <v/>
      </c>
      <c r="R132" s="173" t="str">
        <f aca="false">IF(M132&lt;&gt;"",IF(M132&gt;=UnderStart,VLOOKUP(M132,READDATA!$AS$14:$AT$112,2),""),"")</f>
        <v/>
      </c>
      <c r="S132" s="183" t="str">
        <f aca="false">IF(M132&lt;&gt;"",IF(M132&gt;=UnderStart,VLOOKUP(M132,READDATA!$AL$13:$AR$112,7),""),"")</f>
        <v/>
      </c>
      <c r="T132" s="175"/>
      <c r="U132" s="175"/>
      <c r="V132" s="175"/>
    </row>
    <row r="133" customFormat="false" ht="17.1" hidden="false" customHeight="true" outlineLevel="0" collapsed="false">
      <c r="M133" s="182" t="str">
        <f aca="false">IF(M132&lt;&gt;"",IF(EOMONTH(M132,0)+1&lt;UnderEnd,EOMONTH(M132,0)+1,""),"")</f>
        <v/>
      </c>
      <c r="N133" s="172" t="str">
        <f aca="false">IF(M133&lt;&gt;"",IF(M133&gt;=UnderStart,VLOOKUP(M133,READDATA!$AL$13:$AP$112,2),""),"")</f>
        <v/>
      </c>
      <c r="O133" s="172" t="str">
        <f aca="false">IF(M133&lt;&gt;"",IF(M133&gt;=UnderStart,VLOOKUP(M133,READDATA!$AL$13:$AP$112,3),""),"")</f>
        <v/>
      </c>
      <c r="P133" s="172" t="str">
        <f aca="false">IF(M133&lt;&gt;"",IF(M133&gt;=UnderStart,VLOOKUP(M133,READDATA!$AL$13:$AP$112,4),""),"")</f>
        <v/>
      </c>
      <c r="Q133" s="172" t="str">
        <f aca="false">IF(M133&lt;&gt;"",IF(M133&gt;=UnderStart,VLOOKUP(M133,READDATA!$AL$13:$AP$112,5),""),"")</f>
        <v/>
      </c>
      <c r="R133" s="173" t="str">
        <f aca="false">IF(M133&lt;&gt;"",IF(M133&gt;=UnderStart,VLOOKUP(M133,READDATA!$AS$14:$AT$112,2),""),"")</f>
        <v/>
      </c>
      <c r="S133" s="183" t="str">
        <f aca="false">IF(M133&lt;&gt;"",IF(M133&gt;=UnderStart,VLOOKUP(M133,READDATA!$AL$13:$AR$112,7),""),"")</f>
        <v/>
      </c>
      <c r="T133" s="175"/>
      <c r="U133" s="175"/>
      <c r="V133" s="175"/>
    </row>
    <row r="134" customFormat="false" ht="17.1" hidden="false" customHeight="true" outlineLevel="0" collapsed="false">
      <c r="M134" s="182" t="str">
        <f aca="false">IF(M133&lt;&gt;"",IF(EOMONTH(M133,0)+1&lt;UnderEnd,EOMONTH(M133,0)+1,""),"")</f>
        <v/>
      </c>
      <c r="N134" s="172" t="str">
        <f aca="false">IF(M134&lt;&gt;"",IF(M134&gt;=UnderStart,VLOOKUP(M134,READDATA!$AL$13:$AP$112,2),""),"")</f>
        <v/>
      </c>
      <c r="O134" s="172" t="str">
        <f aca="false">IF(M134&lt;&gt;"",IF(M134&gt;=UnderStart,VLOOKUP(M134,READDATA!$AL$13:$AP$112,3),""),"")</f>
        <v/>
      </c>
      <c r="P134" s="172" t="str">
        <f aca="false">IF(M134&lt;&gt;"",IF(M134&gt;=UnderStart,VLOOKUP(M134,READDATA!$AL$13:$AP$112,4),""),"")</f>
        <v/>
      </c>
      <c r="Q134" s="172" t="str">
        <f aca="false">IF(M134&lt;&gt;"",IF(M134&gt;=UnderStart,VLOOKUP(M134,READDATA!$AL$13:$AP$112,5),""),"")</f>
        <v/>
      </c>
      <c r="R134" s="173" t="str">
        <f aca="false">IF(M134&lt;&gt;"",IF(M134&gt;=UnderStart,VLOOKUP(M134,READDATA!$AS$14:$AT$112,2),""),"")</f>
        <v/>
      </c>
      <c r="S134" s="183" t="str">
        <f aca="false">IF(M134&lt;&gt;"",IF(M134&gt;=UnderStart,VLOOKUP(M134,READDATA!$AL$13:$AR$112,7),""),"")</f>
        <v/>
      </c>
      <c r="T134" s="175"/>
      <c r="U134" s="175"/>
      <c r="V134" s="175"/>
    </row>
    <row r="135" customFormat="false" ht="17.1" hidden="false" customHeight="true" outlineLevel="0" collapsed="false">
      <c r="M135" s="182" t="str">
        <f aca="false">IF(M134&lt;&gt;"",IF(EOMONTH(M134,0)+1&lt;UnderEnd,EOMONTH(M134,0)+1,""),"")</f>
        <v/>
      </c>
      <c r="N135" s="172" t="str">
        <f aca="false">IF(M135&lt;&gt;"",IF(M135&gt;=UnderStart,VLOOKUP(M135,READDATA!$AL$13:$AP$112,2),""),"")</f>
        <v/>
      </c>
      <c r="O135" s="172" t="str">
        <f aca="false">IF(M135&lt;&gt;"",IF(M135&gt;=UnderStart,VLOOKUP(M135,READDATA!$AL$13:$AP$112,3),""),"")</f>
        <v/>
      </c>
      <c r="P135" s="172" t="str">
        <f aca="false">IF(M135&lt;&gt;"",IF(M135&gt;=UnderStart,VLOOKUP(M135,READDATA!$AL$13:$AP$112,4),""),"")</f>
        <v/>
      </c>
      <c r="Q135" s="172" t="str">
        <f aca="false">IF(M135&lt;&gt;"",IF(M135&gt;=UnderStart,VLOOKUP(M135,READDATA!$AL$13:$AP$112,5),""),"")</f>
        <v/>
      </c>
      <c r="R135" s="173" t="str">
        <f aca="false">IF(M135&lt;&gt;"",IF(M135&gt;=UnderStart,VLOOKUP(M135,READDATA!$AS$14:$AT$112,2),""),"")</f>
        <v/>
      </c>
      <c r="S135" s="183" t="str">
        <f aca="false">IF(M135&lt;&gt;"",IF(M135&gt;=UnderStart,VLOOKUP(M135,READDATA!$AL$13:$AR$112,7),""),"")</f>
        <v/>
      </c>
      <c r="T135" s="175"/>
      <c r="U135" s="175"/>
      <c r="V135" s="175"/>
    </row>
    <row r="136" customFormat="false" ht="17.1" hidden="false" customHeight="true" outlineLevel="0" collapsed="false">
      <c r="M136" s="182" t="str">
        <f aca="false">IF(M135&lt;&gt;"",IF(EOMONTH(M135,0)+1&lt;UnderEnd,EOMONTH(M135,0)+1,""),"")</f>
        <v/>
      </c>
      <c r="N136" s="172" t="str">
        <f aca="false">IF(M136&lt;&gt;"",IF(M136&gt;=UnderStart,VLOOKUP(M136,READDATA!$AL$13:$AP$112,2),""),"")</f>
        <v/>
      </c>
      <c r="O136" s="172" t="str">
        <f aca="false">IF(M136&lt;&gt;"",IF(M136&gt;=UnderStart,VLOOKUP(M136,READDATA!$AL$13:$AP$112,3),""),"")</f>
        <v/>
      </c>
      <c r="P136" s="172" t="str">
        <f aca="false">IF(M136&lt;&gt;"",IF(M136&gt;=UnderStart,VLOOKUP(M136,READDATA!$AL$13:$AP$112,4),""),"")</f>
        <v/>
      </c>
      <c r="Q136" s="172" t="str">
        <f aca="false">IF(M136&lt;&gt;"",IF(M136&gt;=UnderStart,VLOOKUP(M136,READDATA!$AL$13:$AP$112,5),""),"")</f>
        <v/>
      </c>
      <c r="R136" s="173" t="str">
        <f aca="false">IF(M136&lt;&gt;"",IF(M136&gt;=UnderStart,VLOOKUP(M136,READDATA!$AS$14:$AT$112,2),""),"")</f>
        <v/>
      </c>
      <c r="S136" s="183" t="str">
        <f aca="false">IF(M136&lt;&gt;"",IF(M136&gt;=UnderStart,VLOOKUP(M136,READDATA!$AL$13:$AR$112,7),""),"")</f>
        <v/>
      </c>
      <c r="T136" s="175"/>
      <c r="U136" s="175"/>
      <c r="V136" s="175"/>
    </row>
    <row r="137" customFormat="false" ht="17.1" hidden="false" customHeight="true" outlineLevel="0" collapsed="false">
      <c r="M137" s="182" t="str">
        <f aca="false">IF(M136&lt;&gt;"",IF(EOMONTH(M136,0)+1&lt;UnderEnd,EOMONTH(M136,0)+1,""),"")</f>
        <v/>
      </c>
      <c r="N137" s="172" t="str">
        <f aca="false">IF(M137&lt;&gt;"",IF(M137&gt;=UnderStart,VLOOKUP(M137,READDATA!$AL$13:$AP$112,2),""),"")</f>
        <v/>
      </c>
      <c r="O137" s="172" t="str">
        <f aca="false">IF(M137&lt;&gt;"",IF(M137&gt;=UnderStart,VLOOKUP(M137,READDATA!$AL$13:$AP$112,3),""),"")</f>
        <v/>
      </c>
      <c r="P137" s="172" t="str">
        <f aca="false">IF(M137&lt;&gt;"",IF(M137&gt;=UnderStart,VLOOKUP(M137,READDATA!$AL$13:$AP$112,4),""),"")</f>
        <v/>
      </c>
      <c r="Q137" s="172" t="str">
        <f aca="false">IF(M137&lt;&gt;"",IF(M137&gt;=UnderStart,VLOOKUP(M137,READDATA!$AL$13:$AP$112,5),""),"")</f>
        <v/>
      </c>
      <c r="R137" s="173" t="str">
        <f aca="false">IF(M137&lt;&gt;"",IF(M137&gt;=UnderStart,VLOOKUP(M137,READDATA!$AS$14:$AT$112,2),""),"")</f>
        <v/>
      </c>
      <c r="S137" s="183" t="str">
        <f aca="false">IF(M137&lt;&gt;"",IF(M137&gt;=UnderStart,VLOOKUP(M137,READDATA!$AL$13:$AR$112,7),""),"")</f>
        <v/>
      </c>
      <c r="T137" s="175"/>
      <c r="U137" s="175"/>
      <c r="V137" s="175"/>
    </row>
    <row r="138" customFormat="false" ht="17.1" hidden="false" customHeight="true" outlineLevel="0" collapsed="false">
      <c r="M138" s="182" t="str">
        <f aca="false">IF(M137&lt;&gt;"",IF(EOMONTH(M137,0)+1&lt;UnderEnd,EOMONTH(M137,0)+1,""),"")</f>
        <v/>
      </c>
      <c r="N138" s="172" t="str">
        <f aca="false">IF(M138&lt;&gt;"",IF(M138&gt;=UnderStart,VLOOKUP(M138,READDATA!$AL$13:$AP$112,2),""),"")</f>
        <v/>
      </c>
      <c r="O138" s="172" t="str">
        <f aca="false">IF(M138&lt;&gt;"",IF(M138&gt;=UnderStart,VLOOKUP(M138,READDATA!$AL$13:$AP$112,3),""),"")</f>
        <v/>
      </c>
      <c r="P138" s="172" t="str">
        <f aca="false">IF(M138&lt;&gt;"",IF(M138&gt;=UnderStart,VLOOKUP(M138,READDATA!$AL$13:$AP$112,4),""),"")</f>
        <v/>
      </c>
      <c r="Q138" s="172" t="str">
        <f aca="false">IF(M138&lt;&gt;"",IF(M138&gt;=UnderStart,VLOOKUP(M138,READDATA!$AL$13:$AP$112,5),""),"")</f>
        <v/>
      </c>
      <c r="R138" s="173" t="str">
        <f aca="false">IF(M138&lt;&gt;"",IF(M138&gt;=UnderStart,VLOOKUP(M138,READDATA!$AS$14:$AT$112,2),""),"")</f>
        <v/>
      </c>
      <c r="S138" s="183" t="str">
        <f aca="false">IF(M138&lt;&gt;"",IF(M138&gt;=UnderStart,VLOOKUP(M138,READDATA!$AL$13:$AR$112,7),""),"")</f>
        <v/>
      </c>
      <c r="T138" s="175"/>
      <c r="U138" s="175"/>
      <c r="V138" s="175"/>
    </row>
    <row r="139" customFormat="false" ht="17.1" hidden="false" customHeight="true" outlineLevel="0" collapsed="false">
      <c r="M139" s="182" t="str">
        <f aca="false">IF(M138&lt;&gt;"",IF(EOMONTH(M138,0)+1&lt;UnderEnd,EOMONTH(M138,0)+1,""),"")</f>
        <v/>
      </c>
      <c r="N139" s="172" t="str">
        <f aca="false">IF(M139&lt;&gt;"",IF(M139&gt;=UnderStart,VLOOKUP(M139,READDATA!$AL$13:$AP$112,2),""),"")</f>
        <v/>
      </c>
      <c r="O139" s="172" t="str">
        <f aca="false">IF(M139&lt;&gt;"",IF(M139&gt;=UnderStart,VLOOKUP(M139,READDATA!$AL$13:$AP$112,3),""),"")</f>
        <v/>
      </c>
      <c r="P139" s="172" t="str">
        <f aca="false">IF(M139&lt;&gt;"",IF(M139&gt;=UnderStart,VLOOKUP(M139,READDATA!$AL$13:$AP$112,4),""),"")</f>
        <v/>
      </c>
      <c r="Q139" s="172" t="str">
        <f aca="false">IF(M139&lt;&gt;"",IF(M139&gt;=UnderStart,VLOOKUP(M139,READDATA!$AL$13:$AP$112,5),""),"")</f>
        <v/>
      </c>
      <c r="R139" s="173" t="str">
        <f aca="false">IF(M139&lt;&gt;"",IF(M139&gt;=UnderStart,VLOOKUP(M139,READDATA!$AS$14:$AT$112,2),""),"")</f>
        <v/>
      </c>
      <c r="S139" s="183" t="str">
        <f aca="false">IF(M139&lt;&gt;"",IF(M139&gt;=UnderStart,VLOOKUP(M139,READDATA!$AL$13:$AR$112,7),""),"")</f>
        <v/>
      </c>
      <c r="T139" s="175"/>
      <c r="U139" s="175"/>
      <c r="V139" s="175"/>
    </row>
    <row r="140" customFormat="false" ht="17.1" hidden="false" customHeight="true" outlineLevel="0" collapsed="false">
      <c r="M140" s="182" t="str">
        <f aca="false">IF(M139&lt;&gt;"",IF(EOMONTH(M139,0)+1&lt;UnderEnd,EOMONTH(M139,0)+1,""),"")</f>
        <v/>
      </c>
      <c r="N140" s="172" t="str">
        <f aca="false">IF(M140&lt;&gt;"",IF(M140&gt;=UnderStart,VLOOKUP(M140,READDATA!$AL$13:$AP$112,2),""),"")</f>
        <v/>
      </c>
      <c r="O140" s="172" t="str">
        <f aca="false">IF(M140&lt;&gt;"",IF(M140&gt;=UnderStart,VLOOKUP(M140,READDATA!$AL$13:$AP$112,3),""),"")</f>
        <v/>
      </c>
      <c r="P140" s="172" t="str">
        <f aca="false">IF(M140&lt;&gt;"",IF(M140&gt;=UnderStart,VLOOKUP(M140,READDATA!$AL$13:$AP$112,4),""),"")</f>
        <v/>
      </c>
      <c r="Q140" s="172" t="str">
        <f aca="false">IF(M140&lt;&gt;"",IF(M140&gt;=UnderStart,VLOOKUP(M140,READDATA!$AL$13:$AP$112,5),""),"")</f>
        <v/>
      </c>
      <c r="R140" s="173" t="str">
        <f aca="false">IF(M140&lt;&gt;"",IF(M140&gt;=UnderStart,VLOOKUP(M140,READDATA!$AS$14:$AT$112,2),""),"")</f>
        <v/>
      </c>
      <c r="S140" s="183" t="str">
        <f aca="false">IF(M140&lt;&gt;"",IF(M140&gt;=UnderStart,VLOOKUP(M140,READDATA!$AL$13:$AR$112,7),""),"")</f>
        <v/>
      </c>
      <c r="T140" s="175"/>
      <c r="U140" s="175"/>
      <c r="V140" s="175"/>
    </row>
    <row r="141" customFormat="false" ht="17.1" hidden="false" customHeight="true" outlineLevel="0" collapsed="false">
      <c r="M141" s="182" t="str">
        <f aca="false">IF(M140&lt;&gt;"",IF(EOMONTH(M140,0)+1&lt;UnderEnd,EOMONTH(M140,0)+1,""),"")</f>
        <v/>
      </c>
      <c r="N141" s="172" t="str">
        <f aca="false">IF(M141&lt;&gt;"",IF(M141&gt;=UnderStart,VLOOKUP(M141,READDATA!$AL$13:$AP$112,2),""),"")</f>
        <v/>
      </c>
      <c r="O141" s="172" t="str">
        <f aca="false">IF(M141&lt;&gt;"",IF(M141&gt;=UnderStart,VLOOKUP(M141,READDATA!$AL$13:$AP$112,3),""),"")</f>
        <v/>
      </c>
      <c r="P141" s="172" t="str">
        <f aca="false">IF(M141&lt;&gt;"",IF(M141&gt;=UnderStart,VLOOKUP(M141,READDATA!$AL$13:$AP$112,4),""),"")</f>
        <v/>
      </c>
      <c r="Q141" s="172" t="str">
        <f aca="false">IF(M141&lt;&gt;"",IF(M141&gt;=UnderStart,VLOOKUP(M141,READDATA!$AL$13:$AP$112,5),""),"")</f>
        <v/>
      </c>
      <c r="R141" s="173" t="str">
        <f aca="false">IF(M141&lt;&gt;"",IF(M141&gt;=UnderStart,VLOOKUP(M141,READDATA!$AS$14:$AT$112,2),""),"")</f>
        <v/>
      </c>
      <c r="S141" s="183" t="str">
        <f aca="false">IF(M141&lt;&gt;"",IF(M141&gt;=UnderStart,VLOOKUP(M141,READDATA!$AL$13:$AR$112,7),""),"")</f>
        <v/>
      </c>
      <c r="T141" s="175"/>
      <c r="U141" s="175"/>
      <c r="V141" s="175"/>
    </row>
    <row r="142" customFormat="false" ht="17.1" hidden="false" customHeight="true" outlineLevel="0" collapsed="false">
      <c r="M142" s="182" t="str">
        <f aca="false">IF(M141&lt;&gt;"",IF(EOMONTH(M141,0)+1&lt;UnderEnd,EOMONTH(M141,0)+1,""),"")</f>
        <v/>
      </c>
      <c r="N142" s="172" t="str">
        <f aca="false">IF(M142&lt;&gt;"",IF(M142&gt;=UnderStart,VLOOKUP(M142,READDATA!$AL$13:$AP$112,2),""),"")</f>
        <v/>
      </c>
      <c r="O142" s="172" t="str">
        <f aca="false">IF(M142&lt;&gt;"",IF(M142&gt;=UnderStart,VLOOKUP(M142,READDATA!$AL$13:$AP$112,3),""),"")</f>
        <v/>
      </c>
      <c r="P142" s="172" t="str">
        <f aca="false">IF(M142&lt;&gt;"",IF(M142&gt;=UnderStart,VLOOKUP(M142,READDATA!$AL$13:$AP$112,4),""),"")</f>
        <v/>
      </c>
      <c r="Q142" s="172" t="str">
        <f aca="false">IF(M142&lt;&gt;"",IF(M142&gt;=UnderStart,VLOOKUP(M142,READDATA!$AL$13:$AP$112,5),""),"")</f>
        <v/>
      </c>
      <c r="R142" s="173" t="str">
        <f aca="false">IF(M142&lt;&gt;"",IF(M142&gt;=UnderStart,VLOOKUP(M142,READDATA!$AS$14:$AT$112,2),""),"")</f>
        <v/>
      </c>
      <c r="S142" s="183" t="str">
        <f aca="false">IF(M142&lt;&gt;"",IF(M142&gt;=UnderStart,VLOOKUP(M142,READDATA!$AL$13:$AR$112,7),""),"")</f>
        <v/>
      </c>
      <c r="T142" s="175"/>
      <c r="U142" s="175"/>
      <c r="V142" s="175"/>
    </row>
    <row r="143" customFormat="false" ht="17.1" hidden="false" customHeight="true" outlineLevel="0" collapsed="false">
      <c r="M143" s="182" t="str">
        <f aca="false">IF(M142&lt;&gt;"",IF(EOMONTH(M142,0)+1&lt;UnderEnd,EOMONTH(M142,0)+1,""),"")</f>
        <v/>
      </c>
      <c r="N143" s="172" t="str">
        <f aca="false">IF(M143&lt;&gt;"",IF(M143&gt;=UnderStart,VLOOKUP(M143,READDATA!$AL$13:$AP$112,2),""),"")</f>
        <v/>
      </c>
      <c r="O143" s="172" t="str">
        <f aca="false">IF(M143&lt;&gt;"",IF(M143&gt;=UnderStart,VLOOKUP(M143,READDATA!$AL$13:$AP$112,3),""),"")</f>
        <v/>
      </c>
      <c r="P143" s="172" t="str">
        <f aca="false">IF(M143&lt;&gt;"",IF(M143&gt;=UnderStart,VLOOKUP(M143,READDATA!$AL$13:$AP$112,4),""),"")</f>
        <v/>
      </c>
      <c r="Q143" s="172" t="str">
        <f aca="false">IF(M143&lt;&gt;"",IF(M143&gt;=UnderStart,VLOOKUP(M143,READDATA!$AL$13:$AP$112,5),""),"")</f>
        <v/>
      </c>
      <c r="R143" s="173" t="str">
        <f aca="false">IF(M143&lt;&gt;"",IF(M143&gt;=UnderStart,VLOOKUP(M143,READDATA!$AS$14:$AT$112,2),""),"")</f>
        <v/>
      </c>
      <c r="S143" s="183" t="str">
        <f aca="false">IF(M143&lt;&gt;"",IF(M143&gt;=UnderStart,VLOOKUP(M143,READDATA!$AL$13:$AR$112,7),""),"")</f>
        <v/>
      </c>
      <c r="T143" s="175"/>
      <c r="U143" s="175"/>
      <c r="V143" s="175"/>
    </row>
    <row r="144" customFormat="false" ht="17.1" hidden="false" customHeight="true" outlineLevel="0" collapsed="false">
      <c r="M144" s="182" t="str">
        <f aca="false">IF(M143&lt;&gt;"",IF(EOMONTH(M143,0)+1&lt;UnderEnd,EOMONTH(M143,0)+1,""),"")</f>
        <v/>
      </c>
      <c r="N144" s="172" t="str">
        <f aca="false">IF(M144&lt;&gt;"",IF(M144&gt;=UnderStart,VLOOKUP(M144,READDATA!$AL$13:$AP$112,2),""),"")</f>
        <v/>
      </c>
      <c r="O144" s="172" t="str">
        <f aca="false">IF(M144&lt;&gt;"",IF(M144&gt;=UnderStart,VLOOKUP(M144,READDATA!$AL$13:$AP$112,3),""),"")</f>
        <v/>
      </c>
      <c r="P144" s="172" t="str">
        <f aca="false">IF(M144&lt;&gt;"",IF(M144&gt;=UnderStart,VLOOKUP(M144,READDATA!$AL$13:$AP$112,4),""),"")</f>
        <v/>
      </c>
      <c r="Q144" s="172" t="str">
        <f aca="false">IF(M144&lt;&gt;"",IF(M144&gt;=UnderStart,VLOOKUP(M144,READDATA!$AL$13:$AP$112,5),""),"")</f>
        <v/>
      </c>
      <c r="R144" s="173" t="str">
        <f aca="false">IF(M144&lt;&gt;"",IF(M144&gt;=UnderStart,VLOOKUP(M144,READDATA!$AS$14:$AT$112,2),""),"")</f>
        <v/>
      </c>
      <c r="S144" s="183" t="str">
        <f aca="false">IF(M144&lt;&gt;"",IF(M144&gt;=UnderStart,VLOOKUP(M144,READDATA!$AL$13:$AR$112,7),""),"")</f>
        <v/>
      </c>
      <c r="T144" s="175"/>
      <c r="U144" s="175"/>
      <c r="V144" s="175"/>
    </row>
    <row r="145" customFormat="false" ht="17.1" hidden="false" customHeight="true" outlineLevel="0" collapsed="false">
      <c r="M145" s="182" t="str">
        <f aca="false">IF(M144&lt;&gt;"",IF(EOMONTH(M144,0)+1&lt;UnderEnd,EOMONTH(M144,0)+1,""),"")</f>
        <v/>
      </c>
      <c r="N145" s="172" t="str">
        <f aca="false">IF(M145&lt;&gt;"",IF(M145&gt;=UnderStart,VLOOKUP(M145,READDATA!$AL$13:$AP$112,2),""),"")</f>
        <v/>
      </c>
      <c r="O145" s="172" t="str">
        <f aca="false">IF(M145&lt;&gt;"",IF(M145&gt;=UnderStart,VLOOKUP(M145,READDATA!$AL$13:$AP$112,3),""),"")</f>
        <v/>
      </c>
      <c r="P145" s="172" t="str">
        <f aca="false">IF(M145&lt;&gt;"",IF(M145&gt;=UnderStart,VLOOKUP(M145,READDATA!$AL$13:$AP$112,4),""),"")</f>
        <v/>
      </c>
      <c r="Q145" s="172" t="str">
        <f aca="false">IF(M145&lt;&gt;"",IF(M145&gt;=UnderStart,VLOOKUP(M145,READDATA!$AL$13:$AP$112,5),""),"")</f>
        <v/>
      </c>
      <c r="R145" s="173" t="str">
        <f aca="false">IF(M145&lt;&gt;"",IF(M145&gt;=UnderStart,VLOOKUP(M145,READDATA!$AS$14:$AT$112,2),""),"")</f>
        <v/>
      </c>
      <c r="S145" s="183" t="str">
        <f aca="false">IF(M145&lt;&gt;"",IF(M145&gt;=UnderStart,VLOOKUP(M145,READDATA!$AL$13:$AR$112,7),""),"")</f>
        <v/>
      </c>
      <c r="T145" s="175"/>
      <c r="U145" s="175"/>
      <c r="V145" s="175"/>
    </row>
    <row r="146" customFormat="false" ht="17.1" hidden="false" customHeight="true" outlineLevel="0" collapsed="false">
      <c r="M146" s="182" t="str">
        <f aca="false">IF(M145&lt;&gt;"",IF(EOMONTH(M145,0)+1&lt;UnderEnd,EOMONTH(M145,0)+1,""),"")</f>
        <v/>
      </c>
      <c r="N146" s="172" t="str">
        <f aca="false">IF(M146&lt;&gt;"",IF(M146&gt;=UnderStart,VLOOKUP(M146,READDATA!$AL$13:$AP$112,2),""),"")</f>
        <v/>
      </c>
      <c r="O146" s="172" t="str">
        <f aca="false">IF(M146&lt;&gt;"",IF(M146&gt;=UnderStart,VLOOKUP(M146,READDATA!$AL$13:$AP$112,3),""),"")</f>
        <v/>
      </c>
      <c r="P146" s="172" t="str">
        <f aca="false">IF(M146&lt;&gt;"",IF(M146&gt;=UnderStart,VLOOKUP(M146,READDATA!$AL$13:$AP$112,4),""),"")</f>
        <v/>
      </c>
      <c r="Q146" s="172" t="str">
        <f aca="false">IF(M146&lt;&gt;"",IF(M146&gt;=UnderStart,VLOOKUP(M146,READDATA!$AL$13:$AP$112,5),""),"")</f>
        <v/>
      </c>
      <c r="R146" s="173" t="str">
        <f aca="false">IF(M146&lt;&gt;"",IF(M146&gt;=UnderStart,VLOOKUP(M146,READDATA!$AS$14:$AT$112,2),""),"")</f>
        <v/>
      </c>
      <c r="S146" s="183" t="str">
        <f aca="false">IF(M146&lt;&gt;"",IF(M146&gt;=UnderStart,VLOOKUP(M146,READDATA!$AL$13:$AR$112,7),""),"")</f>
        <v/>
      </c>
      <c r="T146" s="175"/>
      <c r="U146" s="175"/>
      <c r="V146" s="175"/>
    </row>
    <row r="147" customFormat="false" ht="17.1" hidden="false" customHeight="true" outlineLevel="0" collapsed="false">
      <c r="M147" s="182" t="str">
        <f aca="false">IF(M146&lt;&gt;"",IF(EOMONTH(M146,0)+1&lt;UnderEnd,EOMONTH(M146,0)+1,""),"")</f>
        <v/>
      </c>
      <c r="N147" s="172" t="str">
        <f aca="false">IF(M147&lt;&gt;"",IF(M147&gt;=UnderStart,VLOOKUP(M147,READDATA!$AL$13:$AP$112,2),""),"")</f>
        <v/>
      </c>
      <c r="O147" s="172" t="str">
        <f aca="false">IF(M147&lt;&gt;"",IF(M147&gt;=UnderStart,VLOOKUP(M147,READDATA!$AL$13:$AP$112,3),""),"")</f>
        <v/>
      </c>
      <c r="P147" s="172" t="str">
        <f aca="false">IF(M147&lt;&gt;"",IF(M147&gt;=UnderStart,VLOOKUP(M147,READDATA!$AL$13:$AP$112,4),""),"")</f>
        <v/>
      </c>
      <c r="Q147" s="172" t="str">
        <f aca="false">IF(M147&lt;&gt;"",IF(M147&gt;=UnderStart,VLOOKUP(M147,READDATA!$AL$13:$AP$112,5),""),"")</f>
        <v/>
      </c>
      <c r="R147" s="173" t="str">
        <f aca="false">IF(M147&lt;&gt;"",IF(M147&gt;=UnderStart,VLOOKUP(M147,READDATA!$AS$14:$AT$112,2),""),"")</f>
        <v/>
      </c>
      <c r="S147" s="183" t="str">
        <f aca="false">IF(M147&lt;&gt;"",IF(M147&gt;=UnderStart,VLOOKUP(M147,READDATA!$AL$13:$AR$112,7),""),"")</f>
        <v/>
      </c>
      <c r="T147" s="175"/>
      <c r="U147" s="175"/>
      <c r="V147" s="175"/>
    </row>
    <row r="148" customFormat="false" ht="17.1" hidden="false" customHeight="true" outlineLevel="0" collapsed="false">
      <c r="M148" s="182" t="str">
        <f aca="false">IF(M147&lt;&gt;"",IF(EOMONTH(M147,0)+1&lt;UnderEnd,EOMONTH(M147,0)+1,""),"")</f>
        <v/>
      </c>
      <c r="N148" s="172" t="str">
        <f aca="false">IF(M148&lt;&gt;"",IF(M148&gt;=UnderStart,VLOOKUP(M148,READDATA!$AL$13:$AP$112,2),""),"")</f>
        <v/>
      </c>
      <c r="O148" s="172" t="str">
        <f aca="false">IF(M148&lt;&gt;"",IF(M148&gt;=UnderStart,VLOOKUP(M148,READDATA!$AL$13:$AP$112,3),""),"")</f>
        <v/>
      </c>
      <c r="P148" s="172" t="str">
        <f aca="false">IF(M148&lt;&gt;"",IF(M148&gt;=UnderStart,VLOOKUP(M148,READDATA!$AL$13:$AP$112,4),""),"")</f>
        <v/>
      </c>
      <c r="Q148" s="172" t="str">
        <f aca="false">IF(M148&lt;&gt;"",IF(M148&gt;=UnderStart,VLOOKUP(M148,READDATA!$AL$13:$AP$112,5),""),"")</f>
        <v/>
      </c>
      <c r="R148" s="173" t="str">
        <f aca="false">IF(M148&lt;&gt;"",IF(M148&gt;=UnderStart,VLOOKUP(M148,READDATA!$AS$14:$AT$112,2),""),"")</f>
        <v/>
      </c>
      <c r="S148" s="183" t="str">
        <f aca="false">IF(M148&lt;&gt;"",IF(M148&gt;=UnderStart,VLOOKUP(M148,READDATA!$AL$13:$AR$112,7),""),"")</f>
        <v/>
      </c>
      <c r="T148" s="175"/>
      <c r="U148" s="175"/>
      <c r="V148" s="175"/>
    </row>
    <row r="149" customFormat="false" ht="17.1" hidden="false" customHeight="true" outlineLevel="0" collapsed="false">
      <c r="M149" s="182" t="str">
        <f aca="false">IF(M148&lt;&gt;"",IF(EOMONTH(M148,0)+1&lt;UnderEnd,EOMONTH(M148,0)+1,""),"")</f>
        <v/>
      </c>
      <c r="N149" s="172" t="str">
        <f aca="false">IF(M149&lt;&gt;"",IF(M149&gt;=UnderStart,VLOOKUP(M149,READDATA!$AL$13:$AP$112,2),""),"")</f>
        <v/>
      </c>
      <c r="O149" s="172" t="str">
        <f aca="false">IF(M149&lt;&gt;"",IF(M149&gt;=UnderStart,VLOOKUP(M149,READDATA!$AL$13:$AP$112,3),""),"")</f>
        <v/>
      </c>
      <c r="P149" s="172" t="str">
        <f aca="false">IF(M149&lt;&gt;"",IF(M149&gt;=UnderStart,VLOOKUP(M149,READDATA!$AL$13:$AP$112,4),""),"")</f>
        <v/>
      </c>
      <c r="Q149" s="172" t="str">
        <f aca="false">IF(M149&lt;&gt;"",IF(M149&gt;=UnderStart,VLOOKUP(M149,READDATA!$AL$13:$AP$112,5),""),"")</f>
        <v/>
      </c>
      <c r="R149" s="173" t="str">
        <f aca="false">IF(M149&lt;&gt;"",IF(M149&gt;=UnderStart,VLOOKUP(M149,READDATA!$AS$14:$AT$112,2),""),"")</f>
        <v/>
      </c>
      <c r="S149" s="183" t="str">
        <f aca="false">IF(M149&lt;&gt;"",IF(M149&gt;=UnderStart,VLOOKUP(M149,READDATA!$AL$13:$AR$112,7),""),"")</f>
        <v/>
      </c>
      <c r="T149" s="175"/>
      <c r="U149" s="175"/>
      <c r="V149" s="175"/>
    </row>
    <row r="150" customFormat="false" ht="17.1" hidden="false" customHeight="true" outlineLevel="0" collapsed="false">
      <c r="M150" s="182" t="str">
        <f aca="false">IF(M149&lt;&gt;"",IF(EOMONTH(M149,0)+1&lt;UnderEnd,EOMONTH(M149,0)+1,""),"")</f>
        <v/>
      </c>
      <c r="N150" s="172" t="str">
        <f aca="false">IF(M150&lt;&gt;"",IF(M150&gt;=UnderStart,VLOOKUP(M150,READDATA!$AL$13:$AP$112,2),""),"")</f>
        <v/>
      </c>
      <c r="O150" s="172" t="str">
        <f aca="false">IF(M150&lt;&gt;"",IF(M150&gt;=UnderStart,VLOOKUP(M150,READDATA!$AL$13:$AP$112,3),""),"")</f>
        <v/>
      </c>
      <c r="P150" s="172" t="str">
        <f aca="false">IF(M150&lt;&gt;"",IF(M150&gt;=UnderStart,VLOOKUP(M150,READDATA!$AL$13:$AP$112,4),""),"")</f>
        <v/>
      </c>
      <c r="Q150" s="172" t="str">
        <f aca="false">IF(M150&lt;&gt;"",IF(M150&gt;=UnderStart,VLOOKUP(M150,READDATA!$AL$13:$AP$112,5),""),"")</f>
        <v/>
      </c>
      <c r="R150" s="173" t="str">
        <f aca="false">IF(M150&lt;&gt;"",IF(M150&gt;=UnderStart,VLOOKUP(M150,READDATA!$AS$14:$AT$112,2),""),"")</f>
        <v/>
      </c>
      <c r="S150" s="183" t="str">
        <f aca="false">IF(M150&lt;&gt;"",IF(M150&gt;=UnderStart,VLOOKUP(M150,READDATA!$AL$13:$AR$112,7),""),"")</f>
        <v/>
      </c>
      <c r="T150" s="175"/>
      <c r="U150" s="175"/>
      <c r="V150" s="175"/>
    </row>
    <row r="151" customFormat="false" ht="17.1" hidden="false" customHeight="true" outlineLevel="0" collapsed="false">
      <c r="M151" s="182" t="str">
        <f aca="false">IF(M150&lt;&gt;"",IF(EOMONTH(M150,0)+1&lt;UnderEnd,EOMONTH(M150,0)+1,""),"")</f>
        <v/>
      </c>
      <c r="N151" s="172" t="str">
        <f aca="false">IF(M151&lt;&gt;"",IF(M151&gt;=UnderStart,VLOOKUP(M151,READDATA!$AL$13:$AP$112,2),""),"")</f>
        <v/>
      </c>
      <c r="O151" s="172" t="str">
        <f aca="false">IF(M151&lt;&gt;"",IF(M151&gt;=UnderStart,VLOOKUP(M151,READDATA!$AL$13:$AP$112,3),""),"")</f>
        <v/>
      </c>
      <c r="P151" s="172" t="str">
        <f aca="false">IF(M151&lt;&gt;"",IF(M151&gt;=UnderStart,VLOOKUP(M151,READDATA!$AL$13:$AP$112,4),""),"")</f>
        <v/>
      </c>
      <c r="Q151" s="172" t="str">
        <f aca="false">IF(M151&lt;&gt;"",IF(M151&gt;=UnderStart,VLOOKUP(M151,READDATA!$AL$13:$AP$112,5),""),"")</f>
        <v/>
      </c>
      <c r="R151" s="173" t="str">
        <f aca="false">IF(M151&lt;&gt;"",IF(M151&gt;=UnderStart,VLOOKUP(M151,READDATA!$AS$14:$AT$112,2),""),"")</f>
        <v/>
      </c>
      <c r="S151" s="183" t="str">
        <f aca="false">IF(M151&lt;&gt;"",IF(M151&gt;=UnderStart,VLOOKUP(M151,READDATA!$AL$13:$AR$112,7),""),"")</f>
        <v/>
      </c>
      <c r="T151" s="175"/>
      <c r="U151" s="175"/>
      <c r="V151" s="175"/>
    </row>
    <row r="152" customFormat="false" ht="17.1" hidden="false" customHeight="true" outlineLevel="0" collapsed="false">
      <c r="M152" s="182" t="str">
        <f aca="false">IF(M151&lt;&gt;"",IF(EOMONTH(M151,0)+1&lt;UnderEnd,EOMONTH(M151,0)+1,""),"")</f>
        <v/>
      </c>
      <c r="N152" s="172" t="str">
        <f aca="false">IF(M152&lt;&gt;"",IF(M152&gt;=UnderStart,VLOOKUP(M152,READDATA!$AL$13:$AP$112,2),""),"")</f>
        <v/>
      </c>
      <c r="O152" s="172" t="str">
        <f aca="false">IF(M152&lt;&gt;"",IF(M152&gt;=UnderStart,VLOOKUP(M152,READDATA!$AL$13:$AP$112,3),""),"")</f>
        <v/>
      </c>
      <c r="P152" s="172" t="str">
        <f aca="false">IF(M152&lt;&gt;"",IF(M152&gt;=UnderStart,VLOOKUP(M152,READDATA!$AL$13:$AP$112,4),""),"")</f>
        <v/>
      </c>
      <c r="Q152" s="172" t="str">
        <f aca="false">IF(M152&lt;&gt;"",IF(M152&gt;=UnderStart,VLOOKUP(M152,READDATA!$AL$13:$AP$112,5),""),"")</f>
        <v/>
      </c>
      <c r="R152" s="173" t="str">
        <f aca="false">IF(M152&lt;&gt;"",IF(M152&gt;=UnderStart,VLOOKUP(M152,READDATA!$AS$14:$AT$112,2),""),"")</f>
        <v/>
      </c>
      <c r="S152" s="183" t="str">
        <f aca="false">IF(M152&lt;&gt;"",IF(M152&gt;=UnderStart,VLOOKUP(M152,READDATA!$AL$13:$AR$112,7),""),"")</f>
        <v/>
      </c>
      <c r="T152" s="175"/>
      <c r="U152" s="175"/>
      <c r="V152" s="175"/>
    </row>
    <row r="153" customFormat="false" ht="17.1" hidden="false" customHeight="true" outlineLevel="0" collapsed="false">
      <c r="M153" s="182" t="str">
        <f aca="false">IF(M152&lt;&gt;"",IF(EOMONTH(M152,0)+1&lt;UnderEnd,EOMONTH(M152,0)+1,""),"")</f>
        <v/>
      </c>
      <c r="N153" s="172" t="str">
        <f aca="false">IF(M153&lt;&gt;"",IF(M153&gt;=UnderStart,VLOOKUP(M153,READDATA!$AL$13:$AP$112,2),""),"")</f>
        <v/>
      </c>
      <c r="O153" s="172" t="str">
        <f aca="false">IF(M153&lt;&gt;"",IF(M153&gt;=UnderStart,VLOOKUP(M153,READDATA!$AL$13:$AP$112,3),""),"")</f>
        <v/>
      </c>
      <c r="P153" s="172" t="str">
        <f aca="false">IF(M153&lt;&gt;"",IF(M153&gt;=UnderStart,VLOOKUP(M153,READDATA!$AL$13:$AP$112,4),""),"")</f>
        <v/>
      </c>
      <c r="Q153" s="172" t="str">
        <f aca="false">IF(M153&lt;&gt;"",IF(M153&gt;=UnderStart,VLOOKUP(M153,READDATA!$AL$13:$AP$112,5),""),"")</f>
        <v/>
      </c>
      <c r="R153" s="173" t="str">
        <f aca="false">IF(M153&lt;&gt;"",IF(M153&gt;=UnderStart,VLOOKUP(M153,READDATA!$AS$14:$AT$112,2),""),"")</f>
        <v/>
      </c>
      <c r="S153" s="183" t="str">
        <f aca="false">IF(M153&lt;&gt;"",IF(M153&gt;=UnderStart,VLOOKUP(M153,READDATA!$AL$13:$AR$112,7),""),"")</f>
        <v/>
      </c>
      <c r="T153" s="175"/>
      <c r="U153" s="175"/>
      <c r="V153" s="175"/>
    </row>
    <row r="154" customFormat="false" ht="17.1" hidden="false" customHeight="true" outlineLevel="0" collapsed="false">
      <c r="M154" s="182" t="str">
        <f aca="false">IF(M153&lt;&gt;"",IF(EOMONTH(M153,0)+1&lt;UnderEnd,EOMONTH(M153,0)+1,""),"")</f>
        <v/>
      </c>
      <c r="N154" s="172" t="str">
        <f aca="false">IF(M154&lt;&gt;"",IF(M154&gt;=UnderStart,VLOOKUP(M154,READDATA!$AL$13:$AP$112,2),""),"")</f>
        <v/>
      </c>
      <c r="O154" s="172" t="str">
        <f aca="false">IF(M154&lt;&gt;"",IF(M154&gt;=UnderStart,VLOOKUP(M154,READDATA!$AL$13:$AP$112,3),""),"")</f>
        <v/>
      </c>
      <c r="P154" s="172" t="str">
        <f aca="false">IF(M154&lt;&gt;"",IF(M154&gt;=UnderStart,VLOOKUP(M154,READDATA!$AL$13:$AP$112,4),""),"")</f>
        <v/>
      </c>
      <c r="Q154" s="172" t="str">
        <f aca="false">IF(M154&lt;&gt;"",IF(M154&gt;=UnderStart,VLOOKUP(M154,READDATA!$AL$13:$AP$112,5),""),"")</f>
        <v/>
      </c>
      <c r="R154" s="173" t="str">
        <f aca="false">IF(M154&lt;&gt;"",IF(M154&gt;=UnderStart,VLOOKUP(M154,READDATA!$AS$14:$AT$112,2),""),"")</f>
        <v/>
      </c>
      <c r="S154" s="183" t="str">
        <f aca="false">IF(M154&lt;&gt;"",IF(M154&gt;=UnderStart,VLOOKUP(M154,READDATA!$AL$13:$AR$112,7),""),"")</f>
        <v/>
      </c>
      <c r="T154" s="175"/>
      <c r="U154" s="175"/>
      <c r="V154" s="175"/>
    </row>
    <row r="155" customFormat="false" ht="17.1" hidden="false" customHeight="true" outlineLevel="0" collapsed="false">
      <c r="M155" s="182" t="str">
        <f aca="false">IF(M154&lt;&gt;"",IF(EOMONTH(M154,0)+1&lt;UnderEnd,EOMONTH(M154,0)+1,""),"")</f>
        <v/>
      </c>
      <c r="N155" s="172" t="str">
        <f aca="false">IF(M155&lt;&gt;"",IF(M155&gt;=UnderStart,VLOOKUP(M155,READDATA!$AL$13:$AP$112,2),""),"")</f>
        <v/>
      </c>
      <c r="O155" s="172" t="str">
        <f aca="false">IF(M155&lt;&gt;"",IF(M155&gt;=UnderStart,VLOOKUP(M155,READDATA!$AL$13:$AP$112,3),""),"")</f>
        <v/>
      </c>
      <c r="P155" s="172" t="str">
        <f aca="false">IF(M155&lt;&gt;"",IF(M155&gt;=UnderStart,VLOOKUP(M155,READDATA!$AL$13:$AP$112,4),""),"")</f>
        <v/>
      </c>
      <c r="Q155" s="172" t="str">
        <f aca="false">IF(M155&lt;&gt;"",IF(M155&gt;=UnderStart,VLOOKUP(M155,READDATA!$AL$13:$AP$112,5),""),"")</f>
        <v/>
      </c>
      <c r="R155" s="173" t="str">
        <f aca="false">IF(M155&lt;&gt;"",IF(M155&gt;=UnderStart,VLOOKUP(M155,READDATA!$AS$14:$AT$112,2),""),"")</f>
        <v/>
      </c>
      <c r="S155" s="183" t="str">
        <f aca="false">IF(M155&lt;&gt;"",IF(M155&gt;=UnderStart,VLOOKUP(M155,READDATA!$AL$13:$AR$112,7),""),"")</f>
        <v/>
      </c>
      <c r="T155" s="175"/>
      <c r="U155" s="175"/>
      <c r="V155" s="175"/>
    </row>
    <row r="156" customFormat="false" ht="17.1" hidden="false" customHeight="true" outlineLevel="0" collapsed="false">
      <c r="M156" s="182" t="str">
        <f aca="false">IF(M155&lt;&gt;"",IF(EOMONTH(M155,0)+1&lt;UnderEnd,EOMONTH(M155,0)+1,""),"")</f>
        <v/>
      </c>
      <c r="N156" s="172" t="str">
        <f aca="false">IF(M156&lt;&gt;"",IF(M156&gt;=UnderStart,VLOOKUP(M156,READDATA!$AL$13:$AP$112,2),""),"")</f>
        <v/>
      </c>
      <c r="O156" s="172" t="str">
        <f aca="false">IF(M156&lt;&gt;"",IF(M156&gt;=UnderStart,VLOOKUP(M156,READDATA!$AL$13:$AP$112,3),""),"")</f>
        <v/>
      </c>
      <c r="P156" s="172" t="str">
        <f aca="false">IF(M156&lt;&gt;"",IF(M156&gt;=UnderStart,VLOOKUP(M156,READDATA!$AL$13:$AP$112,4),""),"")</f>
        <v/>
      </c>
      <c r="Q156" s="172" t="str">
        <f aca="false">IF(M156&lt;&gt;"",IF(M156&gt;=UnderStart,VLOOKUP(M156,READDATA!$AL$13:$AP$112,5),""),"")</f>
        <v/>
      </c>
      <c r="R156" s="173" t="str">
        <f aca="false">IF(M156&lt;&gt;"",IF(M156&gt;=UnderStart,VLOOKUP(M156,READDATA!$AS$14:$AT$112,2),""),"")</f>
        <v/>
      </c>
      <c r="S156" s="183" t="str">
        <f aca="false">IF(M156&lt;&gt;"",IF(M156&gt;=UnderStart,VLOOKUP(M156,READDATA!$AL$13:$AR$112,7),""),"")</f>
        <v/>
      </c>
      <c r="T156" s="175"/>
      <c r="U156" s="175"/>
      <c r="V156" s="175"/>
    </row>
    <row r="157" customFormat="false" ht="17.1" hidden="false" customHeight="true" outlineLevel="0" collapsed="false">
      <c r="M157" s="182" t="str">
        <f aca="false">IF(M156&lt;&gt;"",IF(EOMONTH(M156,0)+1&lt;UnderEnd,EOMONTH(M156,0)+1,""),"")</f>
        <v/>
      </c>
      <c r="N157" s="172" t="str">
        <f aca="false">IF(M157&lt;&gt;"",IF(M157&gt;=UnderStart,VLOOKUP(M157,READDATA!$AL$13:$AP$112,2),""),"")</f>
        <v/>
      </c>
      <c r="O157" s="172" t="str">
        <f aca="false">IF(M157&lt;&gt;"",IF(M157&gt;=UnderStart,VLOOKUP(M157,READDATA!$AL$13:$AP$112,3),""),"")</f>
        <v/>
      </c>
      <c r="P157" s="172" t="str">
        <f aca="false">IF(M157&lt;&gt;"",IF(M157&gt;=UnderStart,VLOOKUP(M157,READDATA!$AL$13:$AP$112,4),""),"")</f>
        <v/>
      </c>
      <c r="Q157" s="172" t="str">
        <f aca="false">IF(M157&lt;&gt;"",IF(M157&gt;=UnderStart,VLOOKUP(M157,READDATA!$AL$13:$AP$112,5),""),"")</f>
        <v/>
      </c>
      <c r="R157" s="173" t="str">
        <f aca="false">IF(M157&lt;&gt;"",IF(M157&gt;=UnderStart,VLOOKUP(M157,READDATA!$AS$14:$AT$112,2),""),"")</f>
        <v/>
      </c>
      <c r="S157" s="183" t="str">
        <f aca="false">IF(M157&lt;&gt;"",IF(M157&gt;=UnderStart,VLOOKUP(M157,READDATA!$AL$13:$AR$112,7),""),"")</f>
        <v/>
      </c>
      <c r="T157" s="175"/>
      <c r="U157" s="175"/>
      <c r="V157" s="175"/>
    </row>
    <row r="158" customFormat="false" ht="17.1" hidden="false" customHeight="true" outlineLevel="0" collapsed="false">
      <c r="M158" s="182" t="str">
        <f aca="false">IF(M157&lt;&gt;"",IF(EOMONTH(M157,0)+1&lt;UnderEnd,EOMONTH(M157,0)+1,""),"")</f>
        <v/>
      </c>
      <c r="N158" s="172" t="str">
        <f aca="false">IF(M158&lt;&gt;"",IF(M158&gt;=UnderStart,VLOOKUP(M158,READDATA!$AL$13:$AP$112,2),""),"")</f>
        <v/>
      </c>
      <c r="O158" s="172" t="str">
        <f aca="false">IF(M158&lt;&gt;"",IF(M158&gt;=UnderStart,VLOOKUP(M158,READDATA!$AL$13:$AP$112,3),""),"")</f>
        <v/>
      </c>
      <c r="P158" s="172" t="str">
        <f aca="false">IF(M158&lt;&gt;"",IF(M158&gt;=UnderStart,VLOOKUP(M158,READDATA!$AL$13:$AP$112,4),""),"")</f>
        <v/>
      </c>
      <c r="Q158" s="172" t="str">
        <f aca="false">IF(M158&lt;&gt;"",IF(M158&gt;=UnderStart,VLOOKUP(M158,READDATA!$AL$13:$AP$112,5),""),"")</f>
        <v/>
      </c>
      <c r="R158" s="173" t="str">
        <f aca="false">IF(M158&lt;&gt;"",IF(M158&gt;=UnderStart,VLOOKUP(M158,READDATA!$AS$14:$AT$112,2),""),"")</f>
        <v/>
      </c>
      <c r="S158" s="183" t="str">
        <f aca="false">IF(M158&lt;&gt;"",IF(M158&gt;=UnderStart,VLOOKUP(M158,READDATA!$AL$13:$AR$112,7),""),"")</f>
        <v/>
      </c>
      <c r="T158" s="175"/>
      <c r="U158" s="175"/>
      <c r="V158" s="175"/>
    </row>
    <row r="159" customFormat="false" ht="17.1" hidden="false" customHeight="true" outlineLevel="0" collapsed="false">
      <c r="M159" s="182" t="str">
        <f aca="false">IF(M158&lt;&gt;"",IF(EOMONTH(M158,0)+1&lt;UnderEnd,EOMONTH(M158,0)+1,""),"")</f>
        <v/>
      </c>
      <c r="N159" s="172" t="str">
        <f aca="false">IF(M159&lt;&gt;"",IF(M159&gt;=UnderStart,VLOOKUP(M159,READDATA!$AL$13:$AP$112,2),""),"")</f>
        <v/>
      </c>
      <c r="O159" s="172" t="str">
        <f aca="false">IF(M159&lt;&gt;"",IF(M159&gt;=UnderStart,VLOOKUP(M159,READDATA!$AL$13:$AP$112,3),""),"")</f>
        <v/>
      </c>
      <c r="P159" s="172" t="str">
        <f aca="false">IF(M159&lt;&gt;"",IF(M159&gt;=UnderStart,VLOOKUP(M159,READDATA!$AL$13:$AP$112,4),""),"")</f>
        <v/>
      </c>
      <c r="Q159" s="172" t="str">
        <f aca="false">IF(M159&lt;&gt;"",IF(M159&gt;=UnderStart,VLOOKUP(M159,READDATA!$AL$13:$AP$112,5),""),"")</f>
        <v/>
      </c>
      <c r="R159" s="173" t="str">
        <f aca="false">IF(M159&lt;&gt;"",IF(M159&gt;=UnderStart,VLOOKUP(M159,READDATA!$AS$14:$AT$112,2),""),"")</f>
        <v/>
      </c>
      <c r="S159" s="183" t="str">
        <f aca="false">IF(M159&lt;&gt;"",IF(M159&gt;=UnderStart,VLOOKUP(M159,READDATA!$AL$13:$AR$112,7),""),"")</f>
        <v/>
      </c>
      <c r="T159" s="175"/>
      <c r="U159" s="175"/>
      <c r="V159" s="175"/>
    </row>
    <row r="160" customFormat="false" ht="17.1" hidden="false" customHeight="true" outlineLevel="0" collapsed="false">
      <c r="M160" s="182" t="str">
        <f aca="false">IF(M159&lt;&gt;"",IF(EOMONTH(M159,0)+1&lt;UnderEnd,EOMONTH(M159,0)+1,""),"")</f>
        <v/>
      </c>
      <c r="N160" s="172" t="str">
        <f aca="false">IF(M160&lt;&gt;"",IF(M160&gt;=UnderStart,VLOOKUP(M160,READDATA!$AL$13:$AP$112,2),""),"")</f>
        <v/>
      </c>
      <c r="O160" s="172" t="str">
        <f aca="false">IF(M160&lt;&gt;"",IF(M160&gt;=UnderStart,VLOOKUP(M160,READDATA!$AL$13:$AP$112,3),""),"")</f>
        <v/>
      </c>
      <c r="P160" s="172" t="str">
        <f aca="false">IF(M160&lt;&gt;"",IF(M160&gt;=UnderStart,VLOOKUP(M160,READDATA!$AL$13:$AP$112,4),""),"")</f>
        <v/>
      </c>
      <c r="Q160" s="172" t="str">
        <f aca="false">IF(M160&lt;&gt;"",IF(M160&gt;=UnderStart,VLOOKUP(M160,READDATA!$AL$13:$AP$112,5),""),"")</f>
        <v/>
      </c>
      <c r="R160" s="173" t="str">
        <f aca="false">IF(M160&lt;&gt;"",IF(M160&gt;=UnderStart,VLOOKUP(M160,READDATA!$AS$14:$AT$112,2),""),"")</f>
        <v/>
      </c>
      <c r="S160" s="183" t="str">
        <f aca="false">IF(M160&lt;&gt;"",IF(M160&gt;=UnderStart,VLOOKUP(M160,READDATA!$AL$13:$AR$112,7),""),"")</f>
        <v/>
      </c>
      <c r="T160" s="175"/>
      <c r="U160" s="175"/>
      <c r="V160" s="175"/>
    </row>
    <row r="161" customFormat="false" ht="17.1" hidden="false" customHeight="true" outlineLevel="0" collapsed="false">
      <c r="M161" s="182" t="str">
        <f aca="false">IF(M160&lt;&gt;"",IF(EOMONTH(M160,0)+1&lt;UnderEnd,EOMONTH(M160,0)+1,""),"")</f>
        <v/>
      </c>
      <c r="N161" s="172" t="str">
        <f aca="false">IF(M161&lt;&gt;"",IF(M161&gt;=UnderStart,VLOOKUP(M161,READDATA!$AL$13:$AP$112,2),""),"")</f>
        <v/>
      </c>
      <c r="O161" s="172" t="str">
        <f aca="false">IF(M161&lt;&gt;"",IF(M161&gt;=UnderStart,VLOOKUP(M161,READDATA!$AL$13:$AP$112,3),""),"")</f>
        <v/>
      </c>
      <c r="P161" s="172" t="str">
        <f aca="false">IF(M161&lt;&gt;"",IF(M161&gt;=UnderStart,VLOOKUP(M161,READDATA!$AL$13:$AP$112,4),""),"")</f>
        <v/>
      </c>
      <c r="Q161" s="172" t="str">
        <f aca="false">IF(M161&lt;&gt;"",IF(M161&gt;=UnderStart,VLOOKUP(M161,READDATA!$AL$13:$AP$112,5),""),"")</f>
        <v/>
      </c>
      <c r="R161" s="173" t="str">
        <f aca="false">IF(M161&lt;&gt;"",IF(M161&gt;=UnderStart,VLOOKUP(M161,READDATA!$AS$14:$AT$112,2),""),"")</f>
        <v/>
      </c>
      <c r="S161" s="183" t="str">
        <f aca="false">IF(M161&lt;&gt;"",IF(M161&gt;=UnderStart,VLOOKUP(M161,READDATA!$AL$13:$AR$112,7),""),"")</f>
        <v/>
      </c>
      <c r="T161" s="175"/>
      <c r="U161" s="175"/>
      <c r="V161" s="175"/>
    </row>
    <row r="162" customFormat="false" ht="17.1" hidden="false" customHeight="true" outlineLevel="0" collapsed="false">
      <c r="M162" s="182" t="str">
        <f aca="false">IF(M161&lt;&gt;"",IF(EOMONTH(M161,0)+1&lt;UnderEnd,EOMONTH(M161,0)+1,""),"")</f>
        <v/>
      </c>
      <c r="N162" s="172" t="str">
        <f aca="false">IF(M162&lt;&gt;"",IF(M162&gt;=UnderStart,VLOOKUP(M162,READDATA!$AL$13:$AP$112,2),""),"")</f>
        <v/>
      </c>
      <c r="O162" s="172" t="str">
        <f aca="false">IF(M162&lt;&gt;"",IF(M162&gt;=UnderStart,VLOOKUP(M162,READDATA!$AL$13:$AP$112,3),""),"")</f>
        <v/>
      </c>
      <c r="P162" s="172" t="str">
        <f aca="false">IF(M162&lt;&gt;"",IF(M162&gt;=UnderStart,VLOOKUP(M162,READDATA!$AL$13:$AP$112,4),""),"")</f>
        <v/>
      </c>
      <c r="Q162" s="172" t="str">
        <f aca="false">IF(M162&lt;&gt;"",IF(M162&gt;=UnderStart,VLOOKUP(M162,READDATA!$AL$13:$AP$112,5),""),"")</f>
        <v/>
      </c>
      <c r="R162" s="173" t="str">
        <f aca="false">IF(M162&lt;&gt;"",IF(M162&gt;=UnderStart,VLOOKUP(M162,READDATA!$AS$14:$AT$112,2),""),"")</f>
        <v/>
      </c>
      <c r="S162" s="183" t="str">
        <f aca="false">IF(M162&lt;&gt;"",IF(M162&gt;=UnderStart,VLOOKUP(M162,READDATA!$AL$13:$AR$112,7),""),"")</f>
        <v/>
      </c>
      <c r="T162" s="175"/>
      <c r="U162" s="175"/>
      <c r="V162" s="175"/>
    </row>
    <row r="163" customFormat="false" ht="17.1" hidden="false" customHeight="true" outlineLevel="0" collapsed="false">
      <c r="M163" s="182" t="str">
        <f aca="false">IF(M162&lt;&gt;"",IF(EOMONTH(M162,0)+1&lt;UnderEnd,EOMONTH(M162,0)+1,""),"")</f>
        <v/>
      </c>
      <c r="N163" s="172" t="str">
        <f aca="false">IF(M163&lt;&gt;"",IF(M163&gt;=UnderStart,VLOOKUP(M163,READDATA!$AL$13:$AP$112,2),""),"")</f>
        <v/>
      </c>
      <c r="O163" s="172" t="str">
        <f aca="false">IF(M163&lt;&gt;"",IF(M163&gt;=UnderStart,VLOOKUP(M163,READDATA!$AL$13:$AP$112,3),""),"")</f>
        <v/>
      </c>
      <c r="P163" s="172" t="str">
        <f aca="false">IF(M163&lt;&gt;"",IF(M163&gt;=UnderStart,VLOOKUP(M163,READDATA!$AL$13:$AP$112,4),""),"")</f>
        <v/>
      </c>
      <c r="Q163" s="172" t="str">
        <f aca="false">IF(M163&lt;&gt;"",IF(M163&gt;=UnderStart,VLOOKUP(M163,READDATA!$AL$13:$AP$112,5),""),"")</f>
        <v/>
      </c>
      <c r="R163" s="173" t="str">
        <f aca="false">IF(M163&lt;&gt;"",IF(M163&gt;=UnderStart,VLOOKUP(M163,READDATA!$AS$14:$AT$112,2),""),"")</f>
        <v/>
      </c>
      <c r="S163" s="183" t="str">
        <f aca="false">IF(M163&lt;&gt;"",IF(M163&gt;=UnderStart,VLOOKUP(M163,READDATA!$AL$13:$AR$112,7),""),"")</f>
        <v/>
      </c>
      <c r="T163" s="175"/>
      <c r="U163" s="175"/>
      <c r="V163" s="175"/>
    </row>
    <row r="164" customFormat="false" ht="17.1" hidden="false" customHeight="true" outlineLevel="0" collapsed="false">
      <c r="M164" s="182" t="str">
        <f aca="false">IF(M163&lt;&gt;"",IF(EOMONTH(M163,0)+1&lt;UnderEnd,EOMONTH(M163,0)+1,""),"")</f>
        <v/>
      </c>
      <c r="N164" s="172" t="str">
        <f aca="false">IF(M164&lt;&gt;"",IF(M164&gt;=UnderStart,VLOOKUP(M164,READDATA!$AL$13:$AP$112,2),""),"")</f>
        <v/>
      </c>
      <c r="O164" s="172" t="str">
        <f aca="false">IF(M164&lt;&gt;"",IF(M164&gt;=UnderStart,VLOOKUP(M164,READDATA!$AL$13:$AP$112,3),""),"")</f>
        <v/>
      </c>
      <c r="P164" s="172" t="str">
        <f aca="false">IF(M164&lt;&gt;"",IF(M164&gt;=UnderStart,VLOOKUP(M164,READDATA!$AL$13:$AP$112,4),""),"")</f>
        <v/>
      </c>
      <c r="Q164" s="172" t="str">
        <f aca="false">IF(M164&lt;&gt;"",IF(M164&gt;=UnderStart,VLOOKUP(M164,READDATA!$AL$13:$AP$112,5),""),"")</f>
        <v/>
      </c>
      <c r="R164" s="173" t="str">
        <f aca="false">IF(M164&lt;&gt;"",IF(M164&gt;=UnderStart,VLOOKUP(M164,READDATA!$AS$14:$AT$112,2),""),"")</f>
        <v/>
      </c>
      <c r="S164" s="245" t="str">
        <f aca="false">IF(M164&lt;&gt;"",IF(M164&gt;=UnderStart,VLOOKUP(M164,READDATA!$AL$13:$AR$112,7),""),"")</f>
        <v/>
      </c>
      <c r="T164" s="175"/>
      <c r="U164" s="175"/>
      <c r="V164" s="175"/>
    </row>
    <row r="166" customFormat="false" ht="17.1" hidden="false" customHeight="true" outlineLevel="0" collapsed="false">
      <c r="L166" s="246"/>
      <c r="M166" s="246"/>
      <c r="N166" s="246"/>
      <c r="O166" s="246"/>
      <c r="P166" s="246"/>
      <c r="Q166" s="246"/>
    </row>
    <row r="167" customFormat="false" ht="17.1" hidden="false" customHeight="true" outlineLevel="0" collapsed="false">
      <c r="L167" s="246"/>
      <c r="M167" s="246"/>
      <c r="N167" s="246"/>
      <c r="O167" s="246"/>
      <c r="P167" s="246"/>
      <c r="Q167" s="246"/>
    </row>
    <row r="168" customFormat="false" ht="17.1" hidden="false" customHeight="true" outlineLevel="0" collapsed="false">
      <c r="L168" s="246"/>
      <c r="M168" s="246"/>
      <c r="N168" s="246"/>
      <c r="O168" s="246"/>
      <c r="P168" s="246"/>
      <c r="Q168" s="246"/>
    </row>
    <row r="169" customFormat="false" ht="17.1" hidden="false" customHeight="true" outlineLevel="0" collapsed="false">
      <c r="L169" s="246"/>
      <c r="M169" s="246"/>
      <c r="N169" s="246"/>
      <c r="O169" s="246"/>
      <c r="P169" s="246"/>
      <c r="Q169" s="246"/>
    </row>
    <row r="170" customFormat="false" ht="17.1" hidden="false" customHeight="true" outlineLevel="0" collapsed="false">
      <c r="L170" s="246"/>
      <c r="M170" s="246"/>
      <c r="N170" s="246"/>
      <c r="O170" s="246"/>
      <c r="P170" s="246"/>
      <c r="Q170" s="246"/>
    </row>
    <row r="171" customFormat="false" ht="17.1" hidden="false" customHeight="true" outlineLevel="0" collapsed="false">
      <c r="L171" s="246"/>
      <c r="M171" s="246"/>
      <c r="N171" s="246"/>
      <c r="O171" s="246"/>
      <c r="P171" s="246"/>
      <c r="Q171" s="246"/>
    </row>
    <row r="172" customFormat="false" ht="17.1" hidden="false" customHeight="true" outlineLevel="0" collapsed="false">
      <c r="L172" s="246"/>
      <c r="M172" s="246"/>
      <c r="N172" s="246"/>
      <c r="O172" s="246"/>
      <c r="P172" s="246"/>
      <c r="Q172" s="246"/>
    </row>
    <row r="173" customFormat="false" ht="17.1" hidden="false" customHeight="true" outlineLevel="0" collapsed="false">
      <c r="L173" s="246"/>
      <c r="M173" s="246"/>
      <c r="N173" s="246"/>
      <c r="O173" s="246"/>
      <c r="P173" s="246"/>
      <c r="Q173" s="246"/>
    </row>
    <row r="174" customFormat="false" ht="17.1" hidden="false" customHeight="true" outlineLevel="0" collapsed="false">
      <c r="L174" s="246"/>
      <c r="M174" s="246"/>
      <c r="N174" s="246"/>
      <c r="O174" s="246"/>
      <c r="P174" s="246"/>
      <c r="Q174" s="246"/>
    </row>
    <row r="175" customFormat="false" ht="17.1" hidden="false" customHeight="true" outlineLevel="0" collapsed="false">
      <c r="L175" s="246"/>
      <c r="M175" s="246"/>
      <c r="N175" s="246"/>
      <c r="O175" s="246"/>
      <c r="P175" s="246"/>
      <c r="Q175" s="246"/>
    </row>
    <row r="176" customFormat="false" ht="17.1" hidden="false" customHeight="true" outlineLevel="0" collapsed="false">
      <c r="L176" s="246"/>
      <c r="M176" s="246"/>
      <c r="N176" s="246"/>
      <c r="O176" s="246"/>
      <c r="P176" s="246"/>
      <c r="Q176" s="246"/>
    </row>
    <row r="177" customFormat="false" ht="17.1" hidden="false" customHeight="true" outlineLevel="0" collapsed="false">
      <c r="L177" s="246"/>
      <c r="M177" s="246"/>
      <c r="N177" s="246"/>
      <c r="O177" s="246"/>
      <c r="P177" s="246"/>
      <c r="Q177" s="246"/>
    </row>
    <row r="178" customFormat="false" ht="17.1" hidden="false" customHeight="true" outlineLevel="0" collapsed="false">
      <c r="L178" s="246"/>
      <c r="M178" s="246"/>
      <c r="N178" s="246"/>
      <c r="O178" s="246"/>
      <c r="P178" s="246"/>
      <c r="Q178" s="246"/>
    </row>
    <row r="179" customFormat="false" ht="17.1" hidden="false" customHeight="true" outlineLevel="0" collapsed="false">
      <c r="L179" s="246"/>
      <c r="M179" s="246"/>
      <c r="N179" s="246"/>
      <c r="O179" s="246"/>
      <c r="P179" s="246"/>
      <c r="Q179" s="246"/>
    </row>
    <row r="180" customFormat="false" ht="17.1" hidden="false" customHeight="true" outlineLevel="0" collapsed="false">
      <c r="L180" s="246"/>
      <c r="M180" s="246"/>
      <c r="N180" s="246"/>
      <c r="O180" s="246"/>
      <c r="P180" s="246"/>
      <c r="Q180" s="246"/>
    </row>
    <row r="181" customFormat="false" ht="17.1" hidden="false" customHeight="true" outlineLevel="0" collapsed="false">
      <c r="L181" s="246"/>
      <c r="M181" s="246"/>
      <c r="N181" s="246"/>
      <c r="O181" s="246"/>
      <c r="P181" s="246"/>
      <c r="Q181" s="246"/>
    </row>
    <row r="182" customFormat="false" ht="17.1" hidden="false" customHeight="true" outlineLevel="0" collapsed="false">
      <c r="L182" s="246"/>
      <c r="M182" s="246"/>
      <c r="N182" s="246"/>
      <c r="O182" s="246"/>
      <c r="P182" s="246"/>
      <c r="Q182" s="246"/>
    </row>
    <row r="183" customFormat="false" ht="17.1" hidden="false" customHeight="true" outlineLevel="0" collapsed="false">
      <c r="L183" s="246"/>
      <c r="M183" s="246"/>
      <c r="N183" s="246"/>
      <c r="O183" s="246"/>
      <c r="P183" s="246"/>
      <c r="Q183" s="246"/>
    </row>
    <row r="184" customFormat="false" ht="17.1" hidden="false" customHeight="true" outlineLevel="0" collapsed="false">
      <c r="L184" s="246"/>
      <c r="M184" s="246"/>
      <c r="N184" s="246"/>
      <c r="O184" s="246"/>
      <c r="P184" s="246"/>
      <c r="Q184" s="246"/>
    </row>
    <row r="185" customFormat="false" ht="17.1" hidden="false" customHeight="true" outlineLevel="0" collapsed="false">
      <c r="L185" s="246"/>
      <c r="M185" s="246"/>
      <c r="N185" s="246"/>
      <c r="O185" s="246"/>
      <c r="P185" s="246"/>
      <c r="Q185" s="246"/>
    </row>
    <row r="186" customFormat="false" ht="17.1" hidden="false" customHeight="true" outlineLevel="0" collapsed="false">
      <c r="L186" s="246"/>
      <c r="M186" s="246"/>
      <c r="N186" s="246"/>
      <c r="O186" s="246"/>
      <c r="P186" s="246"/>
      <c r="Q186" s="246"/>
    </row>
    <row r="187" customFormat="false" ht="17.1" hidden="false" customHeight="true" outlineLevel="0" collapsed="false">
      <c r="L187" s="246"/>
      <c r="M187" s="246"/>
      <c r="N187" s="246"/>
      <c r="O187" s="246"/>
      <c r="P187" s="246"/>
      <c r="Q187" s="246"/>
    </row>
    <row r="188" customFormat="false" ht="17.1" hidden="false" customHeight="true" outlineLevel="0" collapsed="false">
      <c r="L188" s="246"/>
      <c r="M188" s="246"/>
      <c r="N188" s="246"/>
      <c r="O188" s="246"/>
      <c r="P188" s="246"/>
      <c r="Q188" s="246"/>
    </row>
    <row r="189" customFormat="false" ht="17.1" hidden="false" customHeight="true" outlineLevel="0" collapsed="false">
      <c r="L189" s="246"/>
      <c r="M189" s="246"/>
      <c r="N189" s="246"/>
      <c r="O189" s="246"/>
      <c r="P189" s="246"/>
      <c r="Q189" s="246"/>
    </row>
    <row r="190" customFormat="false" ht="17.1" hidden="false" customHeight="true" outlineLevel="0" collapsed="false">
      <c r="L190" s="246"/>
      <c r="M190" s="246"/>
      <c r="N190" s="246"/>
      <c r="O190" s="246"/>
      <c r="P190" s="246"/>
      <c r="Q190" s="246"/>
    </row>
    <row r="191" customFormat="false" ht="17.1" hidden="false" customHeight="true" outlineLevel="0" collapsed="false">
      <c r="L191" s="246"/>
      <c r="M191" s="246"/>
      <c r="N191" s="246"/>
      <c r="O191" s="246"/>
      <c r="P191" s="246"/>
      <c r="Q191" s="246"/>
    </row>
    <row r="192" customFormat="false" ht="17.1" hidden="false" customHeight="true" outlineLevel="0" collapsed="false">
      <c r="L192" s="246"/>
      <c r="M192" s="246"/>
      <c r="N192" s="246"/>
      <c r="O192" s="246"/>
      <c r="P192" s="246"/>
      <c r="Q192" s="246"/>
    </row>
    <row r="193" customFormat="false" ht="17.1" hidden="false" customHeight="true" outlineLevel="0" collapsed="false">
      <c r="L193" s="246"/>
      <c r="M193" s="246"/>
      <c r="N193" s="246"/>
      <c r="O193" s="246"/>
      <c r="P193" s="246"/>
      <c r="Q193" s="246"/>
    </row>
    <row r="194" customFormat="false" ht="17.1" hidden="false" customHeight="true" outlineLevel="0" collapsed="false">
      <c r="L194" s="246"/>
      <c r="M194" s="246"/>
      <c r="N194" s="246"/>
      <c r="O194" s="246"/>
      <c r="P194" s="246"/>
      <c r="Q194" s="246"/>
    </row>
    <row r="195" customFormat="false" ht="17.1" hidden="false" customHeight="true" outlineLevel="0" collapsed="false">
      <c r="L195" s="246"/>
      <c r="M195" s="246"/>
      <c r="N195" s="246"/>
      <c r="O195" s="246"/>
      <c r="P195" s="246"/>
      <c r="Q195" s="246"/>
    </row>
    <row r="196" customFormat="false" ht="17.1" hidden="false" customHeight="true" outlineLevel="0" collapsed="false">
      <c r="L196" s="246"/>
      <c r="M196" s="246"/>
      <c r="N196" s="246"/>
      <c r="O196" s="246"/>
      <c r="P196" s="246"/>
      <c r="Q196" s="246"/>
    </row>
    <row r="197" customFormat="false" ht="17.1" hidden="false" customHeight="true" outlineLevel="0" collapsed="false">
      <c r="L197" s="246"/>
      <c r="M197" s="246"/>
      <c r="N197" s="246"/>
      <c r="O197" s="246"/>
      <c r="P197" s="246"/>
      <c r="Q197" s="246"/>
    </row>
    <row r="198" customFormat="false" ht="17.1" hidden="false" customHeight="true" outlineLevel="0" collapsed="false">
      <c r="L198" s="246"/>
      <c r="M198" s="246"/>
      <c r="N198" s="246"/>
      <c r="O198" s="246"/>
      <c r="P198" s="246"/>
      <c r="Q198" s="246"/>
    </row>
    <row r="199" customFormat="false" ht="17.1" hidden="false" customHeight="true" outlineLevel="0" collapsed="false">
      <c r="L199" s="246"/>
      <c r="M199" s="246"/>
      <c r="N199" s="246"/>
      <c r="O199" s="246"/>
      <c r="P199" s="246"/>
      <c r="Q199" s="246"/>
    </row>
    <row r="200" customFormat="false" ht="17.1" hidden="false" customHeight="true" outlineLevel="0" collapsed="false">
      <c r="L200" s="246"/>
      <c r="M200" s="246"/>
      <c r="N200" s="246"/>
      <c r="O200" s="246"/>
      <c r="P200" s="246"/>
      <c r="Q200" s="246"/>
    </row>
    <row r="201" customFormat="false" ht="17.1" hidden="false" customHeight="true" outlineLevel="0" collapsed="false">
      <c r="L201" s="246"/>
      <c r="M201" s="246"/>
      <c r="N201" s="246"/>
      <c r="O201" s="246"/>
      <c r="P201" s="246"/>
      <c r="Q201" s="246"/>
    </row>
    <row r="202" customFormat="false" ht="17.1" hidden="false" customHeight="true" outlineLevel="0" collapsed="false">
      <c r="L202" s="246"/>
      <c r="M202" s="246"/>
      <c r="N202" s="246"/>
      <c r="O202" s="246"/>
      <c r="P202" s="246"/>
      <c r="Q202" s="246"/>
    </row>
    <row r="203" customFormat="false" ht="17.1" hidden="false" customHeight="true" outlineLevel="0" collapsed="false">
      <c r="L203" s="246"/>
      <c r="M203" s="246"/>
      <c r="N203" s="246"/>
      <c r="O203" s="246"/>
      <c r="P203" s="246"/>
      <c r="Q203" s="246"/>
    </row>
    <row r="204" customFormat="false" ht="17.1" hidden="false" customHeight="true" outlineLevel="0" collapsed="false">
      <c r="L204" s="246"/>
      <c r="M204" s="246"/>
      <c r="N204" s="246"/>
      <c r="O204" s="246"/>
      <c r="P204" s="246"/>
      <c r="Q204" s="246"/>
    </row>
    <row r="205" customFormat="false" ht="17.1" hidden="false" customHeight="true" outlineLevel="0" collapsed="false">
      <c r="L205" s="246"/>
      <c r="M205" s="246"/>
      <c r="N205" s="246"/>
      <c r="O205" s="246"/>
      <c r="P205" s="246"/>
      <c r="Q205" s="246"/>
    </row>
    <row r="206" customFormat="false" ht="17.1" hidden="false" customHeight="true" outlineLevel="0" collapsed="false">
      <c r="L206" s="246"/>
      <c r="M206" s="246"/>
      <c r="N206" s="246"/>
      <c r="O206" s="246"/>
      <c r="P206" s="246"/>
      <c r="Q206" s="246"/>
    </row>
    <row r="207" customFormat="false" ht="17.1" hidden="false" customHeight="true" outlineLevel="0" collapsed="false">
      <c r="L207" s="246"/>
      <c r="M207" s="246"/>
      <c r="N207" s="246"/>
      <c r="O207" s="246"/>
      <c r="P207" s="246"/>
      <c r="Q207" s="246"/>
    </row>
    <row r="208" customFormat="false" ht="17.1" hidden="false" customHeight="true" outlineLevel="0" collapsed="false">
      <c r="L208" s="246"/>
      <c r="M208" s="246"/>
      <c r="N208" s="246"/>
      <c r="O208" s="246"/>
      <c r="P208" s="246"/>
      <c r="Q208" s="246"/>
    </row>
    <row r="209" customFormat="false" ht="17.1" hidden="false" customHeight="true" outlineLevel="0" collapsed="false">
      <c r="L209" s="246"/>
      <c r="M209" s="246"/>
      <c r="N209" s="246"/>
      <c r="O209" s="246"/>
      <c r="P209" s="246"/>
      <c r="Q209" s="246"/>
    </row>
    <row r="210" customFormat="false" ht="17.1" hidden="false" customHeight="true" outlineLevel="0" collapsed="false">
      <c r="L210" s="246"/>
      <c r="M210" s="246"/>
      <c r="N210" s="246"/>
      <c r="O210" s="246"/>
      <c r="P210" s="246"/>
      <c r="Q210" s="246"/>
    </row>
    <row r="211" customFormat="false" ht="17.1" hidden="false" customHeight="true" outlineLevel="0" collapsed="false">
      <c r="L211" s="246"/>
      <c r="M211" s="246"/>
      <c r="N211" s="246"/>
      <c r="O211" s="246"/>
      <c r="P211" s="246"/>
      <c r="Q211" s="246"/>
    </row>
    <row r="212" customFormat="false" ht="17.1" hidden="false" customHeight="true" outlineLevel="0" collapsed="false">
      <c r="L212" s="246"/>
      <c r="M212" s="246"/>
      <c r="N212" s="246"/>
      <c r="O212" s="246"/>
      <c r="P212" s="246"/>
      <c r="Q212" s="246"/>
    </row>
    <row r="213" customFormat="false" ht="17.1" hidden="false" customHeight="true" outlineLevel="0" collapsed="false">
      <c r="L213" s="246"/>
      <c r="M213" s="246"/>
      <c r="N213" s="246"/>
      <c r="O213" s="246"/>
      <c r="P213" s="246"/>
      <c r="Q213" s="246"/>
    </row>
    <row r="214" customFormat="false" ht="17.1" hidden="false" customHeight="true" outlineLevel="0" collapsed="false">
      <c r="L214" s="246"/>
      <c r="M214" s="246"/>
      <c r="N214" s="246"/>
      <c r="O214" s="246"/>
      <c r="P214" s="246"/>
      <c r="Q214" s="246"/>
    </row>
    <row r="215" customFormat="false" ht="17.1" hidden="false" customHeight="true" outlineLevel="0" collapsed="false">
      <c r="L215" s="246"/>
      <c r="M215" s="246"/>
      <c r="N215" s="246"/>
      <c r="O215" s="246"/>
      <c r="P215" s="246"/>
      <c r="Q215" s="246"/>
    </row>
    <row r="216" customFormat="false" ht="17.1" hidden="false" customHeight="true" outlineLevel="0" collapsed="false">
      <c r="L216" s="246"/>
      <c r="M216" s="246"/>
      <c r="N216" s="246"/>
      <c r="O216" s="246"/>
      <c r="P216" s="246"/>
      <c r="Q216" s="246"/>
    </row>
    <row r="217" customFormat="false" ht="17.1" hidden="false" customHeight="true" outlineLevel="0" collapsed="false">
      <c r="L217" s="246"/>
      <c r="M217" s="246"/>
      <c r="N217" s="246"/>
      <c r="O217" s="246"/>
      <c r="P217" s="246"/>
      <c r="Q217" s="246"/>
    </row>
    <row r="218" customFormat="false" ht="17.1" hidden="false" customHeight="true" outlineLevel="0" collapsed="false">
      <c r="L218" s="246"/>
      <c r="M218" s="246"/>
      <c r="N218" s="246"/>
      <c r="O218" s="246"/>
      <c r="P218" s="246"/>
      <c r="Q218" s="246"/>
    </row>
    <row r="219" customFormat="false" ht="17.1" hidden="false" customHeight="true" outlineLevel="0" collapsed="false">
      <c r="L219" s="246"/>
      <c r="M219" s="246"/>
      <c r="N219" s="246"/>
      <c r="O219" s="246"/>
      <c r="P219" s="246"/>
      <c r="Q219" s="246"/>
    </row>
    <row r="220" customFormat="false" ht="17.1" hidden="false" customHeight="true" outlineLevel="0" collapsed="false">
      <c r="L220" s="246"/>
      <c r="M220" s="246"/>
      <c r="N220" s="246"/>
      <c r="O220" s="246"/>
      <c r="P220" s="246"/>
      <c r="Q220" s="246"/>
    </row>
    <row r="221" customFormat="false" ht="17.1" hidden="false" customHeight="true" outlineLevel="0" collapsed="false">
      <c r="L221" s="246"/>
      <c r="M221" s="246"/>
      <c r="N221" s="246"/>
      <c r="O221" s="246"/>
      <c r="P221" s="246"/>
      <c r="Q221" s="246"/>
    </row>
    <row r="222" customFormat="false" ht="17.1" hidden="false" customHeight="true" outlineLevel="0" collapsed="false">
      <c r="L222" s="246"/>
      <c r="M222" s="246"/>
      <c r="N222" s="246"/>
      <c r="O222" s="246"/>
      <c r="P222" s="246"/>
      <c r="Q222" s="246"/>
    </row>
    <row r="223" customFormat="false" ht="17.1" hidden="false" customHeight="true" outlineLevel="0" collapsed="false">
      <c r="L223" s="246"/>
      <c r="M223" s="246"/>
      <c r="N223" s="246"/>
      <c r="O223" s="246"/>
      <c r="P223" s="246"/>
      <c r="Q223" s="246"/>
    </row>
    <row r="224" customFormat="false" ht="17.1" hidden="false" customHeight="true" outlineLevel="0" collapsed="false">
      <c r="L224" s="246"/>
      <c r="M224" s="246"/>
      <c r="N224" s="246"/>
      <c r="O224" s="246"/>
      <c r="P224" s="246"/>
      <c r="Q224" s="246"/>
    </row>
    <row r="225" customFormat="false" ht="17.1" hidden="false" customHeight="true" outlineLevel="0" collapsed="false">
      <c r="L225" s="246"/>
      <c r="M225" s="246"/>
      <c r="N225" s="246"/>
      <c r="O225" s="246"/>
      <c r="P225" s="246"/>
      <c r="Q225" s="246"/>
    </row>
    <row r="226" customFormat="false" ht="17.1" hidden="false" customHeight="true" outlineLevel="0" collapsed="false">
      <c r="L226" s="246"/>
      <c r="M226" s="246"/>
      <c r="N226" s="246"/>
      <c r="O226" s="246"/>
      <c r="P226" s="246"/>
      <c r="Q226" s="246"/>
    </row>
    <row r="227" customFormat="false" ht="17.1" hidden="false" customHeight="true" outlineLevel="0" collapsed="false">
      <c r="L227" s="246"/>
      <c r="M227" s="246"/>
      <c r="N227" s="246"/>
      <c r="O227" s="246"/>
      <c r="P227" s="246"/>
      <c r="Q227" s="246"/>
    </row>
    <row r="228" customFormat="false" ht="17.1" hidden="false" customHeight="true" outlineLevel="0" collapsed="false">
      <c r="L228" s="246"/>
      <c r="M228" s="246"/>
      <c r="N228" s="246"/>
      <c r="O228" s="246"/>
      <c r="P228" s="246"/>
      <c r="Q228" s="246"/>
    </row>
    <row r="229" customFormat="false" ht="17.1" hidden="false" customHeight="true" outlineLevel="0" collapsed="false">
      <c r="L229" s="246"/>
      <c r="M229" s="246"/>
      <c r="N229" s="246"/>
      <c r="O229" s="246"/>
      <c r="P229" s="246"/>
      <c r="Q229" s="246"/>
    </row>
    <row r="230" customFormat="false" ht="17.1" hidden="false" customHeight="true" outlineLevel="0" collapsed="false">
      <c r="L230" s="246"/>
      <c r="M230" s="246"/>
      <c r="N230" s="246"/>
      <c r="O230" s="246"/>
      <c r="P230" s="246"/>
      <c r="Q230" s="246"/>
    </row>
    <row r="231" customFormat="false" ht="17.1" hidden="false" customHeight="true" outlineLevel="0" collapsed="false">
      <c r="L231" s="246"/>
      <c r="M231" s="246"/>
      <c r="N231" s="246"/>
      <c r="O231" s="246"/>
      <c r="P231" s="246"/>
      <c r="Q231" s="246"/>
    </row>
    <row r="232" customFormat="false" ht="17.1" hidden="false" customHeight="true" outlineLevel="0" collapsed="false">
      <c r="L232" s="246"/>
      <c r="M232" s="246"/>
      <c r="N232" s="246"/>
      <c r="O232" s="246"/>
      <c r="P232" s="246"/>
      <c r="Q232" s="246"/>
    </row>
    <row r="233" customFormat="false" ht="17.1" hidden="false" customHeight="true" outlineLevel="0" collapsed="false">
      <c r="L233" s="246"/>
      <c r="M233" s="246"/>
      <c r="N233" s="246"/>
      <c r="O233" s="246"/>
      <c r="P233" s="246"/>
      <c r="Q233" s="246"/>
    </row>
    <row r="234" customFormat="false" ht="17.1" hidden="false" customHeight="true" outlineLevel="0" collapsed="false">
      <c r="L234" s="246"/>
      <c r="M234" s="246"/>
      <c r="N234" s="246"/>
      <c r="O234" s="246"/>
      <c r="P234" s="246"/>
      <c r="Q234" s="246"/>
    </row>
    <row r="235" customFormat="false" ht="17.1" hidden="false" customHeight="true" outlineLevel="0" collapsed="false">
      <c r="L235" s="246"/>
      <c r="M235" s="246"/>
      <c r="N235" s="246"/>
      <c r="O235" s="246"/>
      <c r="P235" s="246"/>
      <c r="Q235" s="246"/>
    </row>
    <row r="236" customFormat="false" ht="17.1" hidden="false" customHeight="true" outlineLevel="0" collapsed="false">
      <c r="L236" s="246"/>
      <c r="M236" s="246"/>
      <c r="N236" s="246"/>
      <c r="O236" s="246"/>
      <c r="P236" s="246"/>
      <c r="Q236" s="246"/>
    </row>
    <row r="237" customFormat="false" ht="17.1" hidden="false" customHeight="true" outlineLevel="0" collapsed="false">
      <c r="L237" s="246"/>
      <c r="M237" s="246"/>
      <c r="N237" s="246"/>
      <c r="O237" s="246"/>
      <c r="P237" s="246"/>
      <c r="Q237" s="246"/>
    </row>
    <row r="238" customFormat="false" ht="17.1" hidden="false" customHeight="true" outlineLevel="0" collapsed="false">
      <c r="L238" s="246"/>
      <c r="M238" s="246"/>
      <c r="N238" s="246"/>
      <c r="O238" s="246"/>
      <c r="P238" s="246"/>
      <c r="Q238" s="246"/>
    </row>
    <row r="239" customFormat="false" ht="17.1" hidden="false" customHeight="true" outlineLevel="0" collapsed="false">
      <c r="L239" s="246"/>
      <c r="M239" s="246"/>
      <c r="N239" s="246"/>
      <c r="O239" s="246"/>
      <c r="P239" s="246"/>
      <c r="Q239" s="246"/>
    </row>
    <row r="240" customFormat="false" ht="17.1" hidden="false" customHeight="true" outlineLevel="0" collapsed="false">
      <c r="L240" s="246"/>
      <c r="M240" s="246"/>
      <c r="N240" s="246"/>
      <c r="O240" s="246"/>
      <c r="P240" s="246"/>
      <c r="Q240" s="246"/>
    </row>
    <row r="241" customFormat="false" ht="17.1" hidden="false" customHeight="true" outlineLevel="0" collapsed="false">
      <c r="L241" s="246"/>
      <c r="M241" s="246"/>
      <c r="N241" s="246"/>
      <c r="O241" s="246"/>
      <c r="P241" s="246"/>
      <c r="Q241" s="246"/>
    </row>
    <row r="242" customFormat="false" ht="17.1" hidden="false" customHeight="true" outlineLevel="0" collapsed="false">
      <c r="L242" s="246"/>
      <c r="M242" s="246"/>
      <c r="N242" s="246"/>
      <c r="O242" s="246"/>
      <c r="P242" s="246"/>
      <c r="Q242" s="246"/>
    </row>
    <row r="243" customFormat="false" ht="17.1" hidden="false" customHeight="true" outlineLevel="0" collapsed="false">
      <c r="L243" s="246"/>
      <c r="M243" s="246"/>
      <c r="N243" s="246"/>
      <c r="O243" s="246"/>
      <c r="P243" s="246"/>
      <c r="Q243" s="246"/>
    </row>
    <row r="244" customFormat="false" ht="17.1" hidden="false" customHeight="true" outlineLevel="0" collapsed="false">
      <c r="L244" s="246"/>
      <c r="M244" s="246"/>
      <c r="N244" s="246"/>
      <c r="O244" s="246"/>
      <c r="P244" s="246"/>
      <c r="Q244" s="246"/>
    </row>
    <row r="245" customFormat="false" ht="17.1" hidden="false" customHeight="true" outlineLevel="0" collapsed="false">
      <c r="L245" s="246"/>
      <c r="M245" s="246"/>
      <c r="N245" s="246"/>
      <c r="O245" s="246"/>
      <c r="P245" s="246"/>
      <c r="Q245" s="246"/>
    </row>
    <row r="246" customFormat="false" ht="17.1" hidden="false" customHeight="true" outlineLevel="0" collapsed="false">
      <c r="L246" s="246"/>
      <c r="M246" s="246"/>
      <c r="N246" s="246"/>
      <c r="O246" s="246"/>
      <c r="P246" s="246"/>
      <c r="Q246" s="246"/>
    </row>
    <row r="247" customFormat="false" ht="17.1" hidden="false" customHeight="true" outlineLevel="0" collapsed="false">
      <c r="L247" s="246"/>
      <c r="M247" s="246"/>
      <c r="N247" s="246"/>
      <c r="O247" s="246"/>
      <c r="P247" s="246"/>
      <c r="Q247" s="246"/>
    </row>
    <row r="248" customFormat="false" ht="17.1" hidden="false" customHeight="true" outlineLevel="0" collapsed="false">
      <c r="L248" s="246"/>
      <c r="M248" s="246"/>
      <c r="N248" s="246"/>
      <c r="O248" s="246"/>
      <c r="P248" s="246"/>
      <c r="Q248" s="246"/>
    </row>
    <row r="249" customFormat="false" ht="17.1" hidden="false" customHeight="true" outlineLevel="0" collapsed="false">
      <c r="L249" s="246"/>
      <c r="M249" s="246"/>
      <c r="N249" s="246"/>
      <c r="O249" s="246"/>
      <c r="P249" s="246"/>
      <c r="Q249" s="246"/>
    </row>
    <row r="250" customFormat="false" ht="17.1" hidden="false" customHeight="true" outlineLevel="0" collapsed="false">
      <c r="L250" s="246"/>
      <c r="M250" s="246"/>
      <c r="N250" s="246"/>
      <c r="O250" s="246"/>
      <c r="P250" s="246"/>
      <c r="Q250" s="246"/>
    </row>
    <row r="251" customFormat="false" ht="17.1" hidden="false" customHeight="true" outlineLevel="0" collapsed="false">
      <c r="L251" s="246"/>
      <c r="M251" s="246"/>
      <c r="N251" s="246"/>
      <c r="O251" s="246"/>
      <c r="P251" s="246"/>
      <c r="Q251" s="246"/>
    </row>
    <row r="252" customFormat="false" ht="17.1" hidden="false" customHeight="true" outlineLevel="0" collapsed="false">
      <c r="L252" s="246"/>
      <c r="M252" s="246"/>
      <c r="N252" s="246"/>
      <c r="O252" s="246"/>
      <c r="P252" s="246"/>
      <c r="Q252" s="246"/>
    </row>
    <row r="253" customFormat="false" ht="17.1" hidden="false" customHeight="true" outlineLevel="0" collapsed="false">
      <c r="L253" s="246"/>
      <c r="M253" s="246"/>
      <c r="N253" s="246"/>
      <c r="O253" s="246"/>
      <c r="P253" s="246"/>
      <c r="Q253" s="246"/>
    </row>
    <row r="254" customFormat="false" ht="17.1" hidden="false" customHeight="true" outlineLevel="0" collapsed="false">
      <c r="L254" s="246"/>
      <c r="M254" s="246"/>
      <c r="N254" s="246"/>
      <c r="O254" s="246"/>
      <c r="P254" s="246"/>
      <c r="Q254" s="246"/>
    </row>
    <row r="255" customFormat="false" ht="17.1" hidden="false" customHeight="true" outlineLevel="0" collapsed="false">
      <c r="L255" s="246"/>
      <c r="M255" s="246"/>
      <c r="N255" s="246"/>
      <c r="O255" s="246"/>
      <c r="P255" s="246"/>
      <c r="Q255" s="246"/>
    </row>
    <row r="256" customFormat="false" ht="17.1" hidden="false" customHeight="true" outlineLevel="0" collapsed="false">
      <c r="L256" s="246"/>
      <c r="M256" s="246"/>
      <c r="N256" s="246"/>
      <c r="O256" s="246"/>
      <c r="P256" s="246"/>
      <c r="Q256" s="246"/>
    </row>
    <row r="257" customFormat="false" ht="17.1" hidden="false" customHeight="true" outlineLevel="0" collapsed="false">
      <c r="L257" s="246"/>
      <c r="M257" s="246"/>
      <c r="N257" s="246"/>
      <c r="O257" s="246"/>
      <c r="P257" s="246"/>
      <c r="Q257" s="246"/>
    </row>
    <row r="258" customFormat="false" ht="17.1" hidden="false" customHeight="true" outlineLevel="0" collapsed="false">
      <c r="L258" s="246"/>
      <c r="M258" s="246"/>
      <c r="N258" s="246"/>
      <c r="O258" s="246"/>
      <c r="P258" s="246"/>
      <c r="Q258" s="246"/>
    </row>
    <row r="259" customFormat="false" ht="17.1" hidden="false" customHeight="true" outlineLevel="0" collapsed="false">
      <c r="L259" s="246"/>
      <c r="M259" s="246"/>
      <c r="N259" s="246"/>
      <c r="O259" s="246"/>
      <c r="P259" s="246"/>
      <c r="Q259" s="246"/>
    </row>
    <row r="260" customFormat="false" ht="17.1" hidden="false" customHeight="true" outlineLevel="0" collapsed="false">
      <c r="L260" s="246"/>
      <c r="M260" s="246"/>
      <c r="N260" s="246"/>
      <c r="O260" s="246"/>
      <c r="P260" s="246"/>
      <c r="Q260" s="246"/>
    </row>
    <row r="261" customFormat="false" ht="17.1" hidden="false" customHeight="true" outlineLevel="0" collapsed="false">
      <c r="L261" s="246"/>
      <c r="M261" s="246"/>
      <c r="N261" s="246"/>
      <c r="O261" s="246"/>
      <c r="P261" s="246"/>
      <c r="Q261" s="246"/>
    </row>
    <row r="262" customFormat="false" ht="17.1" hidden="false" customHeight="true" outlineLevel="0" collapsed="false">
      <c r="L262" s="246"/>
      <c r="M262" s="246"/>
      <c r="N262" s="246"/>
      <c r="O262" s="246"/>
      <c r="P262" s="246"/>
      <c r="Q262" s="246"/>
    </row>
    <row r="263" customFormat="false" ht="17.1" hidden="false" customHeight="true" outlineLevel="0" collapsed="false">
      <c r="L263" s="246"/>
      <c r="M263" s="246"/>
      <c r="N263" s="246"/>
      <c r="O263" s="246"/>
      <c r="P263" s="246"/>
      <c r="Q263" s="246"/>
    </row>
    <row r="264" customFormat="false" ht="17.1" hidden="false" customHeight="true" outlineLevel="0" collapsed="false">
      <c r="L264" s="246"/>
      <c r="M264" s="246"/>
      <c r="N264" s="246"/>
      <c r="O264" s="246"/>
      <c r="P264" s="246"/>
      <c r="Q264" s="246"/>
    </row>
    <row r="265" customFormat="false" ht="17.1" hidden="false" customHeight="true" outlineLevel="0" collapsed="false">
      <c r="L265" s="246"/>
      <c r="M265" s="246"/>
      <c r="N265" s="246"/>
      <c r="O265" s="246"/>
      <c r="P265" s="246"/>
      <c r="Q265" s="246"/>
    </row>
    <row r="266" customFormat="false" ht="17.1" hidden="false" customHeight="true" outlineLevel="0" collapsed="false">
      <c r="L266" s="246"/>
      <c r="M266" s="246"/>
      <c r="N266" s="246"/>
      <c r="O266" s="246"/>
      <c r="P266" s="246"/>
      <c r="Q266" s="246"/>
    </row>
    <row r="267" customFormat="false" ht="17.1" hidden="false" customHeight="true" outlineLevel="0" collapsed="false">
      <c r="L267" s="246"/>
      <c r="M267" s="246"/>
      <c r="N267" s="246"/>
      <c r="O267" s="246"/>
      <c r="P267" s="246"/>
      <c r="Q267" s="246"/>
    </row>
    <row r="268" customFormat="false" ht="17.1" hidden="false" customHeight="true" outlineLevel="0" collapsed="false">
      <c r="L268" s="246"/>
      <c r="M268" s="246"/>
      <c r="N268" s="246"/>
      <c r="O268" s="246"/>
      <c r="P268" s="246"/>
      <c r="Q268" s="246"/>
    </row>
    <row r="269" customFormat="false" ht="17.1" hidden="false" customHeight="true" outlineLevel="0" collapsed="false">
      <c r="L269" s="246"/>
      <c r="M269" s="246"/>
      <c r="N269" s="246"/>
      <c r="O269" s="246"/>
      <c r="P269" s="246"/>
      <c r="Q269" s="246"/>
    </row>
    <row r="270" customFormat="false" ht="17.1" hidden="false" customHeight="true" outlineLevel="0" collapsed="false">
      <c r="L270" s="246"/>
      <c r="M270" s="246"/>
      <c r="N270" s="246"/>
      <c r="O270" s="246"/>
      <c r="P270" s="246"/>
      <c r="Q270" s="246"/>
    </row>
    <row r="271" customFormat="false" ht="17.1" hidden="false" customHeight="true" outlineLevel="0" collapsed="false">
      <c r="L271" s="246"/>
      <c r="M271" s="246"/>
      <c r="N271" s="246"/>
      <c r="O271" s="246"/>
      <c r="P271" s="246"/>
      <c r="Q271" s="246"/>
    </row>
    <row r="272" customFormat="false" ht="17.1" hidden="false" customHeight="true" outlineLevel="0" collapsed="false">
      <c r="L272" s="246"/>
      <c r="M272" s="246"/>
      <c r="N272" s="246"/>
      <c r="O272" s="246"/>
      <c r="P272" s="246"/>
      <c r="Q272" s="246"/>
    </row>
    <row r="273" customFormat="false" ht="17.1" hidden="false" customHeight="true" outlineLevel="0" collapsed="false">
      <c r="L273" s="246"/>
      <c r="M273" s="246"/>
      <c r="N273" s="246"/>
      <c r="O273" s="246"/>
      <c r="P273" s="246"/>
      <c r="Q273" s="246"/>
    </row>
    <row r="274" customFormat="false" ht="17.1" hidden="false" customHeight="true" outlineLevel="0" collapsed="false">
      <c r="L274" s="246"/>
      <c r="M274" s="246"/>
      <c r="N274" s="246"/>
      <c r="O274" s="246"/>
      <c r="P274" s="246"/>
      <c r="Q274" s="246"/>
    </row>
    <row r="275" customFormat="false" ht="17.1" hidden="false" customHeight="true" outlineLevel="0" collapsed="false">
      <c r="L275" s="246"/>
      <c r="M275" s="246"/>
      <c r="N275" s="246"/>
      <c r="O275" s="246"/>
      <c r="P275" s="246"/>
      <c r="Q275" s="246"/>
    </row>
    <row r="276" customFormat="false" ht="17.1" hidden="false" customHeight="true" outlineLevel="0" collapsed="false">
      <c r="L276" s="246"/>
      <c r="M276" s="246"/>
      <c r="N276" s="246"/>
      <c r="O276" s="246"/>
      <c r="P276" s="246"/>
      <c r="Q276" s="246"/>
    </row>
    <row r="277" customFormat="false" ht="17.1" hidden="false" customHeight="true" outlineLevel="0" collapsed="false">
      <c r="L277" s="246"/>
      <c r="M277" s="246"/>
      <c r="N277" s="246"/>
      <c r="O277" s="246"/>
      <c r="P277" s="246"/>
      <c r="Q277" s="246"/>
    </row>
    <row r="278" customFormat="false" ht="17.1" hidden="false" customHeight="true" outlineLevel="0" collapsed="false">
      <c r="L278" s="246"/>
      <c r="M278" s="246"/>
      <c r="N278" s="246"/>
      <c r="O278" s="246"/>
      <c r="P278" s="246"/>
      <c r="Q278" s="246"/>
    </row>
    <row r="279" customFormat="false" ht="17.1" hidden="false" customHeight="true" outlineLevel="0" collapsed="false">
      <c r="L279" s="246"/>
      <c r="M279" s="246"/>
      <c r="N279" s="246"/>
      <c r="O279" s="246"/>
      <c r="P279" s="246"/>
      <c r="Q279" s="246"/>
    </row>
    <row r="280" customFormat="false" ht="17.1" hidden="false" customHeight="true" outlineLevel="0" collapsed="false">
      <c r="L280" s="246"/>
      <c r="M280" s="246"/>
      <c r="N280" s="246"/>
      <c r="O280" s="246"/>
      <c r="P280" s="246"/>
      <c r="Q280" s="246"/>
    </row>
    <row r="281" customFormat="false" ht="17.1" hidden="false" customHeight="true" outlineLevel="0" collapsed="false">
      <c r="L281" s="246"/>
      <c r="M281" s="246"/>
      <c r="N281" s="246"/>
      <c r="O281" s="246"/>
      <c r="P281" s="246"/>
      <c r="Q281" s="246"/>
    </row>
    <row r="282" customFormat="false" ht="17.1" hidden="false" customHeight="true" outlineLevel="0" collapsed="false">
      <c r="L282" s="246"/>
      <c r="M282" s="246"/>
      <c r="N282" s="246"/>
      <c r="O282" s="246"/>
      <c r="P282" s="246"/>
      <c r="Q282" s="246"/>
    </row>
    <row r="283" customFormat="false" ht="17.1" hidden="false" customHeight="true" outlineLevel="0" collapsed="false">
      <c r="L283" s="246"/>
      <c r="M283" s="246"/>
      <c r="N283" s="246"/>
      <c r="O283" s="246"/>
      <c r="P283" s="246"/>
      <c r="Q283" s="246"/>
    </row>
    <row r="284" customFormat="false" ht="17.1" hidden="false" customHeight="true" outlineLevel="0" collapsed="false">
      <c r="L284" s="246"/>
      <c r="M284" s="246"/>
      <c r="N284" s="246"/>
      <c r="O284" s="246"/>
      <c r="P284" s="246"/>
      <c r="Q284" s="246"/>
    </row>
    <row r="285" customFormat="false" ht="17.1" hidden="false" customHeight="true" outlineLevel="0" collapsed="false">
      <c r="L285" s="246"/>
      <c r="M285" s="246"/>
      <c r="N285" s="246"/>
      <c r="O285" s="246"/>
      <c r="P285" s="246"/>
      <c r="Q285" s="246"/>
    </row>
    <row r="286" customFormat="false" ht="17.1" hidden="false" customHeight="true" outlineLevel="0" collapsed="false">
      <c r="L286" s="246"/>
      <c r="M286" s="246"/>
      <c r="N286" s="246"/>
      <c r="O286" s="246"/>
      <c r="P286" s="246"/>
      <c r="Q286" s="246"/>
    </row>
    <row r="287" customFormat="false" ht="17.1" hidden="false" customHeight="true" outlineLevel="0" collapsed="false">
      <c r="L287" s="246"/>
      <c r="M287" s="246"/>
      <c r="N287" s="246"/>
      <c r="O287" s="246"/>
      <c r="P287" s="246"/>
      <c r="Q287" s="246"/>
    </row>
    <row r="288" customFormat="false" ht="17.1" hidden="false" customHeight="true" outlineLevel="0" collapsed="false">
      <c r="L288" s="246"/>
      <c r="M288" s="246"/>
      <c r="N288" s="246"/>
      <c r="O288" s="246"/>
      <c r="P288" s="246"/>
      <c r="Q288" s="246"/>
    </row>
    <row r="289" customFormat="false" ht="17.1" hidden="false" customHeight="true" outlineLevel="0" collapsed="false">
      <c r="L289" s="246"/>
      <c r="M289" s="246"/>
      <c r="N289" s="246"/>
      <c r="O289" s="246"/>
      <c r="P289" s="246"/>
      <c r="Q289" s="246"/>
    </row>
    <row r="290" customFormat="false" ht="17.1" hidden="false" customHeight="true" outlineLevel="0" collapsed="false">
      <c r="L290" s="246"/>
      <c r="M290" s="246"/>
      <c r="N290" s="246"/>
      <c r="O290" s="246"/>
      <c r="P290" s="246"/>
      <c r="Q290" s="246"/>
    </row>
    <row r="291" customFormat="false" ht="17.1" hidden="false" customHeight="true" outlineLevel="0" collapsed="false">
      <c r="L291" s="246"/>
      <c r="M291" s="246"/>
      <c r="N291" s="246"/>
      <c r="O291" s="246"/>
      <c r="P291" s="246"/>
      <c r="Q291" s="246"/>
    </row>
    <row r="292" customFormat="false" ht="17.1" hidden="false" customHeight="true" outlineLevel="0" collapsed="false">
      <c r="L292" s="246"/>
      <c r="M292" s="246"/>
      <c r="N292" s="246"/>
      <c r="O292" s="246"/>
      <c r="P292" s="246"/>
      <c r="Q292" s="246"/>
    </row>
    <row r="293" customFormat="false" ht="17.1" hidden="false" customHeight="true" outlineLevel="0" collapsed="false">
      <c r="L293" s="246"/>
      <c r="M293" s="246"/>
      <c r="N293" s="246"/>
      <c r="O293" s="246"/>
      <c r="P293" s="246"/>
      <c r="Q293" s="246"/>
    </row>
    <row r="294" customFormat="false" ht="17.1" hidden="false" customHeight="true" outlineLevel="0" collapsed="false">
      <c r="L294" s="246"/>
      <c r="M294" s="246"/>
      <c r="N294" s="246"/>
      <c r="O294" s="246"/>
      <c r="P294" s="246"/>
      <c r="Q294" s="246"/>
    </row>
    <row r="295" customFormat="false" ht="17.1" hidden="false" customHeight="true" outlineLevel="0" collapsed="false">
      <c r="L295" s="246"/>
      <c r="M295" s="246"/>
      <c r="N295" s="246"/>
      <c r="O295" s="246"/>
      <c r="P295" s="246"/>
      <c r="Q295" s="246"/>
    </row>
    <row r="296" customFormat="false" ht="17.1" hidden="false" customHeight="true" outlineLevel="0" collapsed="false">
      <c r="L296" s="246"/>
      <c r="M296" s="246"/>
      <c r="N296" s="246"/>
      <c r="O296" s="246"/>
      <c r="P296" s="246"/>
      <c r="Q296" s="246"/>
    </row>
    <row r="297" customFormat="false" ht="17.1" hidden="false" customHeight="true" outlineLevel="0" collapsed="false">
      <c r="L297" s="246"/>
      <c r="M297" s="246"/>
      <c r="N297" s="246"/>
      <c r="O297" s="246"/>
      <c r="P297" s="246"/>
      <c r="Q297" s="246"/>
    </row>
    <row r="298" customFormat="false" ht="17.1" hidden="false" customHeight="true" outlineLevel="0" collapsed="false">
      <c r="L298" s="246"/>
      <c r="M298" s="246"/>
      <c r="N298" s="246"/>
      <c r="O298" s="246"/>
      <c r="P298" s="246"/>
      <c r="Q298" s="246"/>
    </row>
    <row r="299" customFormat="false" ht="17.1" hidden="false" customHeight="true" outlineLevel="0" collapsed="false">
      <c r="L299" s="246"/>
      <c r="M299" s="246"/>
      <c r="N299" s="246"/>
      <c r="O299" s="246"/>
      <c r="P299" s="246"/>
      <c r="Q299" s="246"/>
    </row>
    <row r="300" customFormat="false" ht="17.1" hidden="false" customHeight="true" outlineLevel="0" collapsed="false">
      <c r="L300" s="246"/>
      <c r="M300" s="246"/>
      <c r="N300" s="246"/>
      <c r="O300" s="246"/>
      <c r="P300" s="246"/>
      <c r="Q300" s="246"/>
    </row>
    <row r="301" customFormat="false" ht="17.1" hidden="false" customHeight="true" outlineLevel="0" collapsed="false">
      <c r="L301" s="246"/>
      <c r="M301" s="246"/>
      <c r="N301" s="246"/>
      <c r="O301" s="246"/>
      <c r="P301" s="246"/>
      <c r="Q301" s="246"/>
    </row>
    <row r="302" customFormat="false" ht="17.1" hidden="false" customHeight="true" outlineLevel="0" collapsed="false">
      <c r="L302" s="246"/>
      <c r="M302" s="246"/>
      <c r="N302" s="246"/>
      <c r="O302" s="246"/>
      <c r="P302" s="246"/>
      <c r="Q302" s="246"/>
    </row>
    <row r="303" customFormat="false" ht="17.1" hidden="false" customHeight="true" outlineLevel="0" collapsed="false">
      <c r="L303" s="246"/>
      <c r="M303" s="246"/>
      <c r="N303" s="246"/>
      <c r="O303" s="246"/>
      <c r="P303" s="246"/>
      <c r="Q303" s="246"/>
    </row>
    <row r="304" customFormat="false" ht="17.1" hidden="false" customHeight="true" outlineLevel="0" collapsed="false">
      <c r="L304" s="246"/>
      <c r="M304" s="246"/>
      <c r="N304" s="246"/>
      <c r="O304" s="246"/>
      <c r="P304" s="246"/>
      <c r="Q304" s="246"/>
    </row>
    <row r="305" customFormat="false" ht="17.1" hidden="false" customHeight="true" outlineLevel="0" collapsed="false">
      <c r="L305" s="246"/>
      <c r="M305" s="246"/>
      <c r="N305" s="246"/>
      <c r="O305" s="246"/>
      <c r="P305" s="246"/>
      <c r="Q305" s="246"/>
    </row>
    <row r="306" customFormat="false" ht="17.1" hidden="false" customHeight="true" outlineLevel="0" collapsed="false">
      <c r="L306" s="246"/>
      <c r="M306" s="246"/>
      <c r="N306" s="246"/>
      <c r="O306" s="246"/>
      <c r="P306" s="246"/>
      <c r="Q306" s="246"/>
    </row>
    <row r="307" customFormat="false" ht="17.1" hidden="false" customHeight="true" outlineLevel="0" collapsed="false">
      <c r="L307" s="246"/>
      <c r="M307" s="246"/>
      <c r="N307" s="246"/>
      <c r="O307" s="246"/>
      <c r="P307" s="246"/>
      <c r="Q307" s="246"/>
    </row>
    <row r="308" customFormat="false" ht="17.1" hidden="false" customHeight="true" outlineLevel="0" collapsed="false">
      <c r="L308" s="246"/>
      <c r="M308" s="246"/>
      <c r="N308" s="246"/>
      <c r="O308" s="246"/>
      <c r="P308" s="246"/>
      <c r="Q308" s="246"/>
    </row>
    <row r="309" customFormat="false" ht="17.1" hidden="false" customHeight="true" outlineLevel="0" collapsed="false">
      <c r="L309" s="246"/>
      <c r="M309" s="246"/>
      <c r="N309" s="246"/>
      <c r="O309" s="246"/>
      <c r="P309" s="246"/>
      <c r="Q309" s="246"/>
    </row>
    <row r="310" customFormat="false" ht="17.1" hidden="false" customHeight="true" outlineLevel="0" collapsed="false">
      <c r="L310" s="246"/>
      <c r="M310" s="246"/>
      <c r="N310" s="246"/>
      <c r="O310" s="246"/>
      <c r="P310" s="246"/>
      <c r="Q310" s="246"/>
    </row>
    <row r="311" customFormat="false" ht="17.1" hidden="false" customHeight="true" outlineLevel="0" collapsed="false">
      <c r="L311" s="246"/>
      <c r="M311" s="246"/>
      <c r="N311" s="246"/>
      <c r="O311" s="246"/>
      <c r="P311" s="246"/>
      <c r="Q311" s="246"/>
    </row>
    <row r="312" customFormat="false" ht="17.1" hidden="false" customHeight="true" outlineLevel="0" collapsed="false">
      <c r="L312" s="246"/>
      <c r="M312" s="246"/>
      <c r="N312" s="246"/>
      <c r="O312" s="246"/>
      <c r="P312" s="246"/>
      <c r="Q312" s="246"/>
    </row>
    <row r="313" customFormat="false" ht="17.1" hidden="false" customHeight="true" outlineLevel="0" collapsed="false">
      <c r="L313" s="246"/>
      <c r="M313" s="246"/>
      <c r="N313" s="246"/>
      <c r="O313" s="246"/>
      <c r="P313" s="246"/>
      <c r="Q313" s="246"/>
    </row>
    <row r="314" customFormat="false" ht="17.1" hidden="false" customHeight="true" outlineLevel="0" collapsed="false">
      <c r="L314" s="246"/>
      <c r="M314" s="246"/>
      <c r="N314" s="246"/>
      <c r="O314" s="246"/>
      <c r="P314" s="246"/>
      <c r="Q314" s="246"/>
    </row>
    <row r="315" customFormat="false" ht="17.1" hidden="false" customHeight="true" outlineLevel="0" collapsed="false">
      <c r="L315" s="246"/>
      <c r="M315" s="246"/>
      <c r="N315" s="246"/>
      <c r="O315" s="246"/>
      <c r="P315" s="246"/>
      <c r="Q315" s="246"/>
    </row>
    <row r="316" customFormat="false" ht="17.1" hidden="false" customHeight="true" outlineLevel="0" collapsed="false">
      <c r="L316" s="246"/>
      <c r="M316" s="246"/>
      <c r="N316" s="246"/>
      <c r="O316" s="246"/>
      <c r="P316" s="246"/>
      <c r="Q316" s="246"/>
    </row>
    <row r="317" customFormat="false" ht="17.1" hidden="false" customHeight="true" outlineLevel="0" collapsed="false">
      <c r="L317" s="246"/>
      <c r="M317" s="246"/>
      <c r="N317" s="246"/>
      <c r="O317" s="246"/>
      <c r="P317" s="246"/>
      <c r="Q317" s="246"/>
    </row>
    <row r="318" customFormat="false" ht="17.1" hidden="false" customHeight="true" outlineLevel="0" collapsed="false">
      <c r="L318" s="246"/>
      <c r="M318" s="246"/>
      <c r="N318" s="246"/>
      <c r="O318" s="246"/>
      <c r="P318" s="246"/>
      <c r="Q318" s="246"/>
    </row>
    <row r="319" customFormat="false" ht="17.1" hidden="false" customHeight="true" outlineLevel="0" collapsed="false">
      <c r="L319" s="246"/>
      <c r="M319" s="246"/>
      <c r="N319" s="246"/>
      <c r="O319" s="246"/>
      <c r="P319" s="246"/>
      <c r="Q319" s="246"/>
    </row>
    <row r="320" customFormat="false" ht="17.1" hidden="false" customHeight="true" outlineLevel="0" collapsed="false">
      <c r="L320" s="246"/>
      <c r="M320" s="246"/>
      <c r="N320" s="246"/>
      <c r="O320" s="246"/>
      <c r="P320" s="246"/>
      <c r="Q320" s="246"/>
    </row>
    <row r="321" customFormat="false" ht="17.1" hidden="false" customHeight="true" outlineLevel="0" collapsed="false">
      <c r="L321" s="246"/>
      <c r="M321" s="246"/>
      <c r="N321" s="246"/>
      <c r="O321" s="246"/>
      <c r="P321" s="246"/>
      <c r="Q321" s="246"/>
    </row>
    <row r="322" customFormat="false" ht="17.1" hidden="false" customHeight="true" outlineLevel="0" collapsed="false">
      <c r="L322" s="246"/>
      <c r="M322" s="246"/>
      <c r="N322" s="246"/>
      <c r="O322" s="246"/>
      <c r="P322" s="246"/>
      <c r="Q322" s="246"/>
    </row>
    <row r="323" customFormat="false" ht="17.1" hidden="false" customHeight="true" outlineLevel="0" collapsed="false">
      <c r="L323" s="246"/>
      <c r="M323" s="246"/>
      <c r="N323" s="246"/>
      <c r="O323" s="246"/>
      <c r="P323" s="246"/>
      <c r="Q323" s="246"/>
    </row>
    <row r="324" customFormat="false" ht="17.1" hidden="false" customHeight="true" outlineLevel="0" collapsed="false">
      <c r="L324" s="246"/>
      <c r="M324" s="246"/>
      <c r="N324" s="246"/>
      <c r="O324" s="246"/>
      <c r="P324" s="246"/>
      <c r="Q324" s="246"/>
    </row>
    <row r="325" customFormat="false" ht="17.1" hidden="false" customHeight="true" outlineLevel="0" collapsed="false">
      <c r="L325" s="246"/>
      <c r="M325" s="246"/>
      <c r="N325" s="246"/>
      <c r="O325" s="246"/>
      <c r="P325" s="246"/>
      <c r="Q325" s="246"/>
    </row>
    <row r="326" customFormat="false" ht="17.1" hidden="false" customHeight="true" outlineLevel="0" collapsed="false">
      <c r="L326" s="246"/>
      <c r="M326" s="246"/>
      <c r="N326" s="246"/>
      <c r="O326" s="246"/>
      <c r="P326" s="246"/>
      <c r="Q326" s="246"/>
    </row>
    <row r="327" customFormat="false" ht="17.1" hidden="false" customHeight="true" outlineLevel="0" collapsed="false">
      <c r="L327" s="246"/>
      <c r="M327" s="246"/>
      <c r="N327" s="246"/>
      <c r="O327" s="246"/>
      <c r="P327" s="246"/>
      <c r="Q327" s="246"/>
    </row>
    <row r="328" customFormat="false" ht="17.1" hidden="false" customHeight="true" outlineLevel="0" collapsed="false">
      <c r="L328" s="246"/>
      <c r="M328" s="246"/>
      <c r="N328" s="246"/>
      <c r="O328" s="246"/>
      <c r="P328" s="246"/>
      <c r="Q328" s="246"/>
    </row>
    <row r="329" customFormat="false" ht="17.1" hidden="false" customHeight="true" outlineLevel="0" collapsed="false">
      <c r="L329" s="246"/>
      <c r="M329" s="246"/>
      <c r="N329" s="246"/>
      <c r="O329" s="246"/>
      <c r="P329" s="246"/>
      <c r="Q329" s="246"/>
    </row>
    <row r="330" customFormat="false" ht="17.1" hidden="false" customHeight="true" outlineLevel="0" collapsed="false">
      <c r="L330" s="246"/>
      <c r="M330" s="246"/>
      <c r="N330" s="246"/>
      <c r="O330" s="246"/>
      <c r="P330" s="246"/>
      <c r="Q330" s="246"/>
    </row>
    <row r="331" customFormat="false" ht="17.1" hidden="false" customHeight="true" outlineLevel="0" collapsed="false">
      <c r="L331" s="246"/>
      <c r="M331" s="246"/>
      <c r="N331" s="246"/>
      <c r="O331" s="246"/>
      <c r="P331" s="246"/>
      <c r="Q331" s="246"/>
    </row>
    <row r="332" customFormat="false" ht="17.1" hidden="false" customHeight="true" outlineLevel="0" collapsed="false">
      <c r="L332" s="246"/>
      <c r="M332" s="246"/>
      <c r="N332" s="246"/>
      <c r="O332" s="246"/>
      <c r="P332" s="246"/>
      <c r="Q332" s="246"/>
    </row>
    <row r="333" customFormat="false" ht="17.1" hidden="false" customHeight="true" outlineLevel="0" collapsed="false">
      <c r="L333" s="246"/>
      <c r="M333" s="246"/>
      <c r="N333" s="246"/>
      <c r="O333" s="246"/>
      <c r="P333" s="246"/>
      <c r="Q333" s="246"/>
    </row>
    <row r="334" customFormat="false" ht="17.1" hidden="false" customHeight="true" outlineLevel="0" collapsed="false">
      <c r="L334" s="246"/>
      <c r="M334" s="246"/>
      <c r="N334" s="246"/>
      <c r="O334" s="246"/>
      <c r="P334" s="246"/>
      <c r="Q334" s="246"/>
    </row>
    <row r="335" customFormat="false" ht="17.1" hidden="false" customHeight="true" outlineLevel="0" collapsed="false">
      <c r="L335" s="246"/>
      <c r="M335" s="246"/>
      <c r="N335" s="246"/>
      <c r="O335" s="246"/>
      <c r="P335" s="246"/>
      <c r="Q335" s="246"/>
    </row>
    <row r="336" customFormat="false" ht="17.1" hidden="false" customHeight="true" outlineLevel="0" collapsed="false">
      <c r="L336" s="246"/>
      <c r="M336" s="246"/>
      <c r="N336" s="246"/>
      <c r="O336" s="246"/>
      <c r="P336" s="246"/>
      <c r="Q336" s="246"/>
    </row>
    <row r="337" customFormat="false" ht="17.1" hidden="false" customHeight="true" outlineLevel="0" collapsed="false">
      <c r="L337" s="246"/>
      <c r="M337" s="246"/>
      <c r="N337" s="246"/>
      <c r="O337" s="246"/>
      <c r="P337" s="246"/>
      <c r="Q337" s="246"/>
    </row>
    <row r="338" customFormat="false" ht="17.1" hidden="false" customHeight="true" outlineLevel="0" collapsed="false">
      <c r="L338" s="246"/>
      <c r="M338" s="246"/>
      <c r="N338" s="246"/>
      <c r="O338" s="246"/>
      <c r="P338" s="246"/>
      <c r="Q338" s="246"/>
    </row>
    <row r="339" customFormat="false" ht="17.1" hidden="false" customHeight="true" outlineLevel="0" collapsed="false">
      <c r="L339" s="246"/>
      <c r="M339" s="246"/>
      <c r="N339" s="246"/>
      <c r="O339" s="246"/>
      <c r="P339" s="246"/>
      <c r="Q339" s="246"/>
    </row>
    <row r="340" customFormat="false" ht="17.1" hidden="false" customHeight="true" outlineLevel="0" collapsed="false">
      <c r="L340" s="246"/>
      <c r="M340" s="246"/>
      <c r="N340" s="246"/>
      <c r="O340" s="246"/>
      <c r="P340" s="246"/>
      <c r="Q340" s="246"/>
    </row>
    <row r="341" customFormat="false" ht="17.1" hidden="false" customHeight="true" outlineLevel="0" collapsed="false">
      <c r="L341" s="246"/>
      <c r="M341" s="246"/>
      <c r="N341" s="246"/>
      <c r="O341" s="246"/>
      <c r="P341" s="246"/>
      <c r="Q341" s="246"/>
    </row>
    <row r="342" customFormat="false" ht="17.1" hidden="false" customHeight="true" outlineLevel="0" collapsed="false">
      <c r="L342" s="246"/>
      <c r="M342" s="246"/>
      <c r="N342" s="246"/>
      <c r="O342" s="246"/>
      <c r="P342" s="246"/>
      <c r="Q342" s="246"/>
    </row>
    <row r="343" customFormat="false" ht="17.1" hidden="false" customHeight="true" outlineLevel="0" collapsed="false">
      <c r="L343" s="246"/>
      <c r="M343" s="246"/>
      <c r="N343" s="246"/>
      <c r="O343" s="246"/>
      <c r="P343" s="246"/>
      <c r="Q343" s="246"/>
    </row>
    <row r="344" customFormat="false" ht="17.1" hidden="false" customHeight="true" outlineLevel="0" collapsed="false">
      <c r="L344" s="246"/>
      <c r="M344" s="246"/>
      <c r="N344" s="246"/>
      <c r="O344" s="246"/>
      <c r="P344" s="246"/>
      <c r="Q344" s="246"/>
    </row>
    <row r="345" customFormat="false" ht="17.1" hidden="false" customHeight="true" outlineLevel="0" collapsed="false">
      <c r="L345" s="246"/>
      <c r="M345" s="246"/>
      <c r="N345" s="246"/>
      <c r="O345" s="246"/>
      <c r="P345" s="246"/>
      <c r="Q345" s="246"/>
    </row>
    <row r="346" customFormat="false" ht="17.1" hidden="false" customHeight="true" outlineLevel="0" collapsed="false">
      <c r="L346" s="246"/>
      <c r="M346" s="246"/>
      <c r="N346" s="246"/>
      <c r="O346" s="246"/>
      <c r="P346" s="246"/>
      <c r="Q346" s="246"/>
    </row>
    <row r="347" customFormat="false" ht="17.1" hidden="false" customHeight="true" outlineLevel="0" collapsed="false">
      <c r="L347" s="246"/>
      <c r="M347" s="246"/>
      <c r="N347" s="246"/>
      <c r="O347" s="246"/>
      <c r="P347" s="246"/>
      <c r="Q347" s="246"/>
    </row>
    <row r="348" customFormat="false" ht="17.1" hidden="false" customHeight="true" outlineLevel="0" collapsed="false">
      <c r="L348" s="246"/>
      <c r="M348" s="246"/>
      <c r="N348" s="246"/>
      <c r="O348" s="246"/>
      <c r="P348" s="246"/>
      <c r="Q348" s="246"/>
    </row>
    <row r="349" customFormat="false" ht="17.1" hidden="false" customHeight="true" outlineLevel="0" collapsed="false">
      <c r="L349" s="246"/>
      <c r="M349" s="246"/>
      <c r="N349" s="246"/>
      <c r="O349" s="246"/>
      <c r="P349" s="246"/>
      <c r="Q349" s="246"/>
    </row>
    <row r="350" customFormat="false" ht="17.1" hidden="false" customHeight="true" outlineLevel="0" collapsed="false">
      <c r="L350" s="246"/>
      <c r="M350" s="246"/>
      <c r="N350" s="246"/>
      <c r="O350" s="246"/>
      <c r="P350" s="246"/>
      <c r="Q350" s="246"/>
    </row>
    <row r="351" customFormat="false" ht="17.1" hidden="false" customHeight="true" outlineLevel="0" collapsed="false">
      <c r="L351" s="246"/>
      <c r="M351" s="246"/>
      <c r="N351" s="246"/>
      <c r="O351" s="246"/>
      <c r="P351" s="246"/>
      <c r="Q351" s="246"/>
    </row>
    <row r="352" customFormat="false" ht="17.1" hidden="false" customHeight="true" outlineLevel="0" collapsed="false">
      <c r="L352" s="246"/>
      <c r="M352" s="246"/>
      <c r="N352" s="246"/>
      <c r="O352" s="246"/>
      <c r="P352" s="246"/>
      <c r="Q352" s="246"/>
    </row>
    <row r="353" customFormat="false" ht="17.1" hidden="false" customHeight="true" outlineLevel="0" collapsed="false">
      <c r="L353" s="246"/>
      <c r="M353" s="246"/>
      <c r="N353" s="246"/>
      <c r="O353" s="246"/>
      <c r="P353" s="246"/>
      <c r="Q353" s="246"/>
    </row>
    <row r="354" customFormat="false" ht="17.1" hidden="false" customHeight="true" outlineLevel="0" collapsed="false">
      <c r="L354" s="246"/>
      <c r="M354" s="246"/>
      <c r="N354" s="246"/>
      <c r="O354" s="246"/>
      <c r="P354" s="246"/>
      <c r="Q354" s="246"/>
    </row>
    <row r="355" customFormat="false" ht="17.1" hidden="false" customHeight="true" outlineLevel="0" collapsed="false">
      <c r="L355" s="246"/>
      <c r="M355" s="246"/>
      <c r="N355" s="246"/>
      <c r="O355" s="246"/>
      <c r="P355" s="246"/>
      <c r="Q355" s="246"/>
    </row>
    <row r="356" customFormat="false" ht="17.1" hidden="false" customHeight="true" outlineLevel="0" collapsed="false">
      <c r="L356" s="246"/>
      <c r="M356" s="246"/>
      <c r="N356" s="246"/>
      <c r="O356" s="246"/>
      <c r="P356" s="246"/>
      <c r="Q356" s="246"/>
    </row>
    <row r="357" customFormat="false" ht="17.1" hidden="false" customHeight="true" outlineLevel="0" collapsed="false">
      <c r="L357" s="246"/>
      <c r="M357" s="246"/>
      <c r="N357" s="246"/>
      <c r="O357" s="246"/>
      <c r="P357" s="246"/>
      <c r="Q357" s="246"/>
    </row>
    <row r="358" customFormat="false" ht="17.1" hidden="false" customHeight="true" outlineLevel="0" collapsed="false">
      <c r="L358" s="246"/>
      <c r="M358" s="246"/>
      <c r="N358" s="246"/>
      <c r="O358" s="246"/>
      <c r="P358" s="246"/>
      <c r="Q358" s="246"/>
    </row>
    <row r="359" customFormat="false" ht="17.1" hidden="false" customHeight="true" outlineLevel="0" collapsed="false">
      <c r="L359" s="246"/>
      <c r="M359" s="246"/>
      <c r="N359" s="246"/>
      <c r="O359" s="246"/>
      <c r="P359" s="246"/>
      <c r="Q359" s="246"/>
    </row>
    <row r="360" customFormat="false" ht="17.1" hidden="false" customHeight="true" outlineLevel="0" collapsed="false">
      <c r="L360" s="246"/>
      <c r="M360" s="246"/>
      <c r="N360" s="246"/>
      <c r="O360" s="246"/>
      <c r="P360" s="246"/>
      <c r="Q360" s="246"/>
    </row>
    <row r="361" customFormat="false" ht="17.1" hidden="false" customHeight="true" outlineLevel="0" collapsed="false">
      <c r="L361" s="246"/>
      <c r="M361" s="246"/>
      <c r="N361" s="246"/>
      <c r="O361" s="246"/>
      <c r="P361" s="246"/>
      <c r="Q361" s="246"/>
    </row>
    <row r="362" customFormat="false" ht="17.1" hidden="false" customHeight="true" outlineLevel="0" collapsed="false">
      <c r="L362" s="246"/>
      <c r="M362" s="246"/>
      <c r="N362" s="246"/>
      <c r="O362" s="246"/>
      <c r="P362" s="246"/>
      <c r="Q362" s="246"/>
    </row>
    <row r="363" customFormat="false" ht="17.1" hidden="false" customHeight="true" outlineLevel="0" collapsed="false">
      <c r="L363" s="246"/>
      <c r="M363" s="246"/>
      <c r="N363" s="246"/>
      <c r="O363" s="246"/>
      <c r="P363" s="246"/>
      <c r="Q363" s="246"/>
    </row>
    <row r="364" customFormat="false" ht="17.1" hidden="false" customHeight="true" outlineLevel="0" collapsed="false">
      <c r="L364" s="246"/>
      <c r="M364" s="246"/>
      <c r="N364" s="246"/>
      <c r="O364" s="246"/>
      <c r="P364" s="246"/>
      <c r="Q364" s="246"/>
    </row>
    <row r="365" customFormat="false" ht="17.1" hidden="false" customHeight="true" outlineLevel="0" collapsed="false">
      <c r="L365" s="246"/>
      <c r="M365" s="246"/>
      <c r="N365" s="246"/>
      <c r="O365" s="246"/>
      <c r="P365" s="246"/>
      <c r="Q365" s="246"/>
    </row>
    <row r="366" customFormat="false" ht="17.1" hidden="false" customHeight="true" outlineLevel="0" collapsed="false">
      <c r="L366" s="246"/>
      <c r="M366" s="246"/>
      <c r="N366" s="246"/>
      <c r="O366" s="246"/>
      <c r="P366" s="246"/>
      <c r="Q366" s="246"/>
    </row>
    <row r="367" customFormat="false" ht="17.1" hidden="false" customHeight="true" outlineLevel="0" collapsed="false">
      <c r="L367" s="246"/>
      <c r="M367" s="246"/>
      <c r="N367" s="246"/>
      <c r="O367" s="246"/>
      <c r="P367" s="246"/>
      <c r="Q367" s="246"/>
    </row>
    <row r="368" customFormat="false" ht="17.1" hidden="false" customHeight="true" outlineLevel="0" collapsed="false">
      <c r="L368" s="246"/>
      <c r="M368" s="246"/>
      <c r="N368" s="246"/>
      <c r="O368" s="246"/>
      <c r="P368" s="246"/>
      <c r="Q368" s="246"/>
    </row>
    <row r="369" customFormat="false" ht="17.1" hidden="false" customHeight="true" outlineLevel="0" collapsed="false">
      <c r="L369" s="246"/>
      <c r="M369" s="246"/>
      <c r="N369" s="246"/>
      <c r="O369" s="246"/>
      <c r="P369" s="246"/>
      <c r="Q369" s="246"/>
    </row>
    <row r="370" customFormat="false" ht="17.1" hidden="false" customHeight="true" outlineLevel="0" collapsed="false">
      <c r="L370" s="246"/>
      <c r="M370" s="246"/>
      <c r="N370" s="246"/>
      <c r="O370" s="246"/>
      <c r="P370" s="246"/>
      <c r="Q370" s="246"/>
    </row>
    <row r="371" customFormat="false" ht="17.1" hidden="false" customHeight="true" outlineLevel="0" collapsed="false">
      <c r="L371" s="246"/>
      <c r="M371" s="246"/>
      <c r="N371" s="246"/>
      <c r="O371" s="246"/>
      <c r="P371" s="246"/>
      <c r="Q371" s="246"/>
    </row>
    <row r="372" customFormat="false" ht="17.1" hidden="false" customHeight="true" outlineLevel="0" collapsed="false">
      <c r="L372" s="246"/>
      <c r="M372" s="246"/>
      <c r="N372" s="246"/>
      <c r="O372" s="246"/>
      <c r="P372" s="246"/>
      <c r="Q372" s="246"/>
    </row>
    <row r="373" customFormat="false" ht="17.1" hidden="false" customHeight="true" outlineLevel="0" collapsed="false">
      <c r="L373" s="246"/>
      <c r="M373" s="246"/>
      <c r="N373" s="246"/>
      <c r="O373" s="246"/>
      <c r="P373" s="246"/>
      <c r="Q373" s="246"/>
    </row>
    <row r="374" customFormat="false" ht="17.1" hidden="false" customHeight="true" outlineLevel="0" collapsed="false">
      <c r="L374" s="246"/>
      <c r="M374" s="246"/>
      <c r="N374" s="246"/>
      <c r="O374" s="246"/>
      <c r="P374" s="246"/>
      <c r="Q374" s="246"/>
    </row>
    <row r="375" customFormat="false" ht="17.1" hidden="false" customHeight="true" outlineLevel="0" collapsed="false">
      <c r="L375" s="246"/>
      <c r="M375" s="246"/>
      <c r="N375" s="246"/>
      <c r="O375" s="246"/>
      <c r="P375" s="246"/>
      <c r="Q375" s="246"/>
    </row>
    <row r="376" customFormat="false" ht="17.1" hidden="false" customHeight="true" outlineLevel="0" collapsed="false">
      <c r="L376" s="246"/>
      <c r="M376" s="246"/>
      <c r="N376" s="246"/>
      <c r="O376" s="246"/>
      <c r="P376" s="246"/>
      <c r="Q376" s="246"/>
    </row>
    <row r="377" customFormat="false" ht="17.1" hidden="false" customHeight="true" outlineLevel="0" collapsed="false">
      <c r="L377" s="246"/>
      <c r="M377" s="246"/>
      <c r="N377" s="246"/>
      <c r="O377" s="246"/>
      <c r="P377" s="246"/>
      <c r="Q377" s="246"/>
    </row>
    <row r="378" customFormat="false" ht="17.1" hidden="false" customHeight="true" outlineLevel="0" collapsed="false">
      <c r="L378" s="246"/>
      <c r="M378" s="246"/>
      <c r="N378" s="246"/>
      <c r="O378" s="246"/>
      <c r="P378" s="246"/>
      <c r="Q378" s="246"/>
    </row>
    <row r="379" customFormat="false" ht="17.1" hidden="false" customHeight="true" outlineLevel="0" collapsed="false">
      <c r="L379" s="246"/>
      <c r="M379" s="246"/>
      <c r="N379" s="246"/>
      <c r="O379" s="246"/>
      <c r="P379" s="246"/>
      <c r="Q379" s="246"/>
    </row>
    <row r="380" customFormat="false" ht="17.1" hidden="false" customHeight="true" outlineLevel="0" collapsed="false">
      <c r="L380" s="246"/>
      <c r="M380" s="246"/>
      <c r="N380" s="246"/>
      <c r="O380" s="246"/>
      <c r="P380" s="246"/>
      <c r="Q380" s="246"/>
    </row>
    <row r="381" customFormat="false" ht="17.1" hidden="false" customHeight="true" outlineLevel="0" collapsed="false">
      <c r="L381" s="246"/>
      <c r="M381" s="246"/>
      <c r="N381" s="246"/>
      <c r="O381" s="246"/>
      <c r="P381" s="246"/>
      <c r="Q381" s="246"/>
    </row>
    <row r="382" customFormat="false" ht="17.1" hidden="false" customHeight="true" outlineLevel="0" collapsed="false">
      <c r="L382" s="246"/>
      <c r="M382" s="246"/>
      <c r="N382" s="246"/>
      <c r="O382" s="246"/>
      <c r="P382" s="246"/>
      <c r="Q382" s="246"/>
    </row>
    <row r="383" customFormat="false" ht="17.1" hidden="false" customHeight="true" outlineLevel="0" collapsed="false">
      <c r="L383" s="246"/>
      <c r="M383" s="246"/>
      <c r="N383" s="246"/>
      <c r="O383" s="246"/>
      <c r="P383" s="246"/>
      <c r="Q383" s="246"/>
    </row>
    <row r="384" customFormat="false" ht="17.1" hidden="false" customHeight="true" outlineLevel="0" collapsed="false">
      <c r="L384" s="246"/>
      <c r="M384" s="246"/>
      <c r="N384" s="246"/>
      <c r="O384" s="246"/>
      <c r="P384" s="246"/>
      <c r="Q384" s="246"/>
    </row>
    <row r="385" customFormat="false" ht="17.1" hidden="false" customHeight="true" outlineLevel="0" collapsed="false">
      <c r="L385" s="246"/>
      <c r="M385" s="246"/>
      <c r="N385" s="246"/>
      <c r="O385" s="246"/>
      <c r="P385" s="246"/>
      <c r="Q385" s="246"/>
    </row>
    <row r="386" customFormat="false" ht="17.1" hidden="false" customHeight="true" outlineLevel="0" collapsed="false">
      <c r="L386" s="246"/>
      <c r="M386" s="246"/>
      <c r="N386" s="246"/>
      <c r="O386" s="246"/>
      <c r="P386" s="246"/>
      <c r="Q386" s="246"/>
    </row>
    <row r="387" customFormat="false" ht="17.1" hidden="false" customHeight="true" outlineLevel="0" collapsed="false">
      <c r="L387" s="246"/>
      <c r="M387" s="246"/>
      <c r="N387" s="246"/>
      <c r="O387" s="246"/>
      <c r="P387" s="246"/>
      <c r="Q387" s="246"/>
    </row>
    <row r="388" customFormat="false" ht="17.1" hidden="false" customHeight="true" outlineLevel="0" collapsed="false">
      <c r="L388" s="246"/>
      <c r="M388" s="246"/>
      <c r="N388" s="246"/>
      <c r="O388" s="246"/>
      <c r="P388" s="246"/>
      <c r="Q388" s="246"/>
    </row>
    <row r="389" customFormat="false" ht="17.1" hidden="false" customHeight="true" outlineLevel="0" collapsed="false">
      <c r="L389" s="246"/>
      <c r="M389" s="246"/>
      <c r="N389" s="246"/>
      <c r="O389" s="246"/>
      <c r="P389" s="246"/>
      <c r="Q389" s="246"/>
    </row>
    <row r="390" customFormat="false" ht="17.1" hidden="false" customHeight="true" outlineLevel="0" collapsed="false">
      <c r="L390" s="246"/>
      <c r="M390" s="246"/>
      <c r="N390" s="246"/>
      <c r="O390" s="246"/>
      <c r="P390" s="246"/>
      <c r="Q390" s="246"/>
    </row>
    <row r="391" customFormat="false" ht="17.1" hidden="false" customHeight="true" outlineLevel="0" collapsed="false">
      <c r="L391" s="246"/>
      <c r="M391" s="246"/>
      <c r="N391" s="246"/>
      <c r="O391" s="246"/>
      <c r="P391" s="246"/>
      <c r="Q391" s="246"/>
    </row>
    <row r="392" customFormat="false" ht="17.1" hidden="false" customHeight="true" outlineLevel="0" collapsed="false">
      <c r="L392" s="246"/>
      <c r="M392" s="246"/>
      <c r="N392" s="246"/>
      <c r="O392" s="246"/>
      <c r="P392" s="246"/>
      <c r="Q392" s="246"/>
    </row>
    <row r="393" customFormat="false" ht="17.1" hidden="false" customHeight="true" outlineLevel="0" collapsed="false">
      <c r="L393" s="246"/>
      <c r="M393" s="246"/>
      <c r="N393" s="246"/>
      <c r="O393" s="246"/>
      <c r="P393" s="246"/>
      <c r="Q393" s="246"/>
    </row>
    <row r="394" customFormat="false" ht="17.1" hidden="false" customHeight="true" outlineLevel="0" collapsed="false">
      <c r="L394" s="246"/>
      <c r="M394" s="246"/>
      <c r="N394" s="246"/>
      <c r="O394" s="246"/>
      <c r="P394" s="246"/>
      <c r="Q394" s="246"/>
    </row>
    <row r="395" customFormat="false" ht="17.1" hidden="false" customHeight="true" outlineLevel="0" collapsed="false">
      <c r="L395" s="246"/>
      <c r="M395" s="246"/>
      <c r="N395" s="246"/>
      <c r="O395" s="246"/>
      <c r="P395" s="246"/>
      <c r="Q395" s="246"/>
    </row>
    <row r="396" customFormat="false" ht="17.1" hidden="false" customHeight="true" outlineLevel="0" collapsed="false">
      <c r="L396" s="246"/>
      <c r="M396" s="246"/>
      <c r="N396" s="246"/>
      <c r="O396" s="246"/>
      <c r="P396" s="246"/>
      <c r="Q396" s="246"/>
    </row>
    <row r="397" customFormat="false" ht="17.1" hidden="false" customHeight="true" outlineLevel="0" collapsed="false">
      <c r="L397" s="246"/>
      <c r="M397" s="246"/>
      <c r="N397" s="246"/>
      <c r="O397" s="246"/>
      <c r="P397" s="246"/>
      <c r="Q397" s="246"/>
    </row>
    <row r="398" customFormat="false" ht="17.1" hidden="false" customHeight="true" outlineLevel="0" collapsed="false">
      <c r="L398" s="246"/>
      <c r="M398" s="246"/>
      <c r="N398" s="246"/>
      <c r="O398" s="246"/>
      <c r="P398" s="246"/>
      <c r="Q398" s="246"/>
    </row>
    <row r="399" customFormat="false" ht="17.1" hidden="false" customHeight="true" outlineLevel="0" collapsed="false">
      <c r="L399" s="246"/>
      <c r="M399" s="246"/>
      <c r="N399" s="246"/>
      <c r="O399" s="246"/>
      <c r="P399" s="246"/>
      <c r="Q399" s="246"/>
    </row>
    <row r="400" customFormat="false" ht="17.1" hidden="false" customHeight="true" outlineLevel="0" collapsed="false">
      <c r="L400" s="246"/>
      <c r="M400" s="246"/>
      <c r="N400" s="246"/>
      <c r="O400" s="246"/>
      <c r="P400" s="246"/>
      <c r="Q400" s="246"/>
    </row>
    <row r="401" customFormat="false" ht="17.1" hidden="false" customHeight="true" outlineLevel="0" collapsed="false">
      <c r="L401" s="246"/>
      <c r="M401" s="246"/>
      <c r="N401" s="246"/>
      <c r="O401" s="246"/>
      <c r="P401" s="246"/>
      <c r="Q401" s="246"/>
    </row>
    <row r="402" customFormat="false" ht="17.1" hidden="false" customHeight="true" outlineLevel="0" collapsed="false">
      <c r="L402" s="246"/>
      <c r="M402" s="246"/>
      <c r="N402" s="246"/>
      <c r="O402" s="246"/>
      <c r="P402" s="246"/>
      <c r="Q402" s="246"/>
    </row>
    <row r="403" customFormat="false" ht="17.1" hidden="false" customHeight="true" outlineLevel="0" collapsed="false">
      <c r="L403" s="246"/>
      <c r="M403" s="246"/>
      <c r="N403" s="246"/>
      <c r="O403" s="246"/>
      <c r="P403" s="246"/>
      <c r="Q403" s="246"/>
    </row>
    <row r="404" customFormat="false" ht="17.1" hidden="false" customHeight="true" outlineLevel="0" collapsed="false">
      <c r="L404" s="246"/>
      <c r="M404" s="246"/>
      <c r="N404" s="246"/>
      <c r="O404" s="246"/>
      <c r="P404" s="246"/>
      <c r="Q404" s="246"/>
    </row>
    <row r="405" customFormat="false" ht="17.1" hidden="false" customHeight="true" outlineLevel="0" collapsed="false">
      <c r="L405" s="246"/>
      <c r="M405" s="246"/>
      <c r="N405" s="246"/>
      <c r="O405" s="246"/>
      <c r="P405" s="246"/>
      <c r="Q405" s="246"/>
    </row>
    <row r="406" customFormat="false" ht="17.1" hidden="false" customHeight="true" outlineLevel="0" collapsed="false">
      <c r="L406" s="246"/>
      <c r="M406" s="246"/>
      <c r="N406" s="246"/>
      <c r="O406" s="246"/>
      <c r="P406" s="246"/>
      <c r="Q406" s="246"/>
    </row>
    <row r="407" customFormat="false" ht="17.1" hidden="false" customHeight="true" outlineLevel="0" collapsed="false">
      <c r="L407" s="246"/>
      <c r="M407" s="246"/>
      <c r="N407" s="246"/>
      <c r="O407" s="246"/>
      <c r="P407" s="246"/>
      <c r="Q407" s="246"/>
    </row>
    <row r="408" customFormat="false" ht="17.1" hidden="false" customHeight="true" outlineLevel="0" collapsed="false">
      <c r="L408" s="246"/>
      <c r="M408" s="246"/>
      <c r="N408" s="246"/>
      <c r="O408" s="246"/>
      <c r="P408" s="246"/>
      <c r="Q408" s="246"/>
    </row>
    <row r="409" customFormat="false" ht="17.1" hidden="false" customHeight="true" outlineLevel="0" collapsed="false">
      <c r="L409" s="246"/>
      <c r="M409" s="246"/>
      <c r="N409" s="246"/>
      <c r="O409" s="246"/>
      <c r="P409" s="246"/>
      <c r="Q409" s="246"/>
    </row>
    <row r="410" customFormat="false" ht="17.1" hidden="false" customHeight="true" outlineLevel="0" collapsed="false">
      <c r="L410" s="246"/>
      <c r="M410" s="246"/>
      <c r="N410" s="246"/>
      <c r="O410" s="246"/>
      <c r="P410" s="246"/>
      <c r="Q410" s="246"/>
    </row>
    <row r="411" customFormat="false" ht="17.1" hidden="false" customHeight="true" outlineLevel="0" collapsed="false">
      <c r="L411" s="246"/>
      <c r="M411" s="246"/>
      <c r="N411" s="246"/>
      <c r="O411" s="246"/>
      <c r="P411" s="246"/>
      <c r="Q411" s="246"/>
    </row>
    <row r="412" customFormat="false" ht="17.1" hidden="false" customHeight="true" outlineLevel="0" collapsed="false">
      <c r="L412" s="246"/>
      <c r="M412" s="246"/>
      <c r="N412" s="246"/>
      <c r="O412" s="246"/>
      <c r="P412" s="246"/>
      <c r="Q412" s="246"/>
    </row>
    <row r="413" customFormat="false" ht="17.1" hidden="false" customHeight="true" outlineLevel="0" collapsed="false">
      <c r="L413" s="246"/>
      <c r="M413" s="246"/>
      <c r="N413" s="246"/>
      <c r="O413" s="246"/>
      <c r="P413" s="246"/>
      <c r="Q413" s="246"/>
    </row>
    <row r="414" customFormat="false" ht="17.1" hidden="false" customHeight="true" outlineLevel="0" collapsed="false">
      <c r="L414" s="246"/>
      <c r="M414" s="246"/>
      <c r="N414" s="246"/>
      <c r="O414" s="246"/>
      <c r="P414" s="246"/>
      <c r="Q414" s="246"/>
    </row>
    <row r="415" customFormat="false" ht="17.1" hidden="false" customHeight="true" outlineLevel="0" collapsed="false">
      <c r="L415" s="246"/>
      <c r="M415" s="246"/>
      <c r="N415" s="246"/>
      <c r="O415" s="246"/>
      <c r="P415" s="246"/>
      <c r="Q415" s="246"/>
    </row>
    <row r="416" customFormat="false" ht="17.1" hidden="false" customHeight="true" outlineLevel="0" collapsed="false">
      <c r="L416" s="246"/>
      <c r="M416" s="246"/>
      <c r="N416" s="246"/>
      <c r="O416" s="246"/>
      <c r="P416" s="246"/>
      <c r="Q416" s="246"/>
    </row>
    <row r="417" customFormat="false" ht="17.1" hidden="false" customHeight="true" outlineLevel="0" collapsed="false">
      <c r="L417" s="246"/>
      <c r="M417" s="246"/>
      <c r="N417" s="246"/>
      <c r="O417" s="246"/>
      <c r="P417" s="246"/>
      <c r="Q417" s="246"/>
    </row>
    <row r="418" customFormat="false" ht="17.1" hidden="false" customHeight="true" outlineLevel="0" collapsed="false">
      <c r="L418" s="246"/>
      <c r="M418" s="246"/>
      <c r="N418" s="246"/>
      <c r="O418" s="246"/>
      <c r="P418" s="246"/>
      <c r="Q418" s="246"/>
    </row>
    <row r="419" customFormat="false" ht="17.1" hidden="false" customHeight="true" outlineLevel="0" collapsed="false">
      <c r="L419" s="246"/>
      <c r="M419" s="246"/>
      <c r="N419" s="246"/>
      <c r="O419" s="246"/>
      <c r="P419" s="246"/>
      <c r="Q419" s="246"/>
    </row>
    <row r="420" customFormat="false" ht="17.1" hidden="false" customHeight="true" outlineLevel="0" collapsed="false">
      <c r="L420" s="246"/>
      <c r="M420" s="246"/>
      <c r="N420" s="246"/>
      <c r="O420" s="246"/>
      <c r="P420" s="246"/>
      <c r="Q420" s="246"/>
    </row>
    <row r="421" customFormat="false" ht="17.1" hidden="false" customHeight="true" outlineLevel="0" collapsed="false">
      <c r="L421" s="246"/>
      <c r="M421" s="246"/>
      <c r="N421" s="246"/>
      <c r="O421" s="246"/>
      <c r="P421" s="246"/>
      <c r="Q421" s="246"/>
    </row>
    <row r="422" customFormat="false" ht="17.1" hidden="false" customHeight="true" outlineLevel="0" collapsed="false">
      <c r="L422" s="246"/>
      <c r="M422" s="246"/>
      <c r="N422" s="246"/>
      <c r="O422" s="246"/>
      <c r="P422" s="246"/>
      <c r="Q422" s="246"/>
    </row>
    <row r="423" customFormat="false" ht="17.1" hidden="false" customHeight="true" outlineLevel="0" collapsed="false">
      <c r="L423" s="246"/>
      <c r="M423" s="246"/>
      <c r="N423" s="246"/>
      <c r="O423" s="246"/>
      <c r="P423" s="246"/>
      <c r="Q423" s="246"/>
    </row>
    <row r="424" customFormat="false" ht="17.1" hidden="false" customHeight="true" outlineLevel="0" collapsed="false">
      <c r="L424" s="246"/>
      <c r="M424" s="246"/>
      <c r="N424" s="246"/>
      <c r="O424" s="246"/>
      <c r="P424" s="246"/>
      <c r="Q424" s="246"/>
    </row>
    <row r="425" customFormat="false" ht="17.1" hidden="false" customHeight="true" outlineLevel="0" collapsed="false">
      <c r="L425" s="246"/>
      <c r="M425" s="246"/>
      <c r="N425" s="246"/>
      <c r="O425" s="246"/>
      <c r="P425" s="246"/>
      <c r="Q425" s="246"/>
    </row>
    <row r="426" customFormat="false" ht="17.1" hidden="false" customHeight="true" outlineLevel="0" collapsed="false">
      <c r="L426" s="246"/>
      <c r="M426" s="246"/>
      <c r="N426" s="246"/>
      <c r="O426" s="246"/>
      <c r="P426" s="246"/>
      <c r="Q426" s="246"/>
    </row>
    <row r="427" customFormat="false" ht="17.1" hidden="false" customHeight="true" outlineLevel="0" collapsed="false">
      <c r="L427" s="246"/>
      <c r="M427" s="246"/>
      <c r="N427" s="246"/>
      <c r="O427" s="246"/>
      <c r="P427" s="246"/>
      <c r="Q427" s="246"/>
    </row>
    <row r="428" customFormat="false" ht="17.1" hidden="false" customHeight="true" outlineLevel="0" collapsed="false">
      <c r="L428" s="246"/>
      <c r="M428" s="246"/>
      <c r="N428" s="246"/>
      <c r="O428" s="246"/>
      <c r="P428" s="246"/>
      <c r="Q428" s="246"/>
    </row>
    <row r="429" customFormat="false" ht="17.1" hidden="false" customHeight="true" outlineLevel="0" collapsed="false">
      <c r="L429" s="246"/>
      <c r="M429" s="246"/>
      <c r="N429" s="246"/>
      <c r="O429" s="246"/>
      <c r="P429" s="246"/>
      <c r="Q429" s="246"/>
    </row>
    <row r="430" customFormat="false" ht="17.1" hidden="false" customHeight="true" outlineLevel="0" collapsed="false">
      <c r="L430" s="246"/>
      <c r="M430" s="246"/>
      <c r="N430" s="246"/>
      <c r="O430" s="246"/>
      <c r="P430" s="246"/>
      <c r="Q430" s="246"/>
    </row>
    <row r="431" customFormat="false" ht="17.1" hidden="false" customHeight="true" outlineLevel="0" collapsed="false">
      <c r="L431" s="246"/>
      <c r="M431" s="246"/>
      <c r="N431" s="246"/>
      <c r="O431" s="246"/>
      <c r="P431" s="246"/>
      <c r="Q431" s="246"/>
    </row>
    <row r="432" customFormat="false" ht="17.1" hidden="false" customHeight="true" outlineLevel="0" collapsed="false">
      <c r="L432" s="246"/>
      <c r="M432" s="246"/>
      <c r="N432" s="246"/>
      <c r="O432" s="246"/>
      <c r="P432" s="246"/>
      <c r="Q432" s="246"/>
    </row>
    <row r="433" customFormat="false" ht="17.1" hidden="false" customHeight="true" outlineLevel="0" collapsed="false">
      <c r="L433" s="246"/>
      <c r="M433" s="246"/>
      <c r="N433" s="246"/>
      <c r="O433" s="246"/>
      <c r="P433" s="246"/>
      <c r="Q433" s="246"/>
    </row>
    <row r="434" customFormat="false" ht="17.1" hidden="false" customHeight="true" outlineLevel="0" collapsed="false">
      <c r="L434" s="246"/>
      <c r="M434" s="246"/>
      <c r="N434" s="246"/>
      <c r="O434" s="246"/>
      <c r="P434" s="246"/>
      <c r="Q434" s="246"/>
    </row>
    <row r="435" customFormat="false" ht="17.1" hidden="false" customHeight="true" outlineLevel="0" collapsed="false">
      <c r="L435" s="246"/>
      <c r="M435" s="246"/>
      <c r="N435" s="246"/>
      <c r="O435" s="246"/>
      <c r="P435" s="246"/>
      <c r="Q435" s="246"/>
    </row>
    <row r="436" customFormat="false" ht="17.1" hidden="false" customHeight="true" outlineLevel="0" collapsed="false">
      <c r="L436" s="246"/>
      <c r="M436" s="246"/>
      <c r="N436" s="246"/>
      <c r="O436" s="246"/>
      <c r="P436" s="246"/>
      <c r="Q436" s="246"/>
    </row>
    <row r="437" customFormat="false" ht="17.1" hidden="false" customHeight="true" outlineLevel="0" collapsed="false">
      <c r="L437" s="246"/>
      <c r="M437" s="246"/>
      <c r="N437" s="246"/>
      <c r="O437" s="246"/>
      <c r="P437" s="246"/>
      <c r="Q437" s="246"/>
    </row>
    <row r="438" customFormat="false" ht="17.1" hidden="false" customHeight="true" outlineLevel="0" collapsed="false">
      <c r="L438" s="246"/>
      <c r="M438" s="246"/>
      <c r="N438" s="246"/>
      <c r="O438" s="246"/>
      <c r="P438" s="246"/>
      <c r="Q438" s="246"/>
    </row>
    <row r="439" customFormat="false" ht="17.1" hidden="false" customHeight="true" outlineLevel="0" collapsed="false">
      <c r="L439" s="246"/>
      <c r="M439" s="246"/>
      <c r="N439" s="246"/>
      <c r="O439" s="246"/>
      <c r="P439" s="246"/>
      <c r="Q439" s="246"/>
    </row>
    <row r="440" customFormat="false" ht="17.1" hidden="false" customHeight="true" outlineLevel="0" collapsed="false">
      <c r="L440" s="246"/>
      <c r="M440" s="246"/>
      <c r="N440" s="246"/>
      <c r="O440" s="246"/>
      <c r="P440" s="246"/>
      <c r="Q440" s="246"/>
    </row>
    <row r="441" customFormat="false" ht="17.1" hidden="false" customHeight="true" outlineLevel="0" collapsed="false">
      <c r="L441" s="246"/>
      <c r="M441" s="246"/>
      <c r="N441" s="246"/>
      <c r="O441" s="246"/>
      <c r="P441" s="246"/>
      <c r="Q441" s="246"/>
    </row>
    <row r="442" customFormat="false" ht="17.1" hidden="false" customHeight="true" outlineLevel="0" collapsed="false">
      <c r="L442" s="246"/>
      <c r="M442" s="246"/>
      <c r="N442" s="246"/>
      <c r="O442" s="246"/>
      <c r="P442" s="246"/>
      <c r="Q442" s="246"/>
    </row>
    <row r="443" customFormat="false" ht="17.1" hidden="false" customHeight="true" outlineLevel="0" collapsed="false">
      <c r="L443" s="246"/>
      <c r="M443" s="246"/>
      <c r="N443" s="246"/>
      <c r="O443" s="246"/>
      <c r="P443" s="246"/>
      <c r="Q443" s="246"/>
    </row>
    <row r="444" customFormat="false" ht="17.1" hidden="false" customHeight="true" outlineLevel="0" collapsed="false">
      <c r="L444" s="246"/>
      <c r="M444" s="246"/>
      <c r="N444" s="246"/>
      <c r="O444" s="246"/>
      <c r="P444" s="246"/>
      <c r="Q444" s="246"/>
    </row>
    <row r="445" customFormat="false" ht="17.1" hidden="false" customHeight="true" outlineLevel="0" collapsed="false">
      <c r="L445" s="246"/>
      <c r="M445" s="246"/>
      <c r="N445" s="246"/>
      <c r="O445" s="246"/>
      <c r="P445" s="246"/>
      <c r="Q445" s="246"/>
    </row>
    <row r="446" customFormat="false" ht="17.1" hidden="false" customHeight="true" outlineLevel="0" collapsed="false">
      <c r="L446" s="246"/>
      <c r="M446" s="246"/>
      <c r="N446" s="246"/>
      <c r="O446" s="246"/>
      <c r="P446" s="246"/>
      <c r="Q446" s="246"/>
    </row>
    <row r="447" customFormat="false" ht="17.1" hidden="false" customHeight="true" outlineLevel="0" collapsed="false">
      <c r="L447" s="246"/>
      <c r="M447" s="246"/>
      <c r="N447" s="246"/>
      <c r="O447" s="246"/>
      <c r="P447" s="246"/>
      <c r="Q447" s="246"/>
    </row>
    <row r="448" customFormat="false" ht="17.1" hidden="false" customHeight="true" outlineLevel="0" collapsed="false">
      <c r="L448" s="246"/>
      <c r="M448" s="246"/>
      <c r="N448" s="246"/>
      <c r="O448" s="246"/>
      <c r="P448" s="246"/>
      <c r="Q448" s="246"/>
    </row>
    <row r="449" customFormat="false" ht="17.1" hidden="false" customHeight="true" outlineLevel="0" collapsed="false">
      <c r="L449" s="246"/>
      <c r="M449" s="246"/>
      <c r="N449" s="246"/>
      <c r="O449" s="246"/>
      <c r="P449" s="246"/>
      <c r="Q449" s="246"/>
    </row>
    <row r="450" customFormat="false" ht="17.1" hidden="false" customHeight="true" outlineLevel="0" collapsed="false">
      <c r="L450" s="246"/>
      <c r="M450" s="246"/>
      <c r="N450" s="246"/>
      <c r="O450" s="246"/>
      <c r="P450" s="246"/>
      <c r="Q450" s="246"/>
    </row>
    <row r="451" customFormat="false" ht="17.1" hidden="false" customHeight="true" outlineLevel="0" collapsed="false">
      <c r="L451" s="246"/>
      <c r="M451" s="246"/>
      <c r="N451" s="246"/>
      <c r="O451" s="246"/>
      <c r="P451" s="246"/>
      <c r="Q451" s="246"/>
    </row>
    <row r="452" customFormat="false" ht="17.1" hidden="false" customHeight="true" outlineLevel="0" collapsed="false">
      <c r="L452" s="246"/>
      <c r="M452" s="246"/>
      <c r="N452" s="246"/>
      <c r="O452" s="246"/>
      <c r="P452" s="246"/>
      <c r="Q452" s="246"/>
    </row>
    <row r="453" customFormat="false" ht="17.1" hidden="false" customHeight="true" outlineLevel="0" collapsed="false">
      <c r="L453" s="246"/>
      <c r="M453" s="246"/>
      <c r="N453" s="246"/>
      <c r="O453" s="246"/>
      <c r="P453" s="246"/>
      <c r="Q453" s="246"/>
    </row>
    <row r="454" customFormat="false" ht="17.1" hidden="false" customHeight="true" outlineLevel="0" collapsed="false">
      <c r="L454" s="246"/>
      <c r="M454" s="246"/>
      <c r="N454" s="246"/>
      <c r="O454" s="246"/>
      <c r="P454" s="246"/>
      <c r="Q454" s="246"/>
    </row>
    <row r="455" customFormat="false" ht="17.1" hidden="false" customHeight="true" outlineLevel="0" collapsed="false">
      <c r="L455" s="246"/>
      <c r="M455" s="246"/>
      <c r="N455" s="246"/>
      <c r="O455" s="246"/>
      <c r="P455" s="246"/>
      <c r="Q455" s="246"/>
    </row>
    <row r="456" customFormat="false" ht="17.1" hidden="false" customHeight="true" outlineLevel="0" collapsed="false">
      <c r="L456" s="246"/>
      <c r="M456" s="246"/>
      <c r="N456" s="246"/>
      <c r="O456" s="246"/>
      <c r="P456" s="246"/>
      <c r="Q456" s="246"/>
    </row>
    <row r="457" customFormat="false" ht="17.1" hidden="false" customHeight="true" outlineLevel="0" collapsed="false">
      <c r="L457" s="246"/>
      <c r="M457" s="246"/>
      <c r="N457" s="246"/>
      <c r="O457" s="246"/>
      <c r="P457" s="246"/>
      <c r="Q457" s="246"/>
    </row>
    <row r="458" customFormat="false" ht="17.1" hidden="false" customHeight="true" outlineLevel="0" collapsed="false">
      <c r="L458" s="246"/>
      <c r="M458" s="246"/>
      <c r="N458" s="246"/>
      <c r="O458" s="246"/>
      <c r="P458" s="246"/>
      <c r="Q458" s="246"/>
    </row>
    <row r="459" customFormat="false" ht="17.1" hidden="false" customHeight="true" outlineLevel="0" collapsed="false">
      <c r="L459" s="246"/>
      <c r="M459" s="246"/>
      <c r="N459" s="246"/>
      <c r="O459" s="246"/>
      <c r="P459" s="246"/>
      <c r="Q459" s="246"/>
    </row>
    <row r="460" customFormat="false" ht="17.1" hidden="false" customHeight="true" outlineLevel="0" collapsed="false">
      <c r="L460" s="246"/>
      <c r="M460" s="246"/>
      <c r="N460" s="246"/>
      <c r="O460" s="246"/>
      <c r="P460" s="246"/>
      <c r="Q460" s="246"/>
    </row>
    <row r="461" customFormat="false" ht="17.1" hidden="false" customHeight="true" outlineLevel="0" collapsed="false">
      <c r="L461" s="246"/>
      <c r="M461" s="246"/>
      <c r="N461" s="246"/>
      <c r="O461" s="246"/>
      <c r="P461" s="246"/>
      <c r="Q461" s="246"/>
    </row>
    <row r="462" customFormat="false" ht="17.1" hidden="false" customHeight="true" outlineLevel="0" collapsed="false">
      <c r="L462" s="246"/>
      <c r="M462" s="246"/>
      <c r="N462" s="246"/>
      <c r="O462" s="246"/>
      <c r="P462" s="246"/>
      <c r="Q462" s="246"/>
    </row>
    <row r="463" customFormat="false" ht="17.1" hidden="false" customHeight="true" outlineLevel="0" collapsed="false">
      <c r="L463" s="246"/>
      <c r="M463" s="246"/>
      <c r="N463" s="246"/>
      <c r="O463" s="246"/>
      <c r="P463" s="246"/>
      <c r="Q463" s="246"/>
    </row>
    <row r="464" customFormat="false" ht="17.1" hidden="false" customHeight="true" outlineLevel="0" collapsed="false">
      <c r="L464" s="246"/>
      <c r="M464" s="246"/>
      <c r="N464" s="246"/>
      <c r="O464" s="246"/>
      <c r="P464" s="246"/>
      <c r="Q464" s="246"/>
    </row>
    <row r="465" customFormat="false" ht="17.1" hidden="false" customHeight="true" outlineLevel="0" collapsed="false">
      <c r="L465" s="246"/>
      <c r="M465" s="246"/>
      <c r="N465" s="246"/>
      <c r="O465" s="246"/>
      <c r="P465" s="246"/>
      <c r="Q465" s="246"/>
    </row>
    <row r="466" customFormat="false" ht="17.1" hidden="false" customHeight="true" outlineLevel="0" collapsed="false">
      <c r="L466" s="246"/>
      <c r="M466" s="246"/>
      <c r="N466" s="246"/>
      <c r="O466" s="246"/>
      <c r="P466" s="246"/>
      <c r="Q466" s="246"/>
    </row>
    <row r="467" customFormat="false" ht="17.1" hidden="false" customHeight="true" outlineLevel="0" collapsed="false">
      <c r="L467" s="246"/>
      <c r="M467" s="246"/>
      <c r="N467" s="246"/>
      <c r="O467" s="246"/>
      <c r="P467" s="246"/>
      <c r="Q467" s="246"/>
    </row>
    <row r="468" customFormat="false" ht="17.1" hidden="false" customHeight="true" outlineLevel="0" collapsed="false">
      <c r="L468" s="246"/>
      <c r="M468" s="246"/>
      <c r="N468" s="246"/>
      <c r="O468" s="246"/>
      <c r="P468" s="246"/>
      <c r="Q468" s="246"/>
    </row>
    <row r="469" customFormat="false" ht="17.1" hidden="false" customHeight="true" outlineLevel="0" collapsed="false">
      <c r="L469" s="246"/>
      <c r="M469" s="246"/>
      <c r="N469" s="246"/>
      <c r="O469" s="246"/>
      <c r="P469" s="246"/>
      <c r="Q469" s="246"/>
    </row>
    <row r="470" customFormat="false" ht="17.1" hidden="false" customHeight="true" outlineLevel="0" collapsed="false">
      <c r="L470" s="246"/>
      <c r="M470" s="246"/>
      <c r="N470" s="246"/>
      <c r="O470" s="246"/>
      <c r="P470" s="246"/>
      <c r="Q470" s="246"/>
    </row>
    <row r="471" customFormat="false" ht="17.1" hidden="false" customHeight="true" outlineLevel="0" collapsed="false">
      <c r="L471" s="246"/>
      <c r="M471" s="246"/>
      <c r="N471" s="246"/>
      <c r="O471" s="246"/>
      <c r="P471" s="246"/>
      <c r="Q471" s="246"/>
    </row>
    <row r="472" customFormat="false" ht="17.1" hidden="false" customHeight="true" outlineLevel="0" collapsed="false">
      <c r="L472" s="246"/>
      <c r="M472" s="246"/>
      <c r="N472" s="246"/>
      <c r="O472" s="246"/>
      <c r="P472" s="246"/>
      <c r="Q472" s="246"/>
    </row>
    <row r="473" customFormat="false" ht="17.1" hidden="false" customHeight="true" outlineLevel="0" collapsed="false">
      <c r="L473" s="246"/>
      <c r="M473" s="246"/>
      <c r="N473" s="246"/>
      <c r="O473" s="246"/>
      <c r="P473" s="246"/>
      <c r="Q473" s="246"/>
    </row>
    <row r="474" customFormat="false" ht="17.1" hidden="false" customHeight="true" outlineLevel="0" collapsed="false">
      <c r="L474" s="246"/>
      <c r="M474" s="246"/>
      <c r="N474" s="246"/>
      <c r="O474" s="246"/>
      <c r="P474" s="246"/>
      <c r="Q474" s="246"/>
    </row>
    <row r="475" customFormat="false" ht="17.1" hidden="false" customHeight="true" outlineLevel="0" collapsed="false">
      <c r="L475" s="246"/>
      <c r="M475" s="246"/>
      <c r="N475" s="246"/>
      <c r="O475" s="246"/>
      <c r="P475" s="246"/>
      <c r="Q475" s="246"/>
    </row>
    <row r="476" customFormat="false" ht="17.1" hidden="false" customHeight="true" outlineLevel="0" collapsed="false">
      <c r="L476" s="246"/>
      <c r="M476" s="246"/>
      <c r="N476" s="246"/>
      <c r="O476" s="246"/>
      <c r="P476" s="246"/>
      <c r="Q476" s="246"/>
    </row>
    <row r="477" customFormat="false" ht="17.1" hidden="false" customHeight="true" outlineLevel="0" collapsed="false">
      <c r="L477" s="246"/>
      <c r="M477" s="246"/>
      <c r="N477" s="246"/>
      <c r="O477" s="246"/>
      <c r="P477" s="246"/>
      <c r="Q477" s="246"/>
    </row>
    <row r="478" customFormat="false" ht="17.1" hidden="false" customHeight="true" outlineLevel="0" collapsed="false">
      <c r="L478" s="246"/>
      <c r="M478" s="246"/>
      <c r="N478" s="246"/>
      <c r="O478" s="246"/>
      <c r="P478" s="246"/>
      <c r="Q478" s="246"/>
    </row>
    <row r="479" customFormat="false" ht="17.1" hidden="false" customHeight="true" outlineLevel="0" collapsed="false">
      <c r="L479" s="246"/>
      <c r="M479" s="246"/>
      <c r="N479" s="246"/>
      <c r="O479" s="246"/>
      <c r="P479" s="246"/>
      <c r="Q479" s="246"/>
    </row>
    <row r="480" customFormat="false" ht="17.1" hidden="false" customHeight="true" outlineLevel="0" collapsed="false">
      <c r="L480" s="246"/>
      <c r="M480" s="246"/>
      <c r="N480" s="246"/>
      <c r="O480" s="246"/>
      <c r="P480" s="246"/>
      <c r="Q480" s="246"/>
    </row>
    <row r="481" customFormat="false" ht="17.1" hidden="false" customHeight="true" outlineLevel="0" collapsed="false">
      <c r="L481" s="246"/>
      <c r="M481" s="246"/>
      <c r="N481" s="246"/>
      <c r="O481" s="246"/>
      <c r="P481" s="246"/>
      <c r="Q481" s="246"/>
    </row>
    <row r="482" customFormat="false" ht="17.1" hidden="false" customHeight="true" outlineLevel="0" collapsed="false">
      <c r="L482" s="246"/>
      <c r="M482" s="246"/>
      <c r="N482" s="246"/>
      <c r="O482" s="246"/>
      <c r="P482" s="246"/>
      <c r="Q482" s="246"/>
    </row>
    <row r="483" customFormat="false" ht="17.1" hidden="false" customHeight="true" outlineLevel="0" collapsed="false">
      <c r="L483" s="246"/>
      <c r="M483" s="246"/>
      <c r="N483" s="246"/>
      <c r="O483" s="246"/>
      <c r="P483" s="246"/>
      <c r="Q483" s="246"/>
    </row>
    <row r="484" customFormat="false" ht="17.1" hidden="false" customHeight="true" outlineLevel="0" collapsed="false">
      <c r="L484" s="246"/>
      <c r="M484" s="246"/>
      <c r="N484" s="246"/>
      <c r="O484" s="246"/>
      <c r="P484" s="246"/>
      <c r="Q484" s="246"/>
    </row>
    <row r="485" customFormat="false" ht="17.1" hidden="false" customHeight="true" outlineLevel="0" collapsed="false">
      <c r="L485" s="246"/>
      <c r="M485" s="246"/>
      <c r="N485" s="246"/>
      <c r="O485" s="246"/>
      <c r="P485" s="246"/>
      <c r="Q485" s="246"/>
    </row>
    <row r="486" customFormat="false" ht="17.1" hidden="false" customHeight="true" outlineLevel="0" collapsed="false">
      <c r="L486" s="246"/>
      <c r="M486" s="246"/>
      <c r="N486" s="246"/>
      <c r="O486" s="246"/>
      <c r="P486" s="246"/>
      <c r="Q486" s="246"/>
    </row>
    <row r="487" customFormat="false" ht="17.1" hidden="false" customHeight="true" outlineLevel="0" collapsed="false">
      <c r="L487" s="246"/>
      <c r="M487" s="246"/>
      <c r="N487" s="246"/>
      <c r="O487" s="246"/>
      <c r="P487" s="246"/>
      <c r="Q487" s="246"/>
    </row>
    <row r="488" customFormat="false" ht="17.1" hidden="false" customHeight="true" outlineLevel="0" collapsed="false">
      <c r="L488" s="246"/>
      <c r="M488" s="246"/>
      <c r="N488" s="246"/>
      <c r="O488" s="246"/>
      <c r="P488" s="246"/>
      <c r="Q488" s="246"/>
    </row>
    <row r="489" customFormat="false" ht="17.1" hidden="false" customHeight="true" outlineLevel="0" collapsed="false">
      <c r="L489" s="246"/>
      <c r="M489" s="246"/>
      <c r="N489" s="246"/>
      <c r="O489" s="246"/>
      <c r="P489" s="246"/>
      <c r="Q489" s="246"/>
    </row>
    <row r="490" customFormat="false" ht="17.1" hidden="false" customHeight="true" outlineLevel="0" collapsed="false">
      <c r="L490" s="246"/>
      <c r="M490" s="246"/>
      <c r="N490" s="246"/>
      <c r="O490" s="246"/>
      <c r="P490" s="246"/>
      <c r="Q490" s="246"/>
    </row>
    <row r="491" customFormat="false" ht="17.1" hidden="false" customHeight="true" outlineLevel="0" collapsed="false">
      <c r="L491" s="246"/>
      <c r="M491" s="246"/>
      <c r="N491" s="246"/>
      <c r="O491" s="246"/>
      <c r="P491" s="246"/>
      <c r="Q491" s="246"/>
    </row>
    <row r="492" customFormat="false" ht="17.1" hidden="false" customHeight="true" outlineLevel="0" collapsed="false">
      <c r="L492" s="246"/>
      <c r="M492" s="246"/>
      <c r="N492" s="246"/>
      <c r="O492" s="246"/>
      <c r="P492" s="246"/>
      <c r="Q492" s="246"/>
    </row>
    <row r="493" customFormat="false" ht="17.1" hidden="false" customHeight="true" outlineLevel="0" collapsed="false">
      <c r="L493" s="246"/>
      <c r="M493" s="246"/>
      <c r="N493" s="246"/>
      <c r="O493" s="246"/>
      <c r="P493" s="246"/>
      <c r="Q493" s="246"/>
    </row>
    <row r="494" customFormat="false" ht="17.1" hidden="false" customHeight="true" outlineLevel="0" collapsed="false">
      <c r="L494" s="246"/>
      <c r="M494" s="246"/>
      <c r="N494" s="246"/>
      <c r="O494" s="246"/>
      <c r="P494" s="246"/>
      <c r="Q494" s="246"/>
    </row>
    <row r="495" customFormat="false" ht="17.1" hidden="false" customHeight="true" outlineLevel="0" collapsed="false">
      <c r="L495" s="246"/>
      <c r="M495" s="246"/>
      <c r="N495" s="246"/>
      <c r="O495" s="246"/>
      <c r="P495" s="246"/>
      <c r="Q495" s="246"/>
    </row>
    <row r="496" customFormat="false" ht="17.1" hidden="false" customHeight="true" outlineLevel="0" collapsed="false">
      <c r="L496" s="246"/>
      <c r="M496" s="246"/>
      <c r="N496" s="246"/>
      <c r="O496" s="246"/>
      <c r="P496" s="246"/>
      <c r="Q496" s="246"/>
    </row>
    <row r="497" customFormat="false" ht="17.1" hidden="false" customHeight="true" outlineLevel="0" collapsed="false">
      <c r="L497" s="246"/>
      <c r="M497" s="246"/>
      <c r="N497" s="246"/>
      <c r="O497" s="246"/>
      <c r="P497" s="246"/>
      <c r="Q497" s="246"/>
    </row>
    <row r="498" customFormat="false" ht="17.1" hidden="false" customHeight="true" outlineLevel="0" collapsed="false">
      <c r="L498" s="246"/>
      <c r="M498" s="246"/>
      <c r="N498" s="246"/>
      <c r="O498" s="246"/>
      <c r="P498" s="246"/>
      <c r="Q498" s="246"/>
    </row>
    <row r="499" customFormat="false" ht="17.1" hidden="false" customHeight="true" outlineLevel="0" collapsed="false">
      <c r="L499" s="246"/>
      <c r="M499" s="246"/>
      <c r="N499" s="246"/>
      <c r="O499" s="246"/>
      <c r="P499" s="246"/>
      <c r="Q499" s="246"/>
    </row>
    <row r="500" customFormat="false" ht="17.1" hidden="false" customHeight="true" outlineLevel="0" collapsed="false">
      <c r="L500" s="246"/>
      <c r="M500" s="246"/>
      <c r="N500" s="246"/>
      <c r="O500" s="246"/>
      <c r="P500" s="246"/>
      <c r="Q500" s="246"/>
    </row>
    <row r="501" customFormat="false" ht="17.1" hidden="false" customHeight="true" outlineLevel="0" collapsed="false">
      <c r="L501" s="246"/>
      <c r="M501" s="246"/>
      <c r="N501" s="246"/>
      <c r="O501" s="246"/>
      <c r="P501" s="246"/>
      <c r="Q501" s="246"/>
    </row>
    <row r="502" customFormat="false" ht="17.1" hidden="false" customHeight="true" outlineLevel="0" collapsed="false">
      <c r="L502" s="246"/>
      <c r="M502" s="246"/>
      <c r="N502" s="246"/>
      <c r="O502" s="246"/>
      <c r="P502" s="246"/>
      <c r="Q502" s="246"/>
    </row>
    <row r="503" customFormat="false" ht="17.1" hidden="false" customHeight="true" outlineLevel="0" collapsed="false">
      <c r="L503" s="246"/>
      <c r="M503" s="246"/>
      <c r="N503" s="246"/>
      <c r="O503" s="246"/>
      <c r="P503" s="246"/>
      <c r="Q503" s="246"/>
    </row>
    <row r="504" customFormat="false" ht="17.1" hidden="false" customHeight="true" outlineLevel="0" collapsed="false">
      <c r="L504" s="246"/>
      <c r="M504" s="246"/>
      <c r="N504" s="246"/>
      <c r="O504" s="246"/>
      <c r="P504" s="246"/>
      <c r="Q504" s="246"/>
    </row>
    <row r="505" customFormat="false" ht="17.1" hidden="false" customHeight="true" outlineLevel="0" collapsed="false">
      <c r="L505" s="246"/>
      <c r="M505" s="246"/>
      <c r="N505" s="246"/>
      <c r="O505" s="246"/>
      <c r="P505" s="246"/>
      <c r="Q505" s="246"/>
    </row>
    <row r="506" customFormat="false" ht="17.1" hidden="false" customHeight="true" outlineLevel="0" collapsed="false">
      <c r="L506" s="246"/>
      <c r="M506" s="246"/>
      <c r="N506" s="246"/>
      <c r="O506" s="246"/>
      <c r="P506" s="246"/>
      <c r="Q506" s="246"/>
    </row>
    <row r="507" customFormat="false" ht="17.1" hidden="false" customHeight="true" outlineLevel="0" collapsed="false">
      <c r="L507" s="246"/>
      <c r="M507" s="246"/>
      <c r="N507" s="246"/>
      <c r="O507" s="246"/>
      <c r="P507" s="246"/>
      <c r="Q507" s="246"/>
    </row>
    <row r="508" customFormat="false" ht="17.1" hidden="false" customHeight="true" outlineLevel="0" collapsed="false">
      <c r="L508" s="246"/>
      <c r="M508" s="246"/>
      <c r="N508" s="246"/>
      <c r="O508" s="246"/>
      <c r="P508" s="246"/>
      <c r="Q508" s="246"/>
    </row>
    <row r="509" customFormat="false" ht="17.1" hidden="false" customHeight="true" outlineLevel="0" collapsed="false">
      <c r="L509" s="246"/>
      <c r="M509" s="246"/>
      <c r="N509" s="246"/>
      <c r="O509" s="246"/>
      <c r="P509" s="246"/>
      <c r="Q509" s="246"/>
    </row>
    <row r="510" customFormat="false" ht="17.1" hidden="false" customHeight="true" outlineLevel="0" collapsed="false">
      <c r="L510" s="246"/>
      <c r="M510" s="246"/>
      <c r="N510" s="246"/>
      <c r="O510" s="246"/>
      <c r="P510" s="246"/>
      <c r="Q510" s="246"/>
    </row>
    <row r="511" customFormat="false" ht="17.1" hidden="false" customHeight="true" outlineLevel="0" collapsed="false">
      <c r="L511" s="246"/>
      <c r="M511" s="246"/>
      <c r="N511" s="246"/>
      <c r="O511" s="246"/>
      <c r="P511" s="246"/>
      <c r="Q511" s="246"/>
    </row>
    <row r="512" customFormat="false" ht="17.1" hidden="false" customHeight="true" outlineLevel="0" collapsed="false">
      <c r="L512" s="246"/>
      <c r="M512" s="246"/>
      <c r="N512" s="246"/>
      <c r="O512" s="246"/>
      <c r="P512" s="246"/>
      <c r="Q512" s="246"/>
    </row>
    <row r="513" customFormat="false" ht="17.1" hidden="false" customHeight="true" outlineLevel="0" collapsed="false">
      <c r="L513" s="246"/>
      <c r="M513" s="246"/>
      <c r="N513" s="246"/>
      <c r="O513" s="246"/>
      <c r="P513" s="246"/>
      <c r="Q513" s="246"/>
    </row>
    <row r="514" customFormat="false" ht="17.1" hidden="false" customHeight="true" outlineLevel="0" collapsed="false">
      <c r="L514" s="246"/>
      <c r="M514" s="246"/>
      <c r="N514" s="246"/>
      <c r="O514" s="246"/>
      <c r="P514" s="246"/>
      <c r="Q514" s="246"/>
    </row>
    <row r="515" customFormat="false" ht="17.1" hidden="false" customHeight="true" outlineLevel="0" collapsed="false">
      <c r="L515" s="246"/>
      <c r="M515" s="246"/>
      <c r="N515" s="246"/>
      <c r="O515" s="246"/>
      <c r="P515" s="246"/>
      <c r="Q515" s="246"/>
    </row>
    <row r="516" customFormat="false" ht="17.1" hidden="false" customHeight="true" outlineLevel="0" collapsed="false">
      <c r="L516" s="246"/>
      <c r="M516" s="246"/>
      <c r="N516" s="246"/>
      <c r="O516" s="246"/>
      <c r="P516" s="246"/>
      <c r="Q516" s="246"/>
    </row>
    <row r="517" customFormat="false" ht="17.1" hidden="false" customHeight="true" outlineLevel="0" collapsed="false">
      <c r="L517" s="246"/>
      <c r="M517" s="246"/>
      <c r="N517" s="246"/>
      <c r="O517" s="246"/>
      <c r="P517" s="246"/>
      <c r="Q517" s="246"/>
    </row>
    <row r="518" customFormat="false" ht="17.1" hidden="false" customHeight="true" outlineLevel="0" collapsed="false">
      <c r="L518" s="246"/>
      <c r="M518" s="246"/>
      <c r="N518" s="246"/>
      <c r="O518" s="246"/>
      <c r="P518" s="246"/>
      <c r="Q518" s="246"/>
    </row>
    <row r="519" customFormat="false" ht="17.1" hidden="false" customHeight="true" outlineLevel="0" collapsed="false">
      <c r="L519" s="246"/>
      <c r="M519" s="246"/>
      <c r="N519" s="246"/>
      <c r="O519" s="246"/>
      <c r="P519" s="246"/>
      <c r="Q519" s="246"/>
    </row>
    <row r="520" customFormat="false" ht="17.1" hidden="false" customHeight="true" outlineLevel="0" collapsed="false">
      <c r="L520" s="246"/>
      <c r="M520" s="246"/>
      <c r="N520" s="246"/>
      <c r="O520" s="246"/>
      <c r="P520" s="246"/>
      <c r="Q520" s="246"/>
    </row>
    <row r="521" customFormat="false" ht="17.1" hidden="false" customHeight="true" outlineLevel="0" collapsed="false">
      <c r="L521" s="246"/>
      <c r="M521" s="246"/>
      <c r="N521" s="246"/>
      <c r="O521" s="246"/>
      <c r="P521" s="246"/>
      <c r="Q521" s="246"/>
    </row>
    <row r="522" customFormat="false" ht="17.1" hidden="false" customHeight="true" outlineLevel="0" collapsed="false">
      <c r="L522" s="246"/>
      <c r="M522" s="246"/>
      <c r="N522" s="246"/>
      <c r="O522" s="246"/>
      <c r="P522" s="246"/>
      <c r="Q522" s="246"/>
    </row>
    <row r="523" customFormat="false" ht="17.1" hidden="false" customHeight="true" outlineLevel="0" collapsed="false">
      <c r="L523" s="246"/>
      <c r="M523" s="246"/>
      <c r="N523" s="246"/>
      <c r="O523" s="246"/>
      <c r="P523" s="246"/>
      <c r="Q523" s="246"/>
    </row>
    <row r="524" customFormat="false" ht="17.1" hidden="false" customHeight="true" outlineLevel="0" collapsed="false">
      <c r="L524" s="246"/>
      <c r="M524" s="246"/>
      <c r="N524" s="246"/>
      <c r="O524" s="246"/>
      <c r="P524" s="246"/>
      <c r="Q524" s="246"/>
    </row>
    <row r="525" customFormat="false" ht="17.1" hidden="false" customHeight="true" outlineLevel="0" collapsed="false">
      <c r="L525" s="246"/>
      <c r="M525" s="246"/>
      <c r="N525" s="246"/>
      <c r="O525" s="246"/>
      <c r="P525" s="246"/>
      <c r="Q525" s="246"/>
    </row>
    <row r="526" customFormat="false" ht="17.1" hidden="false" customHeight="true" outlineLevel="0" collapsed="false">
      <c r="L526" s="246"/>
      <c r="M526" s="246"/>
      <c r="N526" s="246"/>
      <c r="O526" s="246"/>
      <c r="P526" s="246"/>
      <c r="Q526" s="246"/>
    </row>
    <row r="527" customFormat="false" ht="17.1" hidden="false" customHeight="true" outlineLevel="0" collapsed="false">
      <c r="L527" s="246"/>
      <c r="M527" s="246"/>
      <c r="N527" s="246"/>
      <c r="O527" s="246"/>
      <c r="P527" s="246"/>
      <c r="Q527" s="246"/>
    </row>
    <row r="528" customFormat="false" ht="17.1" hidden="false" customHeight="true" outlineLevel="0" collapsed="false">
      <c r="L528" s="246"/>
      <c r="M528" s="246"/>
      <c r="N528" s="246"/>
      <c r="O528" s="246"/>
      <c r="P528" s="246"/>
      <c r="Q528" s="246"/>
    </row>
    <row r="529" customFormat="false" ht="17.1" hidden="false" customHeight="true" outlineLevel="0" collapsed="false">
      <c r="L529" s="246"/>
      <c r="M529" s="246"/>
      <c r="N529" s="246"/>
      <c r="O529" s="246"/>
      <c r="P529" s="246"/>
      <c r="Q529" s="246"/>
    </row>
    <row r="530" customFormat="false" ht="17.1" hidden="false" customHeight="true" outlineLevel="0" collapsed="false">
      <c r="L530" s="246"/>
      <c r="M530" s="246"/>
      <c r="N530" s="246"/>
      <c r="O530" s="246"/>
      <c r="P530" s="246"/>
      <c r="Q530" s="246"/>
    </row>
    <row r="531" customFormat="false" ht="17.1" hidden="false" customHeight="true" outlineLevel="0" collapsed="false">
      <c r="L531" s="246"/>
      <c r="M531" s="246"/>
      <c r="N531" s="246"/>
      <c r="O531" s="246"/>
      <c r="P531" s="246"/>
      <c r="Q531" s="246"/>
    </row>
    <row r="532" customFormat="false" ht="17.1" hidden="false" customHeight="true" outlineLevel="0" collapsed="false">
      <c r="L532" s="246"/>
      <c r="M532" s="246"/>
      <c r="N532" s="246"/>
      <c r="O532" s="246"/>
      <c r="P532" s="246"/>
      <c r="Q532" s="246"/>
    </row>
    <row r="533" customFormat="false" ht="17.1" hidden="false" customHeight="true" outlineLevel="0" collapsed="false">
      <c r="L533" s="246"/>
      <c r="M533" s="246"/>
      <c r="N533" s="246"/>
      <c r="O533" s="246"/>
      <c r="P533" s="246"/>
      <c r="Q533" s="246"/>
    </row>
    <row r="534" customFormat="false" ht="17.1" hidden="false" customHeight="true" outlineLevel="0" collapsed="false">
      <c r="L534" s="246"/>
      <c r="M534" s="246"/>
      <c r="N534" s="246"/>
      <c r="O534" s="246"/>
      <c r="P534" s="246"/>
      <c r="Q534" s="246"/>
    </row>
    <row r="535" customFormat="false" ht="17.1" hidden="false" customHeight="true" outlineLevel="0" collapsed="false">
      <c r="L535" s="246"/>
      <c r="M535" s="246"/>
      <c r="N535" s="246"/>
      <c r="O535" s="246"/>
      <c r="P535" s="246"/>
      <c r="Q535" s="246"/>
    </row>
    <row r="536" customFormat="false" ht="17.1" hidden="false" customHeight="true" outlineLevel="0" collapsed="false">
      <c r="L536" s="246"/>
      <c r="M536" s="246"/>
      <c r="N536" s="246"/>
      <c r="O536" s="246"/>
      <c r="P536" s="246"/>
      <c r="Q536" s="246"/>
    </row>
    <row r="537" customFormat="false" ht="17.1" hidden="false" customHeight="true" outlineLevel="0" collapsed="false">
      <c r="L537" s="246"/>
      <c r="M537" s="246"/>
      <c r="N537" s="246"/>
      <c r="O537" s="246"/>
      <c r="P537" s="246"/>
      <c r="Q537" s="246"/>
    </row>
    <row r="538" customFormat="false" ht="17.1" hidden="false" customHeight="true" outlineLevel="0" collapsed="false">
      <c r="L538" s="246"/>
      <c r="M538" s="246"/>
      <c r="N538" s="246"/>
      <c r="O538" s="246"/>
      <c r="P538" s="246"/>
      <c r="Q538" s="246"/>
    </row>
    <row r="539" customFormat="false" ht="17.1" hidden="false" customHeight="true" outlineLevel="0" collapsed="false">
      <c r="L539" s="246"/>
      <c r="M539" s="246"/>
      <c r="N539" s="246"/>
      <c r="O539" s="246"/>
      <c r="P539" s="246"/>
      <c r="Q539" s="246"/>
    </row>
    <row r="540" customFormat="false" ht="17.1" hidden="false" customHeight="true" outlineLevel="0" collapsed="false">
      <c r="L540" s="246"/>
      <c r="M540" s="246"/>
      <c r="N540" s="246"/>
      <c r="O540" s="246"/>
      <c r="P540" s="246"/>
      <c r="Q540" s="246"/>
    </row>
    <row r="541" customFormat="false" ht="17.1" hidden="false" customHeight="true" outlineLevel="0" collapsed="false">
      <c r="L541" s="246"/>
      <c r="M541" s="246"/>
      <c r="N541" s="246"/>
      <c r="O541" s="246"/>
      <c r="P541" s="246"/>
      <c r="Q541" s="246"/>
    </row>
    <row r="542" customFormat="false" ht="17.1" hidden="false" customHeight="true" outlineLevel="0" collapsed="false">
      <c r="L542" s="246"/>
      <c r="M542" s="246"/>
      <c r="N542" s="246"/>
      <c r="O542" s="246"/>
      <c r="P542" s="246"/>
      <c r="Q542" s="246"/>
    </row>
    <row r="543" customFormat="false" ht="17.1" hidden="false" customHeight="true" outlineLevel="0" collapsed="false">
      <c r="L543" s="246"/>
      <c r="M543" s="246"/>
      <c r="N543" s="246"/>
      <c r="O543" s="246"/>
      <c r="P543" s="246"/>
      <c r="Q543" s="246"/>
    </row>
    <row r="544" customFormat="false" ht="17.1" hidden="false" customHeight="true" outlineLevel="0" collapsed="false">
      <c r="L544" s="246"/>
      <c r="M544" s="246"/>
      <c r="N544" s="246"/>
      <c r="O544" s="246"/>
      <c r="P544" s="246"/>
      <c r="Q544" s="246"/>
    </row>
    <row r="545" customFormat="false" ht="17.1" hidden="false" customHeight="true" outlineLevel="0" collapsed="false">
      <c r="L545" s="246"/>
      <c r="M545" s="246"/>
      <c r="N545" s="246"/>
      <c r="O545" s="246"/>
      <c r="P545" s="246"/>
      <c r="Q545" s="246"/>
    </row>
    <row r="546" customFormat="false" ht="17.1" hidden="false" customHeight="true" outlineLevel="0" collapsed="false">
      <c r="L546" s="246"/>
      <c r="M546" s="246"/>
      <c r="N546" s="246"/>
      <c r="O546" s="246"/>
      <c r="P546" s="246"/>
      <c r="Q546" s="246"/>
    </row>
    <row r="547" customFormat="false" ht="17.1" hidden="false" customHeight="true" outlineLevel="0" collapsed="false">
      <c r="L547" s="246"/>
      <c r="M547" s="246"/>
      <c r="N547" s="246"/>
      <c r="O547" s="246"/>
      <c r="P547" s="246"/>
      <c r="Q547" s="246"/>
    </row>
    <row r="548" customFormat="false" ht="17.1" hidden="false" customHeight="true" outlineLevel="0" collapsed="false">
      <c r="L548" s="246"/>
      <c r="M548" s="246"/>
      <c r="N548" s="246"/>
      <c r="O548" s="246"/>
      <c r="P548" s="246"/>
      <c r="Q548" s="246"/>
    </row>
    <row r="549" customFormat="false" ht="17.1" hidden="false" customHeight="true" outlineLevel="0" collapsed="false">
      <c r="L549" s="246"/>
      <c r="M549" s="246"/>
      <c r="N549" s="246"/>
      <c r="O549" s="246"/>
      <c r="P549" s="246"/>
      <c r="Q549" s="246"/>
    </row>
    <row r="550" customFormat="false" ht="17.1" hidden="false" customHeight="true" outlineLevel="0" collapsed="false">
      <c r="L550" s="246"/>
      <c r="M550" s="246"/>
      <c r="N550" s="246"/>
      <c r="O550" s="246"/>
      <c r="P550" s="246"/>
      <c r="Q550" s="246"/>
    </row>
    <row r="551" customFormat="false" ht="17.1" hidden="false" customHeight="true" outlineLevel="0" collapsed="false">
      <c r="L551" s="246"/>
      <c r="M551" s="246"/>
      <c r="N551" s="246"/>
      <c r="O551" s="246"/>
      <c r="P551" s="246"/>
      <c r="Q551" s="246"/>
    </row>
    <row r="552" customFormat="false" ht="17.1" hidden="false" customHeight="true" outlineLevel="0" collapsed="false">
      <c r="L552" s="246"/>
      <c r="M552" s="246"/>
      <c r="N552" s="246"/>
      <c r="O552" s="246"/>
      <c r="P552" s="246"/>
      <c r="Q552" s="246"/>
    </row>
    <row r="553" customFormat="false" ht="17.1" hidden="false" customHeight="true" outlineLevel="0" collapsed="false">
      <c r="L553" s="246"/>
      <c r="M553" s="246"/>
      <c r="N553" s="246"/>
      <c r="O553" s="246"/>
      <c r="P553" s="246"/>
      <c r="Q553" s="246"/>
    </row>
    <row r="554" customFormat="false" ht="17.1" hidden="false" customHeight="true" outlineLevel="0" collapsed="false">
      <c r="L554" s="246"/>
      <c r="M554" s="246"/>
      <c r="N554" s="246"/>
      <c r="O554" s="246"/>
      <c r="P554" s="246"/>
      <c r="Q554" s="246"/>
    </row>
    <row r="555" customFormat="false" ht="17.1" hidden="false" customHeight="true" outlineLevel="0" collapsed="false">
      <c r="L555" s="246"/>
      <c r="M555" s="246"/>
      <c r="N555" s="246"/>
      <c r="O555" s="246"/>
      <c r="P555" s="246"/>
      <c r="Q555" s="246"/>
    </row>
    <row r="556" customFormat="false" ht="17.1" hidden="false" customHeight="true" outlineLevel="0" collapsed="false">
      <c r="L556" s="246"/>
      <c r="M556" s="246"/>
      <c r="N556" s="246"/>
      <c r="O556" s="246"/>
      <c r="P556" s="246"/>
      <c r="Q556" s="246"/>
    </row>
    <row r="557" customFormat="false" ht="17.1" hidden="false" customHeight="true" outlineLevel="0" collapsed="false">
      <c r="L557" s="246"/>
      <c r="M557" s="246"/>
      <c r="N557" s="246"/>
      <c r="O557" s="246"/>
      <c r="P557" s="246"/>
      <c r="Q557" s="246"/>
    </row>
    <row r="558" customFormat="false" ht="17.1" hidden="false" customHeight="true" outlineLevel="0" collapsed="false">
      <c r="L558" s="246"/>
      <c r="M558" s="246"/>
      <c r="N558" s="246"/>
      <c r="O558" s="246"/>
      <c r="P558" s="246"/>
      <c r="Q558" s="246"/>
    </row>
    <row r="559" customFormat="false" ht="17.1" hidden="false" customHeight="true" outlineLevel="0" collapsed="false">
      <c r="L559" s="246"/>
      <c r="M559" s="246"/>
      <c r="N559" s="246"/>
      <c r="O559" s="246"/>
      <c r="P559" s="246"/>
      <c r="Q559" s="246"/>
    </row>
    <row r="560" customFormat="false" ht="17.1" hidden="false" customHeight="true" outlineLevel="0" collapsed="false">
      <c r="L560" s="246"/>
      <c r="M560" s="246"/>
      <c r="N560" s="246"/>
      <c r="O560" s="246"/>
      <c r="P560" s="246"/>
      <c r="Q560" s="246"/>
    </row>
    <row r="561" customFormat="false" ht="17.1" hidden="false" customHeight="true" outlineLevel="0" collapsed="false">
      <c r="L561" s="246"/>
      <c r="M561" s="246"/>
      <c r="N561" s="246"/>
      <c r="O561" s="246"/>
      <c r="P561" s="246"/>
      <c r="Q561" s="246"/>
    </row>
    <row r="562" customFormat="false" ht="17.1" hidden="false" customHeight="true" outlineLevel="0" collapsed="false">
      <c r="L562" s="246"/>
      <c r="M562" s="246"/>
      <c r="N562" s="246"/>
      <c r="O562" s="246"/>
      <c r="P562" s="246"/>
      <c r="Q562" s="246"/>
    </row>
    <row r="563" customFormat="false" ht="17.1" hidden="false" customHeight="true" outlineLevel="0" collapsed="false">
      <c r="L563" s="246"/>
      <c r="M563" s="246"/>
      <c r="N563" s="246"/>
      <c r="O563" s="246"/>
      <c r="P563" s="246"/>
      <c r="Q563" s="246"/>
    </row>
    <row r="564" customFormat="false" ht="17.1" hidden="false" customHeight="true" outlineLevel="0" collapsed="false">
      <c r="L564" s="246"/>
      <c r="M564" s="246"/>
      <c r="N564" s="246"/>
      <c r="O564" s="246"/>
      <c r="P564" s="246"/>
      <c r="Q564" s="246"/>
    </row>
    <row r="565" customFormat="false" ht="17.1" hidden="false" customHeight="true" outlineLevel="0" collapsed="false">
      <c r="L565" s="246"/>
      <c r="M565" s="246"/>
      <c r="N565" s="246"/>
      <c r="O565" s="246"/>
      <c r="P565" s="246"/>
      <c r="Q565" s="246"/>
    </row>
    <row r="566" customFormat="false" ht="17.1" hidden="false" customHeight="true" outlineLevel="0" collapsed="false">
      <c r="L566" s="246"/>
      <c r="M566" s="246"/>
      <c r="N566" s="246"/>
      <c r="O566" s="246"/>
      <c r="P566" s="246"/>
      <c r="Q566" s="246"/>
    </row>
    <row r="567" customFormat="false" ht="17.1" hidden="false" customHeight="true" outlineLevel="0" collapsed="false">
      <c r="L567" s="246"/>
      <c r="M567" s="246"/>
      <c r="N567" s="246"/>
      <c r="O567" s="246"/>
      <c r="P567" s="246"/>
      <c r="Q567" s="246"/>
    </row>
    <row r="568" customFormat="false" ht="17.1" hidden="false" customHeight="true" outlineLevel="0" collapsed="false">
      <c r="L568" s="246"/>
      <c r="M568" s="246"/>
      <c r="N568" s="246"/>
      <c r="O568" s="246"/>
      <c r="P568" s="246"/>
      <c r="Q568" s="246"/>
    </row>
    <row r="569" customFormat="false" ht="17.1" hidden="false" customHeight="true" outlineLevel="0" collapsed="false">
      <c r="L569" s="246"/>
      <c r="M569" s="246"/>
      <c r="N569" s="246"/>
      <c r="O569" s="246"/>
      <c r="P569" s="246"/>
      <c r="Q569" s="246"/>
    </row>
    <row r="570" customFormat="false" ht="17.1" hidden="false" customHeight="true" outlineLevel="0" collapsed="false">
      <c r="L570" s="246"/>
      <c r="M570" s="246"/>
      <c r="N570" s="246"/>
      <c r="O570" s="246"/>
      <c r="P570" s="246"/>
      <c r="Q570" s="246"/>
    </row>
    <row r="571" customFormat="false" ht="17.1" hidden="false" customHeight="true" outlineLevel="0" collapsed="false">
      <c r="L571" s="246"/>
      <c r="M571" s="246"/>
      <c r="N571" s="246"/>
      <c r="O571" s="246"/>
      <c r="P571" s="246"/>
      <c r="Q571" s="246"/>
    </row>
    <row r="572" customFormat="false" ht="17.1" hidden="false" customHeight="true" outlineLevel="0" collapsed="false">
      <c r="L572" s="246"/>
      <c r="M572" s="246"/>
      <c r="N572" s="246"/>
      <c r="O572" s="246"/>
      <c r="P572" s="246"/>
      <c r="Q572" s="246"/>
    </row>
    <row r="573" customFormat="false" ht="17.1" hidden="false" customHeight="true" outlineLevel="0" collapsed="false">
      <c r="L573" s="246"/>
      <c r="M573" s="246"/>
      <c r="N573" s="246"/>
      <c r="O573" s="246"/>
      <c r="P573" s="246"/>
      <c r="Q573" s="246"/>
    </row>
    <row r="574" customFormat="false" ht="17.1" hidden="false" customHeight="true" outlineLevel="0" collapsed="false">
      <c r="L574" s="246"/>
      <c r="M574" s="246"/>
      <c r="N574" s="246"/>
      <c r="O574" s="246"/>
      <c r="P574" s="246"/>
      <c r="Q574" s="246"/>
    </row>
    <row r="575" customFormat="false" ht="17.1" hidden="false" customHeight="true" outlineLevel="0" collapsed="false">
      <c r="L575" s="246"/>
      <c r="M575" s="246"/>
      <c r="N575" s="246"/>
      <c r="O575" s="246"/>
      <c r="P575" s="246"/>
      <c r="Q575" s="246"/>
    </row>
    <row r="576" customFormat="false" ht="17.1" hidden="false" customHeight="true" outlineLevel="0" collapsed="false">
      <c r="L576" s="246"/>
      <c r="M576" s="246"/>
      <c r="N576" s="246"/>
      <c r="O576" s="246"/>
      <c r="P576" s="246"/>
      <c r="Q576" s="246"/>
    </row>
    <row r="577" customFormat="false" ht="17.1" hidden="false" customHeight="true" outlineLevel="0" collapsed="false">
      <c r="L577" s="246"/>
      <c r="M577" s="246"/>
      <c r="N577" s="246"/>
      <c r="O577" s="246"/>
      <c r="P577" s="246"/>
      <c r="Q577" s="246"/>
    </row>
    <row r="578" customFormat="false" ht="17.1" hidden="false" customHeight="true" outlineLevel="0" collapsed="false">
      <c r="L578" s="246"/>
      <c r="M578" s="246"/>
      <c r="N578" s="246"/>
      <c r="O578" s="246"/>
      <c r="P578" s="246"/>
      <c r="Q578" s="246"/>
    </row>
    <row r="579" customFormat="false" ht="17.1" hidden="false" customHeight="true" outlineLevel="0" collapsed="false">
      <c r="L579" s="246"/>
      <c r="M579" s="246"/>
      <c r="N579" s="246"/>
      <c r="O579" s="246"/>
      <c r="P579" s="246"/>
      <c r="Q579" s="246"/>
    </row>
    <row r="580" customFormat="false" ht="17.1" hidden="false" customHeight="true" outlineLevel="0" collapsed="false">
      <c r="L580" s="246"/>
      <c r="M580" s="246"/>
      <c r="N580" s="246"/>
      <c r="O580" s="246"/>
      <c r="P580" s="246"/>
      <c r="Q580" s="246"/>
    </row>
    <row r="581" customFormat="false" ht="17.1" hidden="false" customHeight="true" outlineLevel="0" collapsed="false">
      <c r="L581" s="246"/>
      <c r="M581" s="246"/>
      <c r="N581" s="246"/>
      <c r="O581" s="246"/>
      <c r="P581" s="246"/>
      <c r="Q581" s="246"/>
    </row>
    <row r="582" customFormat="false" ht="17.1" hidden="false" customHeight="true" outlineLevel="0" collapsed="false">
      <c r="L582" s="246"/>
      <c r="M582" s="246"/>
      <c r="N582" s="246"/>
      <c r="O582" s="246"/>
      <c r="P582" s="246"/>
      <c r="Q582" s="246"/>
    </row>
    <row r="583" customFormat="false" ht="17.1" hidden="false" customHeight="true" outlineLevel="0" collapsed="false">
      <c r="L583" s="246"/>
      <c r="M583" s="246"/>
      <c r="N583" s="246"/>
      <c r="O583" s="246"/>
      <c r="P583" s="246"/>
      <c r="Q583" s="246"/>
    </row>
    <row r="584" customFormat="false" ht="17.1" hidden="false" customHeight="true" outlineLevel="0" collapsed="false">
      <c r="L584" s="246"/>
      <c r="M584" s="246"/>
      <c r="N584" s="246"/>
      <c r="O584" s="246"/>
      <c r="P584" s="246"/>
      <c r="Q584" s="246"/>
    </row>
    <row r="585" customFormat="false" ht="17.1" hidden="false" customHeight="true" outlineLevel="0" collapsed="false">
      <c r="L585" s="246"/>
      <c r="M585" s="246"/>
      <c r="N585" s="246"/>
      <c r="O585" s="246"/>
      <c r="P585" s="246"/>
      <c r="Q585" s="246"/>
    </row>
    <row r="586" customFormat="false" ht="17.1" hidden="false" customHeight="true" outlineLevel="0" collapsed="false">
      <c r="L586" s="246"/>
      <c r="M586" s="246"/>
      <c r="N586" s="246"/>
      <c r="O586" s="246"/>
      <c r="P586" s="246"/>
      <c r="Q586" s="246"/>
    </row>
    <row r="587" customFormat="false" ht="17.1" hidden="false" customHeight="true" outlineLevel="0" collapsed="false">
      <c r="L587" s="246"/>
      <c r="M587" s="246"/>
      <c r="N587" s="246"/>
      <c r="O587" s="246"/>
      <c r="P587" s="246"/>
      <c r="Q587" s="246"/>
    </row>
    <row r="588" customFormat="false" ht="17.1" hidden="false" customHeight="true" outlineLevel="0" collapsed="false">
      <c r="L588" s="246"/>
      <c r="M588" s="246"/>
      <c r="N588" s="246"/>
      <c r="O588" s="246"/>
      <c r="P588" s="246"/>
      <c r="Q588" s="246"/>
    </row>
    <row r="589" customFormat="false" ht="17.1" hidden="false" customHeight="true" outlineLevel="0" collapsed="false">
      <c r="L589" s="246"/>
      <c r="M589" s="246"/>
      <c r="N589" s="246"/>
      <c r="O589" s="246"/>
      <c r="P589" s="246"/>
      <c r="Q589" s="246"/>
    </row>
    <row r="590" customFormat="false" ht="17.1" hidden="false" customHeight="true" outlineLevel="0" collapsed="false">
      <c r="L590" s="246"/>
      <c r="M590" s="246"/>
      <c r="N590" s="246"/>
      <c r="O590" s="246"/>
      <c r="P590" s="246"/>
      <c r="Q590" s="246"/>
    </row>
    <row r="591" customFormat="false" ht="17.1" hidden="false" customHeight="true" outlineLevel="0" collapsed="false">
      <c r="L591" s="246"/>
      <c r="M591" s="246"/>
      <c r="N591" s="246"/>
      <c r="O591" s="246"/>
      <c r="P591" s="246"/>
      <c r="Q591" s="246"/>
    </row>
    <row r="592" customFormat="false" ht="17.1" hidden="false" customHeight="true" outlineLevel="0" collapsed="false">
      <c r="L592" s="246"/>
      <c r="M592" s="246"/>
      <c r="N592" s="246"/>
      <c r="O592" s="246"/>
      <c r="P592" s="246"/>
      <c r="Q592" s="246"/>
    </row>
    <row r="593" customFormat="false" ht="17.1" hidden="false" customHeight="true" outlineLevel="0" collapsed="false">
      <c r="L593" s="246"/>
      <c r="M593" s="246"/>
      <c r="N593" s="246"/>
      <c r="O593" s="246"/>
      <c r="P593" s="246"/>
      <c r="Q593" s="246"/>
    </row>
    <row r="594" customFormat="false" ht="17.1" hidden="false" customHeight="true" outlineLevel="0" collapsed="false">
      <c r="L594" s="246"/>
      <c r="M594" s="246"/>
      <c r="N594" s="246"/>
      <c r="O594" s="246"/>
      <c r="P594" s="246"/>
      <c r="Q594" s="246"/>
    </row>
    <row r="595" customFormat="false" ht="17.1" hidden="false" customHeight="true" outlineLevel="0" collapsed="false">
      <c r="L595" s="246"/>
      <c r="M595" s="246"/>
      <c r="N595" s="246"/>
      <c r="O595" s="246"/>
      <c r="P595" s="246"/>
      <c r="Q595" s="246"/>
    </row>
    <row r="596" customFormat="false" ht="17.1" hidden="false" customHeight="true" outlineLevel="0" collapsed="false">
      <c r="L596" s="246"/>
      <c r="M596" s="246"/>
      <c r="N596" s="246"/>
      <c r="O596" s="246"/>
      <c r="P596" s="246"/>
      <c r="Q596" s="246"/>
    </row>
    <row r="597" customFormat="false" ht="17.1" hidden="false" customHeight="true" outlineLevel="0" collapsed="false">
      <c r="L597" s="246"/>
      <c r="M597" s="246"/>
      <c r="N597" s="246"/>
      <c r="O597" s="246"/>
      <c r="P597" s="246"/>
      <c r="Q597" s="246"/>
    </row>
    <row r="598" customFormat="false" ht="17.1" hidden="false" customHeight="true" outlineLevel="0" collapsed="false">
      <c r="L598" s="246"/>
      <c r="M598" s="246"/>
      <c r="N598" s="246"/>
      <c r="O598" s="246"/>
      <c r="P598" s="246"/>
      <c r="Q598" s="246"/>
    </row>
    <row r="599" customFormat="false" ht="17.1" hidden="false" customHeight="true" outlineLevel="0" collapsed="false">
      <c r="L599" s="246"/>
      <c r="M599" s="246"/>
      <c r="N599" s="246"/>
      <c r="O599" s="246"/>
      <c r="P599" s="246"/>
      <c r="Q599" s="246"/>
    </row>
    <row r="600" customFormat="false" ht="17.1" hidden="false" customHeight="true" outlineLevel="0" collapsed="false">
      <c r="L600" s="246"/>
      <c r="M600" s="246"/>
      <c r="N600" s="246"/>
      <c r="O600" s="246"/>
      <c r="P600" s="246"/>
      <c r="Q600" s="246"/>
    </row>
    <row r="601" customFormat="false" ht="17.1" hidden="false" customHeight="true" outlineLevel="0" collapsed="false">
      <c r="L601" s="246"/>
      <c r="M601" s="246"/>
      <c r="N601" s="246"/>
      <c r="O601" s="246"/>
      <c r="P601" s="246"/>
      <c r="Q601" s="246"/>
    </row>
    <row r="602" customFormat="false" ht="17.1" hidden="false" customHeight="true" outlineLevel="0" collapsed="false">
      <c r="L602" s="246"/>
      <c r="M602" s="246"/>
      <c r="N602" s="246"/>
      <c r="O602" s="246"/>
      <c r="P602" s="246"/>
      <c r="Q602" s="246"/>
    </row>
    <row r="603" customFormat="false" ht="17.1" hidden="false" customHeight="true" outlineLevel="0" collapsed="false">
      <c r="L603" s="246"/>
      <c r="M603" s="246"/>
      <c r="N603" s="246"/>
      <c r="O603" s="246"/>
      <c r="P603" s="246"/>
      <c r="Q603" s="246"/>
    </row>
    <row r="604" customFormat="false" ht="17.1" hidden="false" customHeight="true" outlineLevel="0" collapsed="false">
      <c r="L604" s="246"/>
      <c r="M604" s="246"/>
      <c r="N604" s="246"/>
      <c r="O604" s="246"/>
      <c r="P604" s="246"/>
      <c r="Q604" s="246"/>
    </row>
    <row r="605" customFormat="false" ht="17.1" hidden="false" customHeight="true" outlineLevel="0" collapsed="false">
      <c r="L605" s="246"/>
      <c r="M605" s="246"/>
      <c r="N605" s="246"/>
      <c r="O605" s="246"/>
      <c r="P605" s="246"/>
      <c r="Q605" s="246"/>
    </row>
    <row r="606" customFormat="false" ht="17.1" hidden="false" customHeight="true" outlineLevel="0" collapsed="false">
      <c r="L606" s="246"/>
      <c r="M606" s="246"/>
      <c r="N606" s="246"/>
      <c r="O606" s="246"/>
      <c r="P606" s="246"/>
      <c r="Q606" s="246"/>
    </row>
    <row r="607" customFormat="false" ht="17.1" hidden="false" customHeight="true" outlineLevel="0" collapsed="false">
      <c r="L607" s="246"/>
      <c r="M607" s="246"/>
      <c r="N607" s="246"/>
      <c r="O607" s="246"/>
      <c r="P607" s="246"/>
      <c r="Q607" s="246"/>
    </row>
    <row r="608" customFormat="false" ht="17.1" hidden="false" customHeight="true" outlineLevel="0" collapsed="false">
      <c r="L608" s="246"/>
      <c r="M608" s="246"/>
      <c r="N608" s="246"/>
      <c r="O608" s="246"/>
      <c r="P608" s="246"/>
      <c r="Q608" s="246"/>
    </row>
    <row r="609" customFormat="false" ht="17.1" hidden="false" customHeight="true" outlineLevel="0" collapsed="false">
      <c r="L609" s="246"/>
      <c r="M609" s="246"/>
      <c r="N609" s="246"/>
      <c r="O609" s="246"/>
      <c r="P609" s="246"/>
      <c r="Q609" s="246"/>
    </row>
    <row r="610" customFormat="false" ht="17.1" hidden="false" customHeight="true" outlineLevel="0" collapsed="false">
      <c r="L610" s="246"/>
      <c r="M610" s="246"/>
      <c r="N610" s="246"/>
      <c r="O610" s="246"/>
      <c r="P610" s="246"/>
      <c r="Q610" s="246"/>
    </row>
    <row r="611" customFormat="false" ht="17.1" hidden="false" customHeight="true" outlineLevel="0" collapsed="false">
      <c r="L611" s="246"/>
      <c r="M611" s="246"/>
      <c r="N611" s="246"/>
      <c r="O611" s="246"/>
      <c r="P611" s="246"/>
      <c r="Q611" s="246"/>
    </row>
    <row r="612" customFormat="false" ht="17.1" hidden="false" customHeight="true" outlineLevel="0" collapsed="false">
      <c r="L612" s="246"/>
      <c r="M612" s="246"/>
      <c r="N612" s="246"/>
      <c r="O612" s="246"/>
      <c r="P612" s="246"/>
      <c r="Q612" s="246"/>
    </row>
    <row r="613" customFormat="false" ht="17.1" hidden="false" customHeight="true" outlineLevel="0" collapsed="false">
      <c r="L613" s="246"/>
      <c r="M613" s="246"/>
      <c r="N613" s="246"/>
      <c r="O613" s="246"/>
      <c r="P613" s="246"/>
      <c r="Q613" s="246"/>
    </row>
    <row r="614" customFormat="false" ht="17.1" hidden="false" customHeight="true" outlineLevel="0" collapsed="false">
      <c r="L614" s="246"/>
      <c r="M614" s="246"/>
      <c r="N614" s="246"/>
      <c r="O614" s="246"/>
      <c r="P614" s="246"/>
      <c r="Q614" s="246"/>
    </row>
    <row r="615" customFormat="false" ht="17.1" hidden="false" customHeight="true" outlineLevel="0" collapsed="false">
      <c r="L615" s="246"/>
      <c r="M615" s="246"/>
      <c r="N615" s="246"/>
      <c r="O615" s="246"/>
      <c r="P615" s="246"/>
      <c r="Q615" s="246"/>
    </row>
    <row r="616" customFormat="false" ht="17.1" hidden="false" customHeight="true" outlineLevel="0" collapsed="false">
      <c r="L616" s="246"/>
      <c r="M616" s="246"/>
      <c r="N616" s="246"/>
      <c r="O616" s="246"/>
      <c r="P616" s="246"/>
      <c r="Q616" s="246"/>
    </row>
    <row r="617" customFormat="false" ht="17.1" hidden="false" customHeight="true" outlineLevel="0" collapsed="false">
      <c r="L617" s="246"/>
      <c r="M617" s="246"/>
      <c r="N617" s="246"/>
      <c r="O617" s="246"/>
      <c r="P617" s="246"/>
      <c r="Q617" s="246"/>
    </row>
    <row r="618" customFormat="false" ht="17.1" hidden="false" customHeight="true" outlineLevel="0" collapsed="false">
      <c r="L618" s="246"/>
      <c r="M618" s="246"/>
      <c r="N618" s="246"/>
      <c r="O618" s="246"/>
      <c r="P618" s="246"/>
      <c r="Q618" s="246"/>
    </row>
    <row r="619" customFormat="false" ht="17.1" hidden="false" customHeight="true" outlineLevel="0" collapsed="false">
      <c r="L619" s="246"/>
      <c r="M619" s="246"/>
      <c r="N619" s="246"/>
      <c r="O619" s="246"/>
      <c r="P619" s="246"/>
      <c r="Q619" s="246"/>
    </row>
    <row r="620" customFormat="false" ht="17.1" hidden="false" customHeight="true" outlineLevel="0" collapsed="false">
      <c r="L620" s="246"/>
      <c r="M620" s="246"/>
      <c r="N620" s="246"/>
      <c r="O620" s="246"/>
      <c r="P620" s="246"/>
      <c r="Q620" s="246"/>
    </row>
    <row r="621" customFormat="false" ht="17.1" hidden="false" customHeight="true" outlineLevel="0" collapsed="false">
      <c r="L621" s="246"/>
      <c r="M621" s="246"/>
      <c r="N621" s="246"/>
      <c r="O621" s="246"/>
      <c r="P621" s="246"/>
      <c r="Q621" s="246"/>
    </row>
    <row r="622" customFormat="false" ht="17.1" hidden="false" customHeight="true" outlineLevel="0" collapsed="false">
      <c r="L622" s="246"/>
      <c r="M622" s="246"/>
      <c r="N622" s="246"/>
      <c r="O622" s="246"/>
      <c r="P622" s="246"/>
      <c r="Q622" s="246"/>
    </row>
    <row r="623" customFormat="false" ht="17.1" hidden="false" customHeight="true" outlineLevel="0" collapsed="false">
      <c r="L623" s="246"/>
      <c r="M623" s="246"/>
      <c r="N623" s="246"/>
      <c r="O623" s="246"/>
      <c r="P623" s="246"/>
      <c r="Q623" s="246"/>
    </row>
    <row r="624" customFormat="false" ht="17.1" hidden="false" customHeight="true" outlineLevel="0" collapsed="false">
      <c r="L624" s="246"/>
      <c r="M624" s="246"/>
      <c r="N624" s="246"/>
      <c r="O624" s="246"/>
      <c r="P624" s="246"/>
      <c r="Q624" s="246"/>
    </row>
    <row r="625" customFormat="false" ht="17.1" hidden="false" customHeight="true" outlineLevel="0" collapsed="false">
      <c r="L625" s="246"/>
      <c r="M625" s="246"/>
      <c r="N625" s="246"/>
      <c r="O625" s="246"/>
      <c r="P625" s="246"/>
      <c r="Q625" s="246"/>
    </row>
    <row r="626" customFormat="false" ht="17.1" hidden="false" customHeight="true" outlineLevel="0" collapsed="false">
      <c r="L626" s="246"/>
      <c r="M626" s="246"/>
      <c r="N626" s="246"/>
      <c r="O626" s="246"/>
      <c r="P626" s="246"/>
      <c r="Q626" s="246"/>
    </row>
    <row r="627" customFormat="false" ht="17.1" hidden="false" customHeight="true" outlineLevel="0" collapsed="false">
      <c r="L627" s="246"/>
      <c r="M627" s="246"/>
      <c r="N627" s="246"/>
      <c r="O627" s="246"/>
      <c r="P627" s="246"/>
      <c r="Q627" s="246"/>
    </row>
    <row r="628" customFormat="false" ht="17.1" hidden="false" customHeight="true" outlineLevel="0" collapsed="false">
      <c r="L628" s="246"/>
      <c r="M628" s="246"/>
      <c r="N628" s="246"/>
      <c r="O628" s="246"/>
      <c r="P628" s="246"/>
      <c r="Q628" s="246"/>
    </row>
    <row r="629" customFormat="false" ht="17.1" hidden="false" customHeight="true" outlineLevel="0" collapsed="false">
      <c r="L629" s="246"/>
      <c r="M629" s="246"/>
      <c r="N629" s="246"/>
      <c r="O629" s="246"/>
      <c r="P629" s="246"/>
      <c r="Q629" s="246"/>
    </row>
    <row r="630" customFormat="false" ht="17.1" hidden="false" customHeight="true" outlineLevel="0" collapsed="false">
      <c r="L630" s="246"/>
      <c r="M630" s="246"/>
      <c r="N630" s="246"/>
      <c r="O630" s="246"/>
      <c r="P630" s="246"/>
      <c r="Q630" s="246"/>
    </row>
    <row r="631" customFormat="false" ht="17.1" hidden="false" customHeight="true" outlineLevel="0" collapsed="false">
      <c r="L631" s="246"/>
      <c r="M631" s="246"/>
      <c r="N631" s="246"/>
      <c r="O631" s="246"/>
      <c r="P631" s="246"/>
      <c r="Q631" s="246"/>
    </row>
    <row r="632" customFormat="false" ht="17.1" hidden="false" customHeight="true" outlineLevel="0" collapsed="false">
      <c r="L632" s="246"/>
      <c r="M632" s="246"/>
      <c r="N632" s="246"/>
      <c r="O632" s="246"/>
      <c r="P632" s="246"/>
      <c r="Q632" s="246"/>
    </row>
    <row r="633" customFormat="false" ht="17.1" hidden="false" customHeight="true" outlineLevel="0" collapsed="false">
      <c r="L633" s="246"/>
      <c r="M633" s="246"/>
      <c r="N633" s="246"/>
      <c r="O633" s="246"/>
      <c r="P633" s="246"/>
      <c r="Q633" s="246"/>
    </row>
    <row r="634" customFormat="false" ht="17.1" hidden="false" customHeight="true" outlineLevel="0" collapsed="false">
      <c r="L634" s="246"/>
      <c r="M634" s="246"/>
      <c r="N634" s="246"/>
      <c r="O634" s="246"/>
      <c r="P634" s="246"/>
      <c r="Q634" s="246"/>
    </row>
    <row r="635" customFormat="false" ht="17.1" hidden="false" customHeight="true" outlineLevel="0" collapsed="false">
      <c r="L635" s="246"/>
      <c r="M635" s="246"/>
      <c r="N635" s="246"/>
      <c r="O635" s="246"/>
      <c r="P635" s="246"/>
      <c r="Q635" s="246"/>
    </row>
    <row r="636" customFormat="false" ht="17.1" hidden="false" customHeight="true" outlineLevel="0" collapsed="false">
      <c r="L636" s="246"/>
      <c r="M636" s="246"/>
      <c r="N636" s="246"/>
      <c r="O636" s="246"/>
      <c r="P636" s="246"/>
      <c r="Q636" s="246"/>
    </row>
    <row r="637" customFormat="false" ht="17.1" hidden="false" customHeight="true" outlineLevel="0" collapsed="false">
      <c r="L637" s="246"/>
      <c r="M637" s="246"/>
      <c r="N637" s="246"/>
      <c r="O637" s="246"/>
      <c r="P637" s="246"/>
      <c r="Q637" s="246"/>
    </row>
    <row r="638" customFormat="false" ht="17.1" hidden="false" customHeight="true" outlineLevel="0" collapsed="false">
      <c r="L638" s="246"/>
      <c r="M638" s="246"/>
      <c r="N638" s="246"/>
      <c r="O638" s="246"/>
      <c r="P638" s="246"/>
      <c r="Q638" s="246"/>
    </row>
    <row r="639" customFormat="false" ht="17.1" hidden="false" customHeight="true" outlineLevel="0" collapsed="false">
      <c r="L639" s="246"/>
      <c r="M639" s="246"/>
      <c r="N639" s="246"/>
      <c r="O639" s="246"/>
      <c r="P639" s="246"/>
      <c r="Q639" s="246"/>
    </row>
    <row r="640" customFormat="false" ht="17.1" hidden="false" customHeight="true" outlineLevel="0" collapsed="false">
      <c r="L640" s="246"/>
      <c r="M640" s="246"/>
      <c r="N640" s="246"/>
      <c r="O640" s="246"/>
      <c r="P640" s="246"/>
      <c r="Q640" s="246"/>
    </row>
    <row r="641" customFormat="false" ht="17.1" hidden="false" customHeight="true" outlineLevel="0" collapsed="false">
      <c r="L641" s="246"/>
      <c r="M641" s="246"/>
      <c r="N641" s="246"/>
      <c r="O641" s="246"/>
      <c r="P641" s="246"/>
      <c r="Q641" s="246"/>
    </row>
    <row r="642" customFormat="false" ht="17.1" hidden="false" customHeight="true" outlineLevel="0" collapsed="false">
      <c r="L642" s="246"/>
      <c r="M642" s="246"/>
      <c r="N642" s="246"/>
      <c r="O642" s="246"/>
      <c r="P642" s="246"/>
      <c r="Q642" s="246"/>
    </row>
    <row r="643" customFormat="false" ht="17.1" hidden="false" customHeight="true" outlineLevel="0" collapsed="false">
      <c r="L643" s="246"/>
      <c r="M643" s="246"/>
      <c r="N643" s="246"/>
      <c r="O643" s="246"/>
      <c r="P643" s="246"/>
      <c r="Q643" s="246"/>
    </row>
    <row r="644" customFormat="false" ht="17.1" hidden="false" customHeight="true" outlineLevel="0" collapsed="false">
      <c r="L644" s="246"/>
      <c r="M644" s="246"/>
      <c r="N644" s="246"/>
      <c r="O644" s="246"/>
      <c r="P644" s="246"/>
      <c r="Q644" s="246"/>
    </row>
    <row r="645" customFormat="false" ht="17.1" hidden="false" customHeight="true" outlineLevel="0" collapsed="false">
      <c r="L645" s="246"/>
      <c r="M645" s="246"/>
      <c r="N645" s="246"/>
      <c r="O645" s="246"/>
      <c r="P645" s="246"/>
      <c r="Q645" s="246"/>
    </row>
    <row r="646" customFormat="false" ht="17.1" hidden="false" customHeight="true" outlineLevel="0" collapsed="false">
      <c r="L646" s="246"/>
      <c r="M646" s="246"/>
      <c r="N646" s="246"/>
      <c r="O646" s="246"/>
      <c r="P646" s="246"/>
      <c r="Q646" s="246"/>
    </row>
    <row r="647" customFormat="false" ht="17.1" hidden="false" customHeight="true" outlineLevel="0" collapsed="false">
      <c r="L647" s="246"/>
      <c r="M647" s="246"/>
      <c r="N647" s="246"/>
      <c r="O647" s="246"/>
      <c r="P647" s="246"/>
      <c r="Q647" s="246"/>
    </row>
    <row r="648" customFormat="false" ht="17.1" hidden="false" customHeight="true" outlineLevel="0" collapsed="false">
      <c r="L648" s="246"/>
      <c r="M648" s="246"/>
      <c r="N648" s="246"/>
      <c r="O648" s="246"/>
      <c r="P648" s="246"/>
      <c r="Q648" s="246"/>
    </row>
    <row r="649" customFormat="false" ht="17.1" hidden="false" customHeight="true" outlineLevel="0" collapsed="false">
      <c r="L649" s="246"/>
      <c r="M649" s="246"/>
      <c r="N649" s="246"/>
      <c r="O649" s="246"/>
      <c r="P649" s="246"/>
      <c r="Q649" s="246"/>
    </row>
    <row r="650" customFormat="false" ht="17.1" hidden="false" customHeight="true" outlineLevel="0" collapsed="false">
      <c r="L650" s="246"/>
      <c r="M650" s="246"/>
      <c r="N650" s="246"/>
      <c r="O650" s="246"/>
      <c r="P650" s="246"/>
      <c r="Q650" s="246"/>
    </row>
    <row r="651" customFormat="false" ht="17.1" hidden="false" customHeight="true" outlineLevel="0" collapsed="false">
      <c r="L651" s="246"/>
      <c r="M651" s="246"/>
      <c r="N651" s="246"/>
      <c r="O651" s="246"/>
      <c r="P651" s="246"/>
      <c r="Q651" s="246"/>
    </row>
    <row r="652" customFormat="false" ht="17.1" hidden="false" customHeight="true" outlineLevel="0" collapsed="false">
      <c r="L652" s="246"/>
      <c r="M652" s="246"/>
      <c r="N652" s="246"/>
      <c r="O652" s="246"/>
      <c r="P652" s="246"/>
      <c r="Q652" s="246"/>
    </row>
    <row r="653" customFormat="false" ht="17.1" hidden="false" customHeight="true" outlineLevel="0" collapsed="false">
      <c r="L653" s="246"/>
      <c r="M653" s="246"/>
      <c r="N653" s="246"/>
      <c r="O653" s="246"/>
      <c r="P653" s="246"/>
      <c r="Q653" s="246"/>
    </row>
    <row r="654" customFormat="false" ht="17.1" hidden="false" customHeight="true" outlineLevel="0" collapsed="false">
      <c r="L654" s="246"/>
      <c r="M654" s="246"/>
      <c r="N654" s="246"/>
      <c r="O654" s="246"/>
      <c r="P654" s="246"/>
      <c r="Q654" s="246"/>
    </row>
    <row r="655" customFormat="false" ht="17.1" hidden="false" customHeight="true" outlineLevel="0" collapsed="false">
      <c r="L655" s="246"/>
      <c r="M655" s="246"/>
      <c r="N655" s="246"/>
      <c r="O655" s="246"/>
      <c r="P655" s="246"/>
      <c r="Q655" s="246"/>
    </row>
    <row r="656" customFormat="false" ht="17.1" hidden="false" customHeight="true" outlineLevel="0" collapsed="false">
      <c r="L656" s="246"/>
      <c r="M656" s="246"/>
      <c r="N656" s="246"/>
      <c r="O656" s="246"/>
      <c r="P656" s="246"/>
      <c r="Q656" s="246"/>
    </row>
    <row r="657" customFormat="false" ht="17.1" hidden="false" customHeight="true" outlineLevel="0" collapsed="false">
      <c r="L657" s="246"/>
      <c r="M657" s="246"/>
      <c r="N657" s="246"/>
      <c r="O657" s="246"/>
      <c r="P657" s="246"/>
      <c r="Q657" s="246"/>
    </row>
    <row r="658" customFormat="false" ht="17.1" hidden="false" customHeight="true" outlineLevel="0" collapsed="false">
      <c r="L658" s="246"/>
      <c r="M658" s="246"/>
      <c r="N658" s="246"/>
      <c r="O658" s="246"/>
      <c r="P658" s="246"/>
      <c r="Q658" s="246"/>
    </row>
    <row r="659" customFormat="false" ht="17.1" hidden="false" customHeight="true" outlineLevel="0" collapsed="false">
      <c r="L659" s="246"/>
      <c r="M659" s="246"/>
      <c r="N659" s="246"/>
      <c r="O659" s="246"/>
      <c r="P659" s="246"/>
      <c r="Q659" s="246"/>
    </row>
    <row r="660" customFormat="false" ht="17.1" hidden="false" customHeight="true" outlineLevel="0" collapsed="false">
      <c r="L660" s="246"/>
      <c r="M660" s="246"/>
      <c r="N660" s="246"/>
      <c r="O660" s="246"/>
      <c r="P660" s="246"/>
      <c r="Q660" s="246"/>
    </row>
    <row r="661" customFormat="false" ht="17.1" hidden="false" customHeight="true" outlineLevel="0" collapsed="false">
      <c r="L661" s="246"/>
      <c r="M661" s="246"/>
      <c r="N661" s="246"/>
      <c r="O661" s="246"/>
      <c r="P661" s="246"/>
      <c r="Q661" s="246"/>
    </row>
    <row r="662" customFormat="false" ht="17.1" hidden="false" customHeight="true" outlineLevel="0" collapsed="false">
      <c r="L662" s="246"/>
      <c r="M662" s="246"/>
      <c r="N662" s="246"/>
      <c r="O662" s="246"/>
      <c r="P662" s="246"/>
      <c r="Q662" s="246"/>
    </row>
    <row r="663" customFormat="false" ht="17.1" hidden="false" customHeight="true" outlineLevel="0" collapsed="false">
      <c r="L663" s="246"/>
      <c r="M663" s="246"/>
      <c r="N663" s="246"/>
      <c r="O663" s="246"/>
      <c r="P663" s="246"/>
      <c r="Q663" s="246"/>
    </row>
    <row r="664" customFormat="false" ht="17.1" hidden="false" customHeight="true" outlineLevel="0" collapsed="false">
      <c r="L664" s="246"/>
      <c r="M664" s="246"/>
      <c r="N664" s="246"/>
      <c r="O664" s="246"/>
      <c r="P664" s="246"/>
      <c r="Q664" s="246"/>
    </row>
    <row r="665" customFormat="false" ht="17.1" hidden="false" customHeight="true" outlineLevel="0" collapsed="false">
      <c r="L665" s="246"/>
      <c r="M665" s="246"/>
      <c r="N665" s="246"/>
      <c r="O665" s="246"/>
      <c r="P665" s="246"/>
      <c r="Q665" s="246"/>
    </row>
    <row r="666" customFormat="false" ht="17.1" hidden="false" customHeight="true" outlineLevel="0" collapsed="false">
      <c r="L666" s="246"/>
      <c r="M666" s="246"/>
      <c r="N666" s="246"/>
      <c r="O666" s="246"/>
      <c r="P666" s="246"/>
      <c r="Q666" s="246"/>
    </row>
    <row r="667" customFormat="false" ht="17.1" hidden="false" customHeight="true" outlineLevel="0" collapsed="false">
      <c r="L667" s="246"/>
      <c r="M667" s="246"/>
      <c r="N667" s="246"/>
      <c r="O667" s="246"/>
      <c r="P667" s="246"/>
      <c r="Q667" s="246"/>
    </row>
    <row r="668" customFormat="false" ht="17.1" hidden="false" customHeight="true" outlineLevel="0" collapsed="false">
      <c r="L668" s="246"/>
      <c r="M668" s="246"/>
      <c r="N668" s="246"/>
      <c r="O668" s="246"/>
      <c r="P668" s="246"/>
      <c r="Q668" s="246"/>
    </row>
    <row r="669" customFormat="false" ht="17.1" hidden="false" customHeight="true" outlineLevel="0" collapsed="false">
      <c r="L669" s="246"/>
      <c r="M669" s="246"/>
      <c r="N669" s="246"/>
      <c r="O669" s="246"/>
      <c r="P669" s="246"/>
      <c r="Q669" s="246"/>
    </row>
    <row r="670" customFormat="false" ht="17.1" hidden="false" customHeight="true" outlineLevel="0" collapsed="false">
      <c r="L670" s="246"/>
      <c r="M670" s="246"/>
      <c r="N670" s="246"/>
      <c r="O670" s="246"/>
      <c r="P670" s="246"/>
      <c r="Q670" s="246"/>
    </row>
    <row r="671" customFormat="false" ht="17.1" hidden="false" customHeight="true" outlineLevel="0" collapsed="false">
      <c r="L671" s="246"/>
      <c r="M671" s="246"/>
      <c r="N671" s="246"/>
      <c r="O671" s="246"/>
      <c r="P671" s="246"/>
      <c r="Q671" s="246"/>
    </row>
    <row r="672" customFormat="false" ht="17.1" hidden="false" customHeight="true" outlineLevel="0" collapsed="false">
      <c r="L672" s="246"/>
      <c r="M672" s="246"/>
      <c r="N672" s="246"/>
      <c r="O672" s="246"/>
      <c r="P672" s="246"/>
      <c r="Q672" s="246"/>
    </row>
    <row r="673" customFormat="false" ht="17.1" hidden="false" customHeight="true" outlineLevel="0" collapsed="false">
      <c r="L673" s="246"/>
      <c r="M673" s="246"/>
      <c r="N673" s="246"/>
      <c r="O673" s="246"/>
      <c r="P673" s="246"/>
      <c r="Q673" s="246"/>
    </row>
    <row r="674" customFormat="false" ht="17.1" hidden="false" customHeight="true" outlineLevel="0" collapsed="false">
      <c r="L674" s="246"/>
      <c r="M674" s="246"/>
      <c r="N674" s="246"/>
      <c r="O674" s="246"/>
      <c r="P674" s="246"/>
      <c r="Q674" s="246"/>
    </row>
    <row r="675" customFormat="false" ht="17.1" hidden="false" customHeight="true" outlineLevel="0" collapsed="false">
      <c r="L675" s="246"/>
      <c r="M675" s="246"/>
      <c r="N675" s="246"/>
      <c r="O675" s="246"/>
      <c r="P675" s="246"/>
      <c r="Q675" s="246"/>
    </row>
    <row r="676" customFormat="false" ht="17.1" hidden="false" customHeight="true" outlineLevel="0" collapsed="false">
      <c r="L676" s="246"/>
      <c r="M676" s="246"/>
      <c r="N676" s="246"/>
      <c r="O676" s="246"/>
      <c r="P676" s="246"/>
      <c r="Q676" s="246"/>
    </row>
    <row r="677" customFormat="false" ht="17.1" hidden="false" customHeight="true" outlineLevel="0" collapsed="false">
      <c r="L677" s="246"/>
      <c r="M677" s="246"/>
      <c r="N677" s="246"/>
      <c r="O677" s="246"/>
      <c r="P677" s="246"/>
      <c r="Q677" s="246"/>
    </row>
    <row r="678" customFormat="false" ht="17.1" hidden="false" customHeight="true" outlineLevel="0" collapsed="false">
      <c r="L678" s="246"/>
      <c r="M678" s="246"/>
      <c r="N678" s="246"/>
      <c r="O678" s="246"/>
      <c r="P678" s="246"/>
      <c r="Q678" s="246"/>
    </row>
    <row r="679" customFormat="false" ht="17.1" hidden="false" customHeight="true" outlineLevel="0" collapsed="false">
      <c r="L679" s="246"/>
      <c r="M679" s="246"/>
      <c r="N679" s="246"/>
      <c r="O679" s="246"/>
      <c r="P679" s="246"/>
      <c r="Q679" s="246"/>
    </row>
    <row r="680" customFormat="false" ht="17.1" hidden="false" customHeight="true" outlineLevel="0" collapsed="false">
      <c r="L680" s="246"/>
      <c r="M680" s="246"/>
      <c r="N680" s="246"/>
      <c r="O680" s="246"/>
      <c r="P680" s="246"/>
      <c r="Q680" s="246"/>
    </row>
    <row r="681" customFormat="false" ht="17.1" hidden="false" customHeight="true" outlineLevel="0" collapsed="false">
      <c r="L681" s="246"/>
      <c r="M681" s="246"/>
      <c r="N681" s="246"/>
      <c r="O681" s="246"/>
      <c r="P681" s="246"/>
      <c r="Q681" s="246"/>
    </row>
    <row r="682" customFormat="false" ht="17.1" hidden="false" customHeight="true" outlineLevel="0" collapsed="false">
      <c r="L682" s="246"/>
      <c r="M682" s="246"/>
      <c r="N682" s="246"/>
      <c r="O682" s="246"/>
      <c r="P682" s="246"/>
      <c r="Q682" s="246"/>
    </row>
    <row r="683" customFormat="false" ht="17.1" hidden="false" customHeight="true" outlineLevel="0" collapsed="false">
      <c r="L683" s="246"/>
      <c r="M683" s="246"/>
      <c r="N683" s="246"/>
      <c r="O683" s="246"/>
      <c r="P683" s="246"/>
      <c r="Q683" s="246"/>
    </row>
    <row r="684" customFormat="false" ht="17.1" hidden="false" customHeight="true" outlineLevel="0" collapsed="false">
      <c r="L684" s="246"/>
      <c r="M684" s="246"/>
      <c r="N684" s="246"/>
      <c r="O684" s="246"/>
      <c r="P684" s="246"/>
      <c r="Q684" s="246"/>
    </row>
    <row r="685" customFormat="false" ht="17.1" hidden="false" customHeight="true" outlineLevel="0" collapsed="false">
      <c r="L685" s="246"/>
      <c r="M685" s="246"/>
      <c r="N685" s="246"/>
      <c r="O685" s="246"/>
      <c r="P685" s="246"/>
      <c r="Q685" s="246"/>
    </row>
    <row r="686" customFormat="false" ht="17.1" hidden="false" customHeight="true" outlineLevel="0" collapsed="false">
      <c r="L686" s="246"/>
      <c r="M686" s="246"/>
      <c r="N686" s="246"/>
      <c r="O686" s="246"/>
      <c r="P686" s="246"/>
      <c r="Q686" s="246"/>
    </row>
    <row r="687" customFormat="false" ht="17.1" hidden="false" customHeight="true" outlineLevel="0" collapsed="false">
      <c r="L687" s="246"/>
      <c r="M687" s="246"/>
      <c r="N687" s="246"/>
      <c r="O687" s="246"/>
      <c r="P687" s="246"/>
      <c r="Q687" s="246"/>
    </row>
    <row r="688" customFormat="false" ht="17.1" hidden="false" customHeight="true" outlineLevel="0" collapsed="false">
      <c r="L688" s="246"/>
      <c r="M688" s="246"/>
      <c r="N688" s="246"/>
      <c r="O688" s="246"/>
      <c r="P688" s="246"/>
      <c r="Q688" s="246"/>
    </row>
    <row r="689" customFormat="false" ht="17.1" hidden="false" customHeight="true" outlineLevel="0" collapsed="false">
      <c r="L689" s="246"/>
      <c r="M689" s="246"/>
      <c r="N689" s="246"/>
      <c r="O689" s="246"/>
      <c r="P689" s="246"/>
      <c r="Q689" s="246"/>
    </row>
    <row r="690" customFormat="false" ht="17.1" hidden="false" customHeight="true" outlineLevel="0" collapsed="false">
      <c r="L690" s="246"/>
      <c r="M690" s="246"/>
      <c r="N690" s="246"/>
      <c r="O690" s="246"/>
      <c r="P690" s="246"/>
      <c r="Q690" s="246"/>
    </row>
    <row r="691" customFormat="false" ht="17.1" hidden="false" customHeight="true" outlineLevel="0" collapsed="false">
      <c r="L691" s="246"/>
      <c r="M691" s="246"/>
      <c r="N691" s="246"/>
      <c r="O691" s="246"/>
      <c r="P691" s="246"/>
      <c r="Q691" s="246"/>
    </row>
    <row r="692" customFormat="false" ht="17.1" hidden="false" customHeight="true" outlineLevel="0" collapsed="false">
      <c r="L692" s="246"/>
      <c r="M692" s="246"/>
      <c r="N692" s="246"/>
      <c r="O692" s="246"/>
      <c r="P692" s="246"/>
      <c r="Q692" s="246"/>
    </row>
    <row r="693" customFormat="false" ht="17.1" hidden="false" customHeight="true" outlineLevel="0" collapsed="false">
      <c r="L693" s="246"/>
      <c r="M693" s="246"/>
      <c r="N693" s="246"/>
      <c r="O693" s="246"/>
      <c r="P693" s="246"/>
      <c r="Q693" s="246"/>
    </row>
    <row r="694" customFormat="false" ht="17.1" hidden="false" customHeight="true" outlineLevel="0" collapsed="false">
      <c r="L694" s="246"/>
      <c r="M694" s="246"/>
      <c r="N694" s="246"/>
      <c r="O694" s="246"/>
      <c r="P694" s="246"/>
      <c r="Q694" s="246"/>
    </row>
    <row r="695" customFormat="false" ht="17.1" hidden="false" customHeight="true" outlineLevel="0" collapsed="false">
      <c r="L695" s="246"/>
      <c r="M695" s="246"/>
      <c r="N695" s="246"/>
      <c r="O695" s="246"/>
      <c r="P695" s="246"/>
      <c r="Q695" s="246"/>
    </row>
    <row r="696" customFormat="false" ht="17.1" hidden="false" customHeight="true" outlineLevel="0" collapsed="false">
      <c r="L696" s="246"/>
      <c r="M696" s="246"/>
      <c r="N696" s="246"/>
      <c r="O696" s="246"/>
      <c r="P696" s="246"/>
      <c r="Q696" s="246"/>
    </row>
    <row r="697" customFormat="false" ht="17.1" hidden="false" customHeight="true" outlineLevel="0" collapsed="false">
      <c r="L697" s="246"/>
      <c r="M697" s="246"/>
      <c r="N697" s="246"/>
      <c r="O697" s="246"/>
      <c r="P697" s="246"/>
      <c r="Q697" s="246"/>
    </row>
    <row r="698" customFormat="false" ht="17.1" hidden="false" customHeight="true" outlineLevel="0" collapsed="false">
      <c r="L698" s="246"/>
      <c r="M698" s="246"/>
      <c r="N698" s="246"/>
      <c r="O698" s="246"/>
      <c r="P698" s="246"/>
      <c r="Q698" s="246"/>
    </row>
    <row r="699" customFormat="false" ht="17.1" hidden="false" customHeight="true" outlineLevel="0" collapsed="false">
      <c r="L699" s="246"/>
      <c r="M699" s="246"/>
      <c r="N699" s="246"/>
      <c r="O699" s="246"/>
      <c r="P699" s="246"/>
      <c r="Q699" s="246"/>
    </row>
    <row r="700" customFormat="false" ht="17.1" hidden="false" customHeight="true" outlineLevel="0" collapsed="false">
      <c r="L700" s="246"/>
      <c r="M700" s="246"/>
      <c r="N700" s="246"/>
      <c r="O700" s="246"/>
      <c r="P700" s="246"/>
      <c r="Q700" s="246"/>
    </row>
    <row r="701" customFormat="false" ht="17.1" hidden="false" customHeight="true" outlineLevel="0" collapsed="false">
      <c r="L701" s="246"/>
      <c r="M701" s="246"/>
      <c r="N701" s="246"/>
      <c r="O701" s="246"/>
      <c r="P701" s="246"/>
      <c r="Q701" s="246"/>
    </row>
    <row r="702" customFormat="false" ht="17.1" hidden="false" customHeight="true" outlineLevel="0" collapsed="false">
      <c r="L702" s="246"/>
      <c r="M702" s="246"/>
      <c r="N702" s="246"/>
      <c r="O702" s="246"/>
      <c r="P702" s="246"/>
      <c r="Q702" s="246"/>
    </row>
    <row r="703" customFormat="false" ht="17.1" hidden="false" customHeight="true" outlineLevel="0" collapsed="false">
      <c r="L703" s="246"/>
      <c r="M703" s="246"/>
      <c r="N703" s="246"/>
      <c r="O703" s="246"/>
      <c r="P703" s="246"/>
      <c r="Q703" s="246"/>
    </row>
    <row r="704" customFormat="false" ht="17.1" hidden="false" customHeight="true" outlineLevel="0" collapsed="false">
      <c r="L704" s="246"/>
      <c r="M704" s="246"/>
      <c r="N704" s="246"/>
      <c r="O704" s="246"/>
      <c r="P704" s="246"/>
      <c r="Q704" s="246"/>
    </row>
    <row r="705" customFormat="false" ht="17.1" hidden="false" customHeight="true" outlineLevel="0" collapsed="false">
      <c r="L705" s="246"/>
      <c r="M705" s="246"/>
      <c r="N705" s="246"/>
      <c r="O705" s="246"/>
      <c r="P705" s="246"/>
      <c r="Q705" s="246"/>
    </row>
    <row r="706" customFormat="false" ht="17.1" hidden="false" customHeight="true" outlineLevel="0" collapsed="false">
      <c r="L706" s="246"/>
      <c r="M706" s="246"/>
      <c r="N706" s="246"/>
      <c r="O706" s="246"/>
      <c r="P706" s="246"/>
      <c r="Q706" s="246"/>
    </row>
    <row r="707" customFormat="false" ht="17.1" hidden="false" customHeight="true" outlineLevel="0" collapsed="false">
      <c r="L707" s="246"/>
      <c r="M707" s="246"/>
      <c r="N707" s="246"/>
      <c r="O707" s="246"/>
      <c r="P707" s="246"/>
      <c r="Q707" s="246"/>
    </row>
    <row r="708" customFormat="false" ht="17.1" hidden="false" customHeight="true" outlineLevel="0" collapsed="false">
      <c r="L708" s="246"/>
      <c r="M708" s="246"/>
      <c r="N708" s="246"/>
      <c r="O708" s="246"/>
      <c r="P708" s="246"/>
      <c r="Q708" s="246"/>
    </row>
    <row r="709" customFormat="false" ht="17.1" hidden="false" customHeight="true" outlineLevel="0" collapsed="false">
      <c r="L709" s="246"/>
      <c r="M709" s="246"/>
      <c r="N709" s="246"/>
      <c r="O709" s="246"/>
      <c r="P709" s="246"/>
      <c r="Q709" s="246"/>
    </row>
    <row r="710" customFormat="false" ht="17.1" hidden="false" customHeight="true" outlineLevel="0" collapsed="false">
      <c r="L710" s="246"/>
      <c r="M710" s="246"/>
      <c r="N710" s="246"/>
      <c r="O710" s="246"/>
      <c r="P710" s="246"/>
      <c r="Q710" s="246"/>
    </row>
    <row r="711" customFormat="false" ht="17.1" hidden="false" customHeight="true" outlineLevel="0" collapsed="false">
      <c r="L711" s="246"/>
      <c r="M711" s="246"/>
      <c r="N711" s="246"/>
      <c r="O711" s="246"/>
      <c r="P711" s="246"/>
      <c r="Q711" s="246"/>
    </row>
    <row r="712" customFormat="false" ht="17.1" hidden="false" customHeight="true" outlineLevel="0" collapsed="false">
      <c r="L712" s="246"/>
      <c r="M712" s="246"/>
      <c r="N712" s="246"/>
      <c r="O712" s="246"/>
      <c r="P712" s="246"/>
      <c r="Q712" s="246"/>
    </row>
    <row r="713" customFormat="false" ht="17.1" hidden="false" customHeight="true" outlineLevel="0" collapsed="false">
      <c r="L713" s="246"/>
      <c r="M713" s="246"/>
      <c r="N713" s="246"/>
      <c r="O713" s="246"/>
      <c r="P713" s="246"/>
      <c r="Q713" s="246"/>
    </row>
    <row r="714" customFormat="false" ht="17.1" hidden="false" customHeight="true" outlineLevel="0" collapsed="false">
      <c r="L714" s="246"/>
      <c r="M714" s="246"/>
      <c r="N714" s="246"/>
      <c r="O714" s="246"/>
      <c r="P714" s="246"/>
      <c r="Q714" s="246"/>
    </row>
    <row r="715" customFormat="false" ht="17.1" hidden="false" customHeight="true" outlineLevel="0" collapsed="false">
      <c r="L715" s="246"/>
      <c r="M715" s="246"/>
      <c r="N715" s="246"/>
      <c r="O715" s="246"/>
      <c r="P715" s="246"/>
      <c r="Q715" s="246"/>
    </row>
    <row r="716" customFormat="false" ht="17.1" hidden="false" customHeight="true" outlineLevel="0" collapsed="false">
      <c r="L716" s="246"/>
      <c r="M716" s="246"/>
      <c r="N716" s="246"/>
      <c r="O716" s="246"/>
      <c r="P716" s="246"/>
      <c r="Q716" s="246"/>
    </row>
    <row r="717" customFormat="false" ht="17.1" hidden="false" customHeight="true" outlineLevel="0" collapsed="false">
      <c r="L717" s="246"/>
      <c r="M717" s="246"/>
      <c r="N717" s="246"/>
      <c r="O717" s="246"/>
      <c r="P717" s="246"/>
      <c r="Q717" s="246"/>
    </row>
    <row r="718" customFormat="false" ht="17.1" hidden="false" customHeight="true" outlineLevel="0" collapsed="false">
      <c r="L718" s="246"/>
      <c r="M718" s="246"/>
      <c r="N718" s="246"/>
      <c r="O718" s="246"/>
      <c r="P718" s="246"/>
      <c r="Q718" s="246"/>
    </row>
    <row r="719" customFormat="false" ht="17.1" hidden="false" customHeight="true" outlineLevel="0" collapsed="false">
      <c r="L719" s="246"/>
      <c r="M719" s="246"/>
      <c r="N719" s="246"/>
      <c r="O719" s="246"/>
      <c r="P719" s="246"/>
      <c r="Q719" s="246"/>
    </row>
    <row r="720" customFormat="false" ht="17.1" hidden="false" customHeight="true" outlineLevel="0" collapsed="false">
      <c r="L720" s="246"/>
      <c r="M720" s="246"/>
      <c r="N720" s="246"/>
      <c r="O720" s="246"/>
      <c r="P720" s="246"/>
      <c r="Q720" s="246"/>
    </row>
    <row r="721" customFormat="false" ht="17.1" hidden="false" customHeight="true" outlineLevel="0" collapsed="false">
      <c r="L721" s="246"/>
      <c r="M721" s="246"/>
      <c r="N721" s="246"/>
      <c r="O721" s="246"/>
      <c r="P721" s="246"/>
      <c r="Q721" s="246"/>
    </row>
    <row r="722" customFormat="false" ht="17.1" hidden="false" customHeight="true" outlineLevel="0" collapsed="false">
      <c r="L722" s="246"/>
      <c r="M722" s="246"/>
      <c r="N722" s="246"/>
      <c r="O722" s="246"/>
      <c r="P722" s="246"/>
      <c r="Q722" s="246"/>
    </row>
    <row r="723" customFormat="false" ht="17.1" hidden="false" customHeight="true" outlineLevel="0" collapsed="false">
      <c r="L723" s="246"/>
      <c r="M723" s="246"/>
      <c r="N723" s="246"/>
      <c r="O723" s="246"/>
      <c r="P723" s="246"/>
      <c r="Q723" s="246"/>
    </row>
    <row r="724" customFormat="false" ht="17.1" hidden="false" customHeight="true" outlineLevel="0" collapsed="false">
      <c r="L724" s="246"/>
      <c r="M724" s="246"/>
      <c r="N724" s="246"/>
      <c r="O724" s="246"/>
      <c r="P724" s="246"/>
      <c r="Q724" s="246"/>
    </row>
    <row r="725" customFormat="false" ht="17.1" hidden="false" customHeight="true" outlineLevel="0" collapsed="false">
      <c r="L725" s="246"/>
      <c r="M725" s="246"/>
      <c r="N725" s="246"/>
      <c r="O725" s="246"/>
      <c r="P725" s="246"/>
      <c r="Q725" s="246"/>
    </row>
    <row r="726" customFormat="false" ht="17.1" hidden="false" customHeight="true" outlineLevel="0" collapsed="false">
      <c r="L726" s="246"/>
      <c r="M726" s="246"/>
      <c r="N726" s="246"/>
      <c r="O726" s="246"/>
      <c r="P726" s="246"/>
      <c r="Q726" s="246"/>
    </row>
    <row r="727" customFormat="false" ht="17.1" hidden="false" customHeight="true" outlineLevel="0" collapsed="false">
      <c r="L727" s="246"/>
      <c r="M727" s="246"/>
      <c r="N727" s="246"/>
      <c r="O727" s="246"/>
      <c r="P727" s="246"/>
      <c r="Q727" s="246"/>
    </row>
    <row r="728" customFormat="false" ht="17.1" hidden="false" customHeight="true" outlineLevel="0" collapsed="false">
      <c r="L728" s="246"/>
      <c r="M728" s="246"/>
      <c r="N728" s="246"/>
      <c r="O728" s="246"/>
      <c r="P728" s="246"/>
      <c r="Q728" s="246"/>
    </row>
    <row r="729" customFormat="false" ht="17.1" hidden="false" customHeight="true" outlineLevel="0" collapsed="false">
      <c r="L729" s="246"/>
      <c r="M729" s="246"/>
      <c r="N729" s="246"/>
      <c r="O729" s="246"/>
      <c r="P729" s="246"/>
      <c r="Q729" s="246"/>
    </row>
    <row r="730" customFormat="false" ht="17.1" hidden="false" customHeight="true" outlineLevel="0" collapsed="false">
      <c r="L730" s="246"/>
      <c r="M730" s="246"/>
      <c r="N730" s="246"/>
      <c r="O730" s="246"/>
      <c r="P730" s="246"/>
      <c r="Q730" s="246"/>
    </row>
    <row r="731" customFormat="false" ht="17.1" hidden="false" customHeight="true" outlineLevel="0" collapsed="false">
      <c r="L731" s="246"/>
      <c r="M731" s="246"/>
      <c r="N731" s="246"/>
      <c r="O731" s="246"/>
      <c r="P731" s="246"/>
      <c r="Q731" s="246"/>
    </row>
    <row r="732" customFormat="false" ht="17.1" hidden="false" customHeight="true" outlineLevel="0" collapsed="false">
      <c r="L732" s="246"/>
      <c r="M732" s="246"/>
      <c r="N732" s="246"/>
      <c r="O732" s="246"/>
      <c r="P732" s="246"/>
      <c r="Q732" s="246"/>
    </row>
    <row r="733" customFormat="false" ht="17.1" hidden="false" customHeight="true" outlineLevel="0" collapsed="false">
      <c r="L733" s="246"/>
      <c r="M733" s="246"/>
      <c r="N733" s="246"/>
      <c r="O733" s="246"/>
      <c r="P733" s="246"/>
      <c r="Q733" s="246"/>
    </row>
    <row r="734" customFormat="false" ht="17.1" hidden="false" customHeight="true" outlineLevel="0" collapsed="false">
      <c r="L734" s="246"/>
      <c r="M734" s="246"/>
      <c r="N734" s="246"/>
      <c r="O734" s="246"/>
      <c r="P734" s="246"/>
      <c r="Q734" s="246"/>
    </row>
    <row r="735" customFormat="false" ht="17.1" hidden="false" customHeight="true" outlineLevel="0" collapsed="false">
      <c r="L735" s="246"/>
      <c r="M735" s="246"/>
      <c r="N735" s="246"/>
      <c r="O735" s="246"/>
      <c r="P735" s="246"/>
      <c r="Q735" s="246"/>
    </row>
  </sheetData>
  <mergeCells count="24">
    <mergeCell ref="F6:H6"/>
    <mergeCell ref="F7:G7"/>
    <mergeCell ref="J7:J8"/>
    <mergeCell ref="K7:K8"/>
    <mergeCell ref="M7:M8"/>
    <mergeCell ref="N7:N8"/>
    <mergeCell ref="O7:O8"/>
    <mergeCell ref="P7:P8"/>
    <mergeCell ref="Q7:Q8"/>
    <mergeCell ref="R7:R8"/>
    <mergeCell ref="S7:S8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B17:B18"/>
    <mergeCell ref="F17:G17"/>
    <mergeCell ref="F18:G18"/>
    <mergeCell ref="F20:G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">
              <controlPr defaultSize="0" locked="1" autoFill="0" autoLine="0" autoPict="0" print="false" altText="Check Box 44">
                <anchor moveWithCells="true" sizeWithCells="false">
                  <from>
                    <xdr:col>7</xdr:col>
                    <xdr:colOff>60120</xdr:colOff>
                    <xdr:row>6</xdr:row>
                    <xdr:rowOff>0</xdr:rowOff>
                  </from>
                  <to>
                    <xdr:col>8</xdr:col>
                    <xdr:colOff>50400</xdr:colOff>
                    <xdr:row>7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">
              <controlPr defaultSize="0" locked="1" autoFill="0" autoLine="0" autoPict="0" print="true" altText="Check Box 45">
                <anchor moveWithCells="true" sizeWithCells="false">
                  <from>
                    <xdr:col>7</xdr:col>
                    <xdr:colOff>60120</xdr:colOff>
                    <xdr:row>6</xdr:row>
                    <xdr:rowOff>200520</xdr:rowOff>
                  </from>
                  <to>
                    <xdr:col>8</xdr:col>
                    <xdr:colOff>60120</xdr:colOff>
                    <xdr:row>8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">
              <controlPr defaultSize="0" locked="1" autoFill="0" autoLine="0" autoPict="0" print="true" altText="Check Box 46">
                <anchor moveWithCells="true" sizeWithCells="false">
                  <from>
                    <xdr:col>7</xdr:col>
                    <xdr:colOff>60120</xdr:colOff>
                    <xdr:row>7</xdr:row>
                    <xdr:rowOff>200160</xdr:rowOff>
                  </from>
                  <to>
                    <xdr:col>8</xdr:col>
                    <xdr:colOff>50400</xdr:colOff>
                    <xdr:row>8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">
              <controlPr defaultSize="0" locked="1" autoFill="0" autoLine="0" autoPict="0" print="true" altText="Check Box 47">
                <anchor moveWithCells="true" sizeWithCells="false">
                  <from>
                    <xdr:col>7</xdr:col>
                    <xdr:colOff>60120</xdr:colOff>
                    <xdr:row>9</xdr:row>
                    <xdr:rowOff>0</xdr:rowOff>
                  </from>
                  <to>
                    <xdr:col>8</xdr:col>
                    <xdr:colOff>60120</xdr:colOff>
                    <xdr:row>10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">
              <controlPr defaultSize="0" locked="1" autoFill="0" autoLine="0" autoPict="0" print="true" altText="Check Box 48">
                <anchor moveWithCells="true" sizeWithCells="false">
                  <from>
                    <xdr:col>7</xdr:col>
                    <xdr:colOff>60120</xdr:colOff>
                    <xdr:row>10</xdr:row>
                    <xdr:rowOff>191160</xdr:rowOff>
                  </from>
                  <to>
                    <xdr:col>8</xdr:col>
                    <xdr:colOff>60120</xdr:colOff>
                    <xdr:row>11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">
              <controlPr defaultSize="0" locked="1" autoFill="0" autoLine="0" autoPict="0" print="true" altText="Check Box 49">
                <anchor moveWithCells="true" sizeWithCells="false">
                  <from>
                    <xdr:col>7</xdr:col>
                    <xdr:colOff>60120</xdr:colOff>
                    <xdr:row>11</xdr:row>
                    <xdr:rowOff>200160</xdr:rowOff>
                  </from>
                  <to>
                    <xdr:col>8</xdr:col>
                    <xdr:colOff>60120</xdr:colOff>
                    <xdr:row>12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">
              <controlPr defaultSize="0" locked="1" autoFill="0" autoLine="0" autoPict="0" print="true" altText="Check Box 50">
                <anchor moveWithCells="true" sizeWithCells="false">
                  <from>
                    <xdr:col>7</xdr:col>
                    <xdr:colOff>60120</xdr:colOff>
                    <xdr:row>12</xdr:row>
                    <xdr:rowOff>200160</xdr:rowOff>
                  </from>
                  <to>
                    <xdr:col>8</xdr:col>
                    <xdr:colOff>60120</xdr:colOff>
                    <xdr:row>13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">
              <controlPr defaultSize="0" locked="1" autoFill="0" autoLine="0" autoPict="0" print="true" altText="Check Box 51">
                <anchor moveWithCells="true" sizeWithCells="false">
                  <from>
                    <xdr:col>7</xdr:col>
                    <xdr:colOff>60120</xdr:colOff>
                    <xdr:row>13</xdr:row>
                    <xdr:rowOff>200160</xdr:rowOff>
                  </from>
                  <to>
                    <xdr:col>8</xdr:col>
                    <xdr:colOff>70200</xdr:colOff>
                    <xdr:row>14</xdr:row>
                    <xdr:rowOff>217440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">
              <controlPr defaultSize="0" locked="1" autoFill="0" autoLine="0" autoPict="0" print="true" altText="Check Box 52">
                <anchor moveWithCells="true" sizeWithCells="false">
                  <from>
                    <xdr:col>7</xdr:col>
                    <xdr:colOff>60120</xdr:colOff>
                    <xdr:row>14</xdr:row>
                    <xdr:rowOff>200520</xdr:rowOff>
                  </from>
                  <to>
                    <xdr:col>8</xdr:col>
                    <xdr:colOff>80280</xdr:colOff>
                    <xdr:row>15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">
              <controlPr defaultSize="0" locked="1" autoFill="0" autoLine="0" autoPict="0" print="true" altText="Check Box 53">
                <anchor moveWithCells="true" sizeWithCells="false">
                  <from>
                    <xdr:col>7</xdr:col>
                    <xdr:colOff>60120</xdr:colOff>
                    <xdr:row>16</xdr:row>
                    <xdr:rowOff>0</xdr:rowOff>
                  </from>
                  <to>
                    <xdr:col>8</xdr:col>
                    <xdr:colOff>60120</xdr:colOff>
                    <xdr:row>17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">
              <controlPr defaultSize="0" locked="1" autoFill="0" autoLine="0" autoPict="0" print="true" altText="Check Box 54">
                <anchor moveWithCells="true" sizeWithCells="false">
                  <from>
                    <xdr:col>7</xdr:col>
                    <xdr:colOff>60120</xdr:colOff>
                    <xdr:row>16</xdr:row>
                    <xdr:rowOff>200160</xdr:rowOff>
                  </from>
                  <to>
                    <xdr:col>8</xdr:col>
                    <xdr:colOff>50400</xdr:colOff>
                    <xdr:row>17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">
              <controlPr defaultSize="0" locked="1" autoFill="0" autoLine="0" autoPict="0" print="true" altText="Check Box 55">
                <anchor moveWithCells="true" sizeWithCells="false">
                  <from>
                    <xdr:col>7</xdr:col>
                    <xdr:colOff>60120</xdr:colOff>
                    <xdr:row>10</xdr:row>
                    <xdr:rowOff>0</xdr:rowOff>
                  </from>
                  <to>
                    <xdr:col>8</xdr:col>
                    <xdr:colOff>60120</xdr:colOff>
                    <xdr:row>11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75">
              <controlPr defaultSize="0" print="false" autoFill="0" autoPict="0" macro="Alex.OpenXLL">
                <anchor moveWithCells="true" sizeWithCells="false">
                  <from>
                    <xdr:col>9</xdr:col>
                    <xdr:colOff>0</xdr:colOff>
                    <xdr:row>1</xdr:row>
                    <xdr:rowOff>19440</xdr:rowOff>
                  </from>
                  <to>
                    <xdr:col>10</xdr:col>
                    <xdr:colOff>945360</xdr:colOff>
                    <xdr:row>2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84">
              <controlPr defaultSize="0" print="false" autoFill="0" autoPict="0" macro="Module2.CurveFetch_Click">
                <anchor moveWithCells="true" sizeWithCells="false">
                  <from>
                    <xdr:col>9</xdr:col>
                    <xdr:colOff>0</xdr:colOff>
                    <xdr:row>2</xdr:row>
                    <xdr:rowOff>180360</xdr:rowOff>
                  </from>
                  <to>
                    <xdr:col>10</xdr:col>
                    <xdr:colOff>-511920</xdr:colOff>
                    <xdr:row>3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">
              <controlPr defaultSize="0" locked="1" autoFill="0" autoLine="0" autoPict="0" print="true" altText="Check Box 95">
                <anchor moveWithCells="true" sizeWithCells="false">
                  <from>
                    <xdr:col>2</xdr:col>
                    <xdr:colOff>170640</xdr:colOff>
                    <xdr:row>20</xdr:row>
                    <xdr:rowOff>199800</xdr:rowOff>
                  </from>
                  <to>
                    <xdr:col>3</xdr:col>
                    <xdr:colOff>-190800</xdr:colOff>
                    <xdr:row>21</xdr:row>
                    <xdr:rowOff>209520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4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5" activeCellId="0" sqref="C5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6" min="1" style="1" width="9.14"/>
    <col collapsed="false" customWidth="true" hidden="false" outlineLevel="0" max="7" min="7" style="1" width="5.28"/>
    <col collapsed="false" customWidth="false" hidden="false" outlineLevel="0" max="257" min="8" style="1" width="9.14"/>
  </cols>
  <sheetData>
    <row r="1" customFormat="false" ht="11.25" hidden="false" customHeight="false" outlineLevel="0" collapsed="false">
      <c r="A1" s="247"/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</row>
    <row r="2" customFormat="false" ht="11.25" hidden="false" customHeight="false" outlineLevel="0" collapsed="false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</row>
    <row r="3" customFormat="false" ht="11.25" hidden="false" customHeight="false" outlineLevel="0" collapsed="false">
      <c r="A3" s="247"/>
      <c r="B3" s="248" t="s">
        <v>151</v>
      </c>
      <c r="C3" s="249" t="s">
        <v>264</v>
      </c>
      <c r="D3" s="249"/>
      <c r="E3" s="249"/>
      <c r="F3" s="97"/>
      <c r="H3" s="97"/>
      <c r="K3" s="97"/>
      <c r="L3" s="71"/>
      <c r="O3" s="1" t="s">
        <v>265</v>
      </c>
    </row>
    <row r="4" customFormat="false" ht="11.25" hidden="false" customHeight="false" outlineLevel="0" collapsed="false">
      <c r="A4" s="247"/>
      <c r="B4" s="248"/>
      <c r="C4" s="249" t="s">
        <v>266</v>
      </c>
      <c r="D4" s="249" t="s">
        <v>267</v>
      </c>
      <c r="E4" s="249" t="s">
        <v>268</v>
      </c>
      <c r="F4" s="250" t="s">
        <v>269</v>
      </c>
      <c r="H4" s="97"/>
      <c r="K4" s="97"/>
      <c r="L4" s="71"/>
      <c r="M4" s="1" t="s">
        <v>270</v>
      </c>
      <c r="N4" s="1" t="s">
        <v>267</v>
      </c>
      <c r="O4" s="1" t="s">
        <v>268</v>
      </c>
      <c r="P4" s="1" t="s">
        <v>271</v>
      </c>
      <c r="Q4" s="1" t="s">
        <v>272</v>
      </c>
    </row>
    <row r="5" customFormat="false" ht="11.25" hidden="false" customHeight="false" outlineLevel="0" collapsed="false">
      <c r="A5" s="247"/>
      <c r="B5" s="251" t="n">
        <f aca="false">Data!A8</f>
        <v>45931</v>
      </c>
      <c r="C5" s="252" t="n">
        <f aca="false">H5</f>
        <v>23</v>
      </c>
      <c r="D5" s="252" t="n">
        <f aca="false">I5</f>
        <v>4</v>
      </c>
      <c r="E5" s="252" t="n">
        <f aca="false">J5</f>
        <v>4</v>
      </c>
      <c r="F5" s="253" t="n">
        <f aca="false">B6-B5</f>
        <v>31</v>
      </c>
      <c r="G5" s="254"/>
      <c r="H5" s="97" t="n">
        <f aca="false">VLOOKUP($B5,NDayTable,2)</f>
        <v>23</v>
      </c>
      <c r="I5" s="1" t="n">
        <f aca="false">VLOOKUP($B5,NDayTable,3)</f>
        <v>4</v>
      </c>
      <c r="J5" s="1" t="n">
        <f aca="false">VLOOKUP($B5,NDayTable,4)</f>
        <v>4</v>
      </c>
      <c r="K5" s="97" t="n">
        <f aca="false">B5-ValuationDate</f>
        <v>0</v>
      </c>
      <c r="L5" s="71" t="n">
        <v>36557</v>
      </c>
      <c r="M5" s="97" t="n">
        <v>21</v>
      </c>
      <c r="N5" s="97" t="n">
        <v>4</v>
      </c>
      <c r="O5" s="97" t="n">
        <v>4</v>
      </c>
      <c r="P5" s="97" t="n">
        <v>0</v>
      </c>
      <c r="Q5" s="97" t="n">
        <v>29</v>
      </c>
    </row>
    <row r="6" customFormat="false" ht="11.25" hidden="false" customHeight="false" outlineLevel="0" collapsed="false">
      <c r="A6" s="247"/>
      <c r="B6" s="255" t="n">
        <f aca="false">EOMONTH(B5,0)+1</f>
        <v>45962</v>
      </c>
      <c r="C6" s="256" t="n">
        <f aca="false">H6</f>
        <v>20</v>
      </c>
      <c r="D6" s="256" t="n">
        <f aca="false">I6</f>
        <v>5</v>
      </c>
      <c r="E6" s="256" t="n">
        <f aca="false">J6</f>
        <v>5</v>
      </c>
      <c r="F6" s="253" t="n">
        <f aca="false">B7-B6</f>
        <v>30</v>
      </c>
      <c r="G6" s="254"/>
      <c r="H6" s="97" t="n">
        <f aca="false">VLOOKUP($B6,NDayTable,2)</f>
        <v>20</v>
      </c>
      <c r="I6" s="1" t="n">
        <f aca="false">VLOOKUP($B6,NDayTable,3)</f>
        <v>5</v>
      </c>
      <c r="J6" s="1" t="n">
        <f aca="false">VLOOKUP($B6,NDayTable,4)</f>
        <v>5</v>
      </c>
      <c r="K6" s="97" t="n">
        <f aca="false">B6-ValuationDate</f>
        <v>31</v>
      </c>
      <c r="L6" s="71" t="n">
        <v>36586</v>
      </c>
      <c r="M6" s="97" t="n">
        <v>23</v>
      </c>
      <c r="N6" s="97" t="n">
        <v>4</v>
      </c>
      <c r="O6" s="97" t="n">
        <v>4</v>
      </c>
      <c r="P6" s="97" t="n">
        <v>0</v>
      </c>
      <c r="Q6" s="97" t="n">
        <v>31</v>
      </c>
    </row>
    <row r="7" customFormat="false" ht="11.25" hidden="false" customHeight="false" outlineLevel="0" collapsed="false">
      <c r="A7" s="247"/>
      <c r="B7" s="255" t="n">
        <f aca="false">EOMONTH(B6,0)+1</f>
        <v>45992</v>
      </c>
      <c r="C7" s="256" t="n">
        <f aca="false">H7</f>
        <v>21</v>
      </c>
      <c r="D7" s="256" t="n">
        <f aca="false">I7</f>
        <v>4</v>
      </c>
      <c r="E7" s="256" t="n">
        <f aca="false">J7</f>
        <v>6</v>
      </c>
      <c r="F7" s="253" t="n">
        <f aca="false">B8-B7</f>
        <v>31</v>
      </c>
      <c r="G7" s="254"/>
      <c r="H7" s="97" t="n">
        <f aca="false">VLOOKUP($B7,NDayTable,2)</f>
        <v>21</v>
      </c>
      <c r="I7" s="1" t="n">
        <f aca="false">VLOOKUP($B7,NDayTable,3)</f>
        <v>4</v>
      </c>
      <c r="J7" s="1" t="n">
        <f aca="false">VLOOKUP($B7,NDayTable,4)</f>
        <v>6</v>
      </c>
      <c r="K7" s="97" t="n">
        <f aca="false">B7-ValuationDate</f>
        <v>61</v>
      </c>
      <c r="L7" s="71" t="n">
        <v>36617</v>
      </c>
      <c r="M7" s="97" t="n">
        <v>20</v>
      </c>
      <c r="N7" s="97" t="n">
        <v>5</v>
      </c>
      <c r="O7" s="97" t="n">
        <v>5</v>
      </c>
      <c r="P7" s="97" t="n">
        <v>0</v>
      </c>
      <c r="Q7" s="97" t="n">
        <v>30</v>
      </c>
    </row>
    <row r="8" customFormat="false" ht="11.25" hidden="false" customHeight="false" outlineLevel="0" collapsed="false">
      <c r="A8" s="247"/>
      <c r="B8" s="255" t="n">
        <f aca="false">EOMONTH(B7,0)+1</f>
        <v>46023</v>
      </c>
      <c r="C8" s="256" t="n">
        <f aca="false">H8</f>
        <v>22</v>
      </c>
      <c r="D8" s="256" t="n">
        <f aca="false">I8</f>
        <v>4</v>
      </c>
      <c r="E8" s="256" t="n">
        <f aca="false">J8</f>
        <v>5</v>
      </c>
      <c r="F8" s="253" t="n">
        <f aca="false">B9-B8</f>
        <v>31</v>
      </c>
      <c r="G8" s="254"/>
      <c r="H8" s="97" t="n">
        <f aca="false">VLOOKUP($B8,NDayTable,2)</f>
        <v>22</v>
      </c>
      <c r="I8" s="1" t="n">
        <f aca="false">VLOOKUP($B8,NDayTable,3)</f>
        <v>4</v>
      </c>
      <c r="J8" s="1" t="n">
        <f aca="false">VLOOKUP($B8,NDayTable,4)</f>
        <v>5</v>
      </c>
      <c r="K8" s="97" t="n">
        <f aca="false">B8-ValuationDate</f>
        <v>92</v>
      </c>
      <c r="L8" s="71" t="n">
        <v>36647</v>
      </c>
      <c r="M8" s="97" t="n">
        <v>22</v>
      </c>
      <c r="N8" s="97" t="n">
        <v>4</v>
      </c>
      <c r="O8" s="97" t="n">
        <v>5</v>
      </c>
      <c r="P8" s="97" t="n">
        <v>1</v>
      </c>
      <c r="Q8" s="97" t="n">
        <v>31</v>
      </c>
    </row>
    <row r="9" customFormat="false" ht="11.25" hidden="false" customHeight="false" outlineLevel="0" collapsed="false">
      <c r="A9" s="247"/>
      <c r="B9" s="255" t="n">
        <f aca="false">EOMONTH(B8,0)+1</f>
        <v>46054</v>
      </c>
      <c r="C9" s="256" t="n">
        <f aca="false">H9</f>
        <v>20</v>
      </c>
      <c r="D9" s="256" t="n">
        <f aca="false">I9</f>
        <v>4</v>
      </c>
      <c r="E9" s="256" t="n">
        <f aca="false">J9</f>
        <v>4</v>
      </c>
      <c r="F9" s="253" t="n">
        <f aca="false">B10-B9</f>
        <v>28</v>
      </c>
      <c r="G9" s="254"/>
      <c r="H9" s="97" t="n">
        <f aca="false">VLOOKUP($B9,NDayTable,2)</f>
        <v>20</v>
      </c>
      <c r="I9" s="1" t="n">
        <f aca="false">VLOOKUP($B9,NDayTable,3)</f>
        <v>4</v>
      </c>
      <c r="J9" s="1" t="n">
        <f aca="false">VLOOKUP($B9,NDayTable,4)</f>
        <v>4</v>
      </c>
      <c r="K9" s="97" t="n">
        <f aca="false">B9-ValuationDate</f>
        <v>123</v>
      </c>
      <c r="L9" s="71" t="n">
        <v>36678</v>
      </c>
      <c r="M9" s="97" t="n">
        <v>22</v>
      </c>
      <c r="N9" s="97" t="n">
        <v>4</v>
      </c>
      <c r="O9" s="97" t="n">
        <v>4</v>
      </c>
      <c r="P9" s="97" t="n">
        <v>0</v>
      </c>
      <c r="Q9" s="97" t="n">
        <v>30</v>
      </c>
    </row>
    <row r="10" customFormat="false" ht="11.25" hidden="false" customHeight="false" outlineLevel="0" collapsed="false">
      <c r="A10" s="247"/>
      <c r="B10" s="255" t="n">
        <f aca="false">EOMONTH(B9,0)+1</f>
        <v>46082</v>
      </c>
      <c r="C10" s="256" t="n">
        <f aca="false">H10</f>
        <v>21</v>
      </c>
      <c r="D10" s="256" t="n">
        <f aca="false">I10</f>
        <v>5</v>
      </c>
      <c r="E10" s="256" t="n">
        <f aca="false">J10</f>
        <v>5</v>
      </c>
      <c r="F10" s="253" t="n">
        <f aca="false">B11-B10</f>
        <v>31</v>
      </c>
      <c r="G10" s="254"/>
      <c r="H10" s="97" t="n">
        <f aca="false">VLOOKUP($B10,NDayTable,2)</f>
        <v>21</v>
      </c>
      <c r="I10" s="1" t="n">
        <f aca="false">VLOOKUP($B10,NDayTable,3)</f>
        <v>5</v>
      </c>
      <c r="J10" s="1" t="n">
        <f aca="false">VLOOKUP($B10,NDayTable,4)</f>
        <v>5</v>
      </c>
      <c r="K10" s="97" t="n">
        <f aca="false">B10-ValuationDate</f>
        <v>151</v>
      </c>
      <c r="L10" s="71" t="n">
        <v>36708</v>
      </c>
      <c r="M10" s="97" t="n">
        <v>20</v>
      </c>
      <c r="N10" s="97" t="n">
        <v>5</v>
      </c>
      <c r="O10" s="97" t="n">
        <v>6</v>
      </c>
      <c r="P10" s="97" t="n">
        <v>1</v>
      </c>
      <c r="Q10" s="97" t="n">
        <v>31</v>
      </c>
    </row>
    <row r="11" customFormat="false" ht="11.25" hidden="false" customHeight="false" outlineLevel="0" collapsed="false">
      <c r="A11" s="247"/>
      <c r="B11" s="255" t="n">
        <f aca="false">EOMONTH(B10,0)+1</f>
        <v>46113</v>
      </c>
      <c r="C11" s="256" t="n">
        <f aca="false">H11</f>
        <v>22</v>
      </c>
      <c r="D11" s="256" t="n">
        <f aca="false">I11</f>
        <v>4</v>
      </c>
      <c r="E11" s="256" t="n">
        <f aca="false">J11</f>
        <v>4</v>
      </c>
      <c r="F11" s="253" t="n">
        <f aca="false">B12-B11</f>
        <v>30</v>
      </c>
      <c r="G11" s="254"/>
      <c r="H11" s="97" t="n">
        <f aca="false">VLOOKUP($B11,NDayTable,2)</f>
        <v>22</v>
      </c>
      <c r="I11" s="1" t="n">
        <f aca="false">VLOOKUP($B11,NDayTable,3)</f>
        <v>4</v>
      </c>
      <c r="J11" s="1" t="n">
        <f aca="false">VLOOKUP($B11,NDayTable,4)</f>
        <v>4</v>
      </c>
      <c r="K11" s="97" t="n">
        <f aca="false">B11-ValuationDate</f>
        <v>182</v>
      </c>
      <c r="L11" s="71" t="n">
        <v>36739</v>
      </c>
      <c r="M11" s="97" t="n">
        <v>23</v>
      </c>
      <c r="N11" s="97" t="n">
        <v>4</v>
      </c>
      <c r="O11" s="97" t="n">
        <v>4</v>
      </c>
      <c r="P11" s="97" t="n">
        <v>0</v>
      </c>
      <c r="Q11" s="97" t="n">
        <v>31</v>
      </c>
    </row>
    <row r="12" customFormat="false" ht="11.25" hidden="false" customHeight="false" outlineLevel="0" collapsed="false">
      <c r="A12" s="247"/>
      <c r="B12" s="255" t="n">
        <f aca="false">EOMONTH(B11,0)+1</f>
        <v>46143</v>
      </c>
      <c r="C12" s="256" t="n">
        <f aca="false">H12</f>
        <v>22</v>
      </c>
      <c r="D12" s="256" t="n">
        <f aca="false">I12</f>
        <v>4</v>
      </c>
      <c r="E12" s="256" t="n">
        <f aca="false">J12</f>
        <v>5</v>
      </c>
      <c r="F12" s="253" t="n">
        <f aca="false">B13-B12</f>
        <v>31</v>
      </c>
      <c r="G12" s="254"/>
      <c r="H12" s="97" t="n">
        <f aca="false">VLOOKUP($B12,NDayTable,2)</f>
        <v>22</v>
      </c>
      <c r="I12" s="1" t="n">
        <f aca="false">VLOOKUP($B12,NDayTable,3)</f>
        <v>4</v>
      </c>
      <c r="J12" s="1" t="n">
        <f aca="false">VLOOKUP($B12,NDayTable,4)</f>
        <v>5</v>
      </c>
      <c r="K12" s="97" t="n">
        <f aca="false">B12-ValuationDate</f>
        <v>212</v>
      </c>
      <c r="L12" s="71" t="n">
        <v>36770</v>
      </c>
      <c r="M12" s="97" t="n">
        <v>20</v>
      </c>
      <c r="N12" s="97" t="n">
        <v>5</v>
      </c>
      <c r="O12" s="97" t="n">
        <v>5</v>
      </c>
      <c r="P12" s="97" t="n">
        <v>1</v>
      </c>
      <c r="Q12" s="97" t="n">
        <v>30</v>
      </c>
    </row>
    <row r="13" customFormat="false" ht="11.25" hidden="false" customHeight="false" outlineLevel="0" collapsed="false">
      <c r="A13" s="247"/>
      <c r="B13" s="255" t="n">
        <f aca="false">EOMONTH(B12,0)+1</f>
        <v>46174</v>
      </c>
      <c r="C13" s="256" t="n">
        <f aca="false">H13</f>
        <v>20</v>
      </c>
      <c r="D13" s="256" t="n">
        <f aca="false">I13</f>
        <v>5</v>
      </c>
      <c r="E13" s="256" t="n">
        <f aca="false">J13</f>
        <v>5</v>
      </c>
      <c r="F13" s="253" t="n">
        <f aca="false">B14-B13</f>
        <v>30</v>
      </c>
      <c r="G13" s="254"/>
      <c r="H13" s="97" t="n">
        <f aca="false">VLOOKUP($B13,NDayTable,2)</f>
        <v>20</v>
      </c>
      <c r="I13" s="1" t="n">
        <f aca="false">VLOOKUP($B13,NDayTable,3)</f>
        <v>5</v>
      </c>
      <c r="J13" s="1" t="n">
        <f aca="false">VLOOKUP($B13,NDayTable,4)</f>
        <v>5</v>
      </c>
      <c r="K13" s="97" t="n">
        <f aca="false">B13-ValuationDate</f>
        <v>243</v>
      </c>
      <c r="L13" s="71" t="n">
        <v>36800</v>
      </c>
      <c r="M13" s="97" t="n">
        <v>22</v>
      </c>
      <c r="N13" s="97" t="n">
        <v>4</v>
      </c>
      <c r="O13" s="97" t="n">
        <v>5</v>
      </c>
      <c r="P13" s="97" t="n">
        <v>0</v>
      </c>
      <c r="Q13" s="97" t="n">
        <v>31</v>
      </c>
    </row>
    <row r="14" customFormat="false" ht="11.25" hidden="false" customHeight="false" outlineLevel="0" collapsed="false">
      <c r="A14" s="247"/>
      <c r="B14" s="255" t="n">
        <f aca="false">EOMONTH(B13,0)+1</f>
        <v>46204</v>
      </c>
      <c r="C14" s="256" t="n">
        <f aca="false">H14</f>
        <v>22</v>
      </c>
      <c r="D14" s="256" t="n">
        <f aca="false">I14</f>
        <v>4</v>
      </c>
      <c r="E14" s="256" t="n">
        <f aca="false">J14</f>
        <v>5</v>
      </c>
      <c r="F14" s="253" t="n">
        <f aca="false">B15-B14</f>
        <v>31</v>
      </c>
      <c r="G14" s="254"/>
      <c r="H14" s="97" t="n">
        <f aca="false">VLOOKUP($B14,NDayTable,2)</f>
        <v>22</v>
      </c>
      <c r="I14" s="1" t="n">
        <f aca="false">VLOOKUP($B14,NDayTable,3)</f>
        <v>4</v>
      </c>
      <c r="J14" s="1" t="n">
        <f aca="false">VLOOKUP($B14,NDayTable,4)</f>
        <v>5</v>
      </c>
      <c r="K14" s="97" t="n">
        <f aca="false">B14-ValuationDate</f>
        <v>273</v>
      </c>
      <c r="L14" s="71" t="n">
        <v>36831</v>
      </c>
      <c r="M14" s="97" t="n">
        <v>21</v>
      </c>
      <c r="N14" s="97" t="n">
        <v>4</v>
      </c>
      <c r="O14" s="97" t="n">
        <v>5</v>
      </c>
      <c r="P14" s="97" t="n">
        <v>1</v>
      </c>
      <c r="Q14" s="97" t="n">
        <v>30</v>
      </c>
    </row>
    <row r="15" customFormat="false" ht="11.25" hidden="false" customHeight="false" outlineLevel="0" collapsed="false">
      <c r="A15" s="247"/>
      <c r="B15" s="255" t="n">
        <f aca="false">EOMONTH(B14,0)+1</f>
        <v>46235</v>
      </c>
      <c r="C15" s="256" t="n">
        <f aca="false">H15</f>
        <v>22</v>
      </c>
      <c r="D15" s="256" t="n">
        <f aca="false">I15</f>
        <v>5</v>
      </c>
      <c r="E15" s="256" t="n">
        <f aca="false">J15</f>
        <v>4</v>
      </c>
      <c r="F15" s="253" t="n">
        <f aca="false">B16-B15</f>
        <v>31</v>
      </c>
      <c r="G15" s="254"/>
      <c r="H15" s="97" t="n">
        <f aca="false">VLOOKUP($B15,NDayTable,2)</f>
        <v>22</v>
      </c>
      <c r="I15" s="1" t="n">
        <f aca="false">VLOOKUP($B15,NDayTable,3)</f>
        <v>5</v>
      </c>
      <c r="J15" s="1" t="n">
        <f aca="false">VLOOKUP($B15,NDayTable,4)</f>
        <v>4</v>
      </c>
      <c r="K15" s="97" t="n">
        <f aca="false">B15-ValuationDate</f>
        <v>304</v>
      </c>
      <c r="L15" s="71" t="n">
        <v>36861</v>
      </c>
      <c r="M15" s="97" t="n">
        <v>20</v>
      </c>
      <c r="N15" s="97" t="n">
        <v>5</v>
      </c>
      <c r="O15" s="97" t="n">
        <v>6</v>
      </c>
      <c r="P15" s="97" t="n">
        <v>1</v>
      </c>
      <c r="Q15" s="97" t="n">
        <v>31</v>
      </c>
    </row>
    <row r="16" customFormat="false" ht="11.25" hidden="false" customHeight="false" outlineLevel="0" collapsed="false">
      <c r="A16" s="247"/>
      <c r="B16" s="255" t="n">
        <f aca="false">EOMONTH(B15,0)+1</f>
        <v>46266</v>
      </c>
      <c r="C16" s="256" t="n">
        <f aca="false">H16</f>
        <v>20</v>
      </c>
      <c r="D16" s="256" t="n">
        <f aca="false">I16</f>
        <v>4</v>
      </c>
      <c r="E16" s="256" t="n">
        <f aca="false">J16</f>
        <v>6</v>
      </c>
      <c r="F16" s="253" t="n">
        <f aca="false">B17-B16</f>
        <v>30</v>
      </c>
      <c r="G16" s="254"/>
      <c r="H16" s="97" t="n">
        <f aca="false">VLOOKUP($B16,NDayTable,2)</f>
        <v>20</v>
      </c>
      <c r="I16" s="1" t="n">
        <f aca="false">VLOOKUP($B16,NDayTable,3)</f>
        <v>4</v>
      </c>
      <c r="J16" s="1" t="n">
        <f aca="false">VLOOKUP($B16,NDayTable,4)</f>
        <v>6</v>
      </c>
      <c r="K16" s="97" t="n">
        <f aca="false">B16-ValuationDate</f>
        <v>335</v>
      </c>
      <c r="L16" s="71" t="n">
        <v>36892</v>
      </c>
      <c r="M16" s="97" t="n">
        <v>22</v>
      </c>
      <c r="N16" s="97" t="n">
        <v>4</v>
      </c>
      <c r="O16" s="97" t="n">
        <v>5</v>
      </c>
      <c r="P16" s="97" t="n">
        <v>1</v>
      </c>
      <c r="Q16" s="97" t="n">
        <v>31</v>
      </c>
    </row>
    <row r="17" customFormat="false" ht="11.25" hidden="false" customHeight="false" outlineLevel="0" collapsed="false">
      <c r="A17" s="247"/>
      <c r="B17" s="255" t="n">
        <f aca="false">EOMONTH(B16,0)+1</f>
        <v>46296</v>
      </c>
      <c r="C17" s="256" t="n">
        <f aca="false">H17</f>
        <v>23</v>
      </c>
      <c r="D17" s="256" t="n">
        <f aca="false">I17</f>
        <v>4</v>
      </c>
      <c r="E17" s="256" t="n">
        <f aca="false">J17</f>
        <v>4</v>
      </c>
      <c r="F17" s="253" t="n">
        <f aca="false">B18-B17</f>
        <v>31</v>
      </c>
      <c r="G17" s="254"/>
      <c r="H17" s="97" t="n">
        <f aca="false">VLOOKUP($B17,NDayTable,2)</f>
        <v>23</v>
      </c>
      <c r="I17" s="1" t="n">
        <f aca="false">VLOOKUP($B17,NDayTable,3)</f>
        <v>4</v>
      </c>
      <c r="J17" s="1" t="n">
        <f aca="false">VLOOKUP($B17,NDayTable,4)</f>
        <v>4</v>
      </c>
      <c r="K17" s="97" t="n">
        <f aca="false">B17-ValuationDate</f>
        <v>365</v>
      </c>
      <c r="L17" s="71" t="n">
        <v>36923</v>
      </c>
      <c r="M17" s="97" t="n">
        <v>20</v>
      </c>
      <c r="N17" s="97" t="n">
        <v>4</v>
      </c>
      <c r="O17" s="97" t="n">
        <v>4</v>
      </c>
      <c r="P17" s="97" t="n">
        <v>0</v>
      </c>
      <c r="Q17" s="97" t="n">
        <v>28</v>
      </c>
    </row>
    <row r="18" customFormat="false" ht="11.25" hidden="false" customHeight="false" outlineLevel="0" collapsed="false">
      <c r="A18" s="247"/>
      <c r="B18" s="255" t="n">
        <f aca="false">EOMONTH(B17,0)+1</f>
        <v>46327</v>
      </c>
      <c r="C18" s="256" t="n">
        <f aca="false">H18</f>
        <v>20</v>
      </c>
      <c r="D18" s="256" t="n">
        <f aca="false">I18</f>
        <v>5</v>
      </c>
      <c r="E18" s="256" t="n">
        <f aca="false">J18</f>
        <v>5</v>
      </c>
      <c r="F18" s="253" t="n">
        <f aca="false">B19-B18</f>
        <v>30</v>
      </c>
      <c r="G18" s="254"/>
      <c r="H18" s="97" t="n">
        <f aca="false">VLOOKUP($B18,NDayTable,2)</f>
        <v>20</v>
      </c>
      <c r="I18" s="1" t="n">
        <f aca="false">VLOOKUP($B18,NDayTable,3)</f>
        <v>5</v>
      </c>
      <c r="J18" s="1" t="n">
        <f aca="false">VLOOKUP($B18,NDayTable,4)</f>
        <v>5</v>
      </c>
      <c r="K18" s="97" t="n">
        <f aca="false">B18-ValuationDate</f>
        <v>396</v>
      </c>
      <c r="L18" s="71" t="n">
        <v>36951</v>
      </c>
      <c r="M18" s="97" t="n">
        <v>22</v>
      </c>
      <c r="N18" s="97" t="n">
        <v>5</v>
      </c>
      <c r="O18" s="97" t="n">
        <v>4</v>
      </c>
      <c r="P18" s="97" t="n">
        <v>0</v>
      </c>
      <c r="Q18" s="97" t="n">
        <v>31</v>
      </c>
    </row>
    <row r="19" customFormat="false" ht="11.25" hidden="false" customHeight="false" outlineLevel="0" collapsed="false">
      <c r="A19" s="247"/>
      <c r="B19" s="255" t="n">
        <f aca="false">EOMONTH(B18,0)+1</f>
        <v>46357</v>
      </c>
      <c r="C19" s="256" t="n">
        <f aca="false">H19</f>
        <v>21</v>
      </c>
      <c r="D19" s="256" t="n">
        <f aca="false">I19</f>
        <v>4</v>
      </c>
      <c r="E19" s="256" t="n">
        <f aca="false">J19</f>
        <v>6</v>
      </c>
      <c r="F19" s="253" t="n">
        <f aca="false">B20-B19</f>
        <v>31</v>
      </c>
      <c r="G19" s="254"/>
      <c r="H19" s="97" t="n">
        <f aca="false">VLOOKUP($B19,NDayTable,2)</f>
        <v>21</v>
      </c>
      <c r="I19" s="1" t="n">
        <f aca="false">VLOOKUP($B19,NDayTable,3)</f>
        <v>4</v>
      </c>
      <c r="J19" s="1" t="n">
        <f aca="false">VLOOKUP($B19,NDayTable,4)</f>
        <v>6</v>
      </c>
      <c r="K19" s="97" t="n">
        <f aca="false">B19-ValuationDate</f>
        <v>426</v>
      </c>
      <c r="L19" s="71" t="n">
        <v>36982</v>
      </c>
      <c r="M19" s="97" t="n">
        <v>21</v>
      </c>
      <c r="N19" s="97" t="n">
        <v>4</v>
      </c>
      <c r="O19" s="97" t="n">
        <v>5</v>
      </c>
      <c r="P19" s="97" t="n">
        <v>0</v>
      </c>
      <c r="Q19" s="97" t="n">
        <v>30</v>
      </c>
    </row>
    <row r="20" customFormat="false" ht="11.25" hidden="false" customHeight="false" outlineLevel="0" collapsed="false">
      <c r="A20" s="247"/>
      <c r="B20" s="255" t="n">
        <f aca="false">EOMONTH(B19,0)+1</f>
        <v>46388</v>
      </c>
      <c r="C20" s="256" t="n">
        <f aca="false">H20</f>
        <v>22</v>
      </c>
      <c r="D20" s="256" t="n">
        <f aca="false">I20</f>
        <v>4</v>
      </c>
      <c r="E20" s="256" t="n">
        <f aca="false">J20</f>
        <v>5</v>
      </c>
      <c r="F20" s="253" t="n">
        <f aca="false">B21-B20</f>
        <v>31</v>
      </c>
      <c r="G20" s="254"/>
      <c r="H20" s="97" t="n">
        <f aca="false">VLOOKUP($B20,NDayTable,2)</f>
        <v>22</v>
      </c>
      <c r="I20" s="1" t="n">
        <f aca="false">VLOOKUP($B20,NDayTable,3)</f>
        <v>4</v>
      </c>
      <c r="J20" s="1" t="n">
        <f aca="false">VLOOKUP($B20,NDayTable,4)</f>
        <v>5</v>
      </c>
      <c r="K20" s="97" t="n">
        <f aca="false">B20-ValuationDate</f>
        <v>457</v>
      </c>
      <c r="L20" s="71" t="n">
        <v>37012</v>
      </c>
      <c r="M20" s="97" t="n">
        <v>22</v>
      </c>
      <c r="N20" s="97" t="n">
        <v>4</v>
      </c>
      <c r="O20" s="97" t="n">
        <v>5</v>
      </c>
      <c r="P20" s="97" t="n">
        <v>1</v>
      </c>
      <c r="Q20" s="97" t="n">
        <v>31</v>
      </c>
    </row>
    <row r="21" customFormat="false" ht="11.25" hidden="false" customHeight="false" outlineLevel="0" collapsed="false">
      <c r="A21" s="247"/>
      <c r="B21" s="255" t="n">
        <f aca="false">EOMONTH(B20,0)+1</f>
        <v>46419</v>
      </c>
      <c r="C21" s="256" t="n">
        <f aca="false">H21</f>
        <v>20</v>
      </c>
      <c r="D21" s="256" t="n">
        <f aca="false">I21</f>
        <v>4</v>
      </c>
      <c r="E21" s="256" t="n">
        <f aca="false">J21</f>
        <v>4</v>
      </c>
      <c r="F21" s="253" t="n">
        <f aca="false">B22-B21</f>
        <v>28</v>
      </c>
      <c r="G21" s="254"/>
      <c r="H21" s="97" t="n">
        <f aca="false">VLOOKUP($B21,NDayTable,2)</f>
        <v>20</v>
      </c>
      <c r="I21" s="1" t="n">
        <f aca="false">VLOOKUP($B21,NDayTable,3)</f>
        <v>4</v>
      </c>
      <c r="J21" s="1" t="n">
        <f aca="false">VLOOKUP($B21,NDayTable,4)</f>
        <v>4</v>
      </c>
      <c r="K21" s="97" t="n">
        <f aca="false">B21-ValuationDate</f>
        <v>488</v>
      </c>
      <c r="L21" s="71" t="n">
        <v>37043</v>
      </c>
      <c r="M21" s="97" t="n">
        <v>21</v>
      </c>
      <c r="N21" s="97" t="n">
        <v>5</v>
      </c>
      <c r="O21" s="97" t="n">
        <v>4</v>
      </c>
      <c r="P21" s="97" t="n">
        <v>0</v>
      </c>
      <c r="Q21" s="97" t="n">
        <v>30</v>
      </c>
    </row>
    <row r="22" customFormat="false" ht="11.25" hidden="false" customHeight="false" outlineLevel="0" collapsed="false">
      <c r="A22" s="247"/>
      <c r="B22" s="255" t="n">
        <f aca="false">EOMONTH(B21,0)+1</f>
        <v>46447</v>
      </c>
      <c r="C22" s="256" t="n">
        <f aca="false">H22</f>
        <v>21</v>
      </c>
      <c r="D22" s="256" t="n">
        <f aca="false">I22</f>
        <v>5</v>
      </c>
      <c r="E22" s="256" t="n">
        <f aca="false">J22</f>
        <v>5</v>
      </c>
      <c r="F22" s="253" t="n">
        <f aca="false">B23-B22</f>
        <v>31</v>
      </c>
      <c r="G22" s="254"/>
      <c r="H22" s="97" t="n">
        <f aca="false">VLOOKUP($B22,NDayTable,2)</f>
        <v>21</v>
      </c>
      <c r="I22" s="1" t="n">
        <f aca="false">VLOOKUP($B22,NDayTable,3)</f>
        <v>5</v>
      </c>
      <c r="J22" s="1" t="n">
        <f aca="false">VLOOKUP($B22,NDayTable,4)</f>
        <v>5</v>
      </c>
      <c r="K22" s="97" t="n">
        <f aca="false">B22-ValuationDate</f>
        <v>516</v>
      </c>
      <c r="L22" s="71" t="n">
        <v>37073</v>
      </c>
      <c r="M22" s="97" t="n">
        <v>21</v>
      </c>
      <c r="N22" s="97" t="n">
        <v>4</v>
      </c>
      <c r="O22" s="97" t="n">
        <v>6</v>
      </c>
      <c r="P22" s="97" t="n">
        <v>1</v>
      </c>
      <c r="Q22" s="97" t="n">
        <v>31</v>
      </c>
    </row>
    <row r="23" customFormat="false" ht="11.25" hidden="false" customHeight="false" outlineLevel="0" collapsed="false">
      <c r="A23" s="247"/>
      <c r="B23" s="255" t="n">
        <f aca="false">EOMONTH(B22,0)+1</f>
        <v>46478</v>
      </c>
      <c r="C23" s="256" t="n">
        <f aca="false">H23</f>
        <v>22</v>
      </c>
      <c r="D23" s="256" t="n">
        <f aca="false">I23</f>
        <v>4</v>
      </c>
      <c r="E23" s="256" t="n">
        <f aca="false">J23</f>
        <v>4</v>
      </c>
      <c r="F23" s="253" t="n">
        <f aca="false">B24-B23</f>
        <v>30</v>
      </c>
      <c r="G23" s="254"/>
      <c r="H23" s="97" t="n">
        <f aca="false">VLOOKUP($B23,NDayTable,2)</f>
        <v>22</v>
      </c>
      <c r="I23" s="1" t="n">
        <f aca="false">VLOOKUP($B23,NDayTable,3)</f>
        <v>4</v>
      </c>
      <c r="J23" s="1" t="n">
        <f aca="false">VLOOKUP($B23,NDayTable,4)</f>
        <v>4</v>
      </c>
      <c r="K23" s="97" t="n">
        <f aca="false">B23-ValuationDate</f>
        <v>547</v>
      </c>
      <c r="L23" s="71" t="n">
        <v>37104</v>
      </c>
      <c r="M23" s="97" t="n">
        <v>23</v>
      </c>
      <c r="N23" s="97" t="n">
        <v>4</v>
      </c>
      <c r="O23" s="97" t="n">
        <v>4</v>
      </c>
      <c r="P23" s="97" t="n">
        <v>0</v>
      </c>
      <c r="Q23" s="97" t="n">
        <v>31</v>
      </c>
    </row>
    <row r="24" customFormat="false" ht="11.25" hidden="false" customHeight="false" outlineLevel="0" collapsed="false">
      <c r="A24" s="247"/>
      <c r="B24" s="255" t="n">
        <f aca="false">EOMONTH(B23,0)+1</f>
        <v>46508</v>
      </c>
      <c r="C24" s="256" t="n">
        <f aca="false">H24</f>
        <v>22</v>
      </c>
      <c r="D24" s="256" t="n">
        <f aca="false">I24</f>
        <v>4</v>
      </c>
      <c r="E24" s="256" t="n">
        <f aca="false">J24</f>
        <v>5</v>
      </c>
      <c r="F24" s="253" t="n">
        <f aca="false">B25-B24</f>
        <v>31</v>
      </c>
      <c r="G24" s="254"/>
      <c r="H24" s="97" t="n">
        <f aca="false">VLOOKUP($B24,NDayTable,2)</f>
        <v>22</v>
      </c>
      <c r="I24" s="1" t="n">
        <f aca="false">VLOOKUP($B24,NDayTable,3)</f>
        <v>4</v>
      </c>
      <c r="J24" s="1" t="n">
        <f aca="false">VLOOKUP($B24,NDayTable,4)</f>
        <v>5</v>
      </c>
      <c r="K24" s="97" t="n">
        <f aca="false">B24-ValuationDate</f>
        <v>577</v>
      </c>
      <c r="L24" s="71" t="n">
        <v>37135</v>
      </c>
      <c r="M24" s="97" t="n">
        <v>19</v>
      </c>
      <c r="N24" s="97" t="n">
        <v>5</v>
      </c>
      <c r="O24" s="97" t="n">
        <v>6</v>
      </c>
      <c r="P24" s="97" t="n">
        <v>1</v>
      </c>
      <c r="Q24" s="97" t="n">
        <v>30</v>
      </c>
    </row>
    <row r="25" customFormat="false" ht="11.25" hidden="false" customHeight="false" outlineLevel="0" collapsed="false">
      <c r="A25" s="247"/>
      <c r="B25" s="255" t="n">
        <f aca="false">EOMONTH(B24,0)+1</f>
        <v>46539</v>
      </c>
      <c r="C25" s="256" t="n">
        <f aca="false">H25</f>
        <v>20</v>
      </c>
      <c r="D25" s="256" t="n">
        <f aca="false">I25</f>
        <v>5</v>
      </c>
      <c r="E25" s="256" t="n">
        <f aca="false">J25</f>
        <v>5</v>
      </c>
      <c r="F25" s="253" t="n">
        <f aca="false">B26-B25</f>
        <v>30</v>
      </c>
      <c r="G25" s="254"/>
      <c r="H25" s="97" t="n">
        <f aca="false">VLOOKUP($B25,NDayTable,2)</f>
        <v>20</v>
      </c>
      <c r="I25" s="1" t="n">
        <f aca="false">VLOOKUP($B25,NDayTable,3)</f>
        <v>5</v>
      </c>
      <c r="J25" s="1" t="n">
        <f aca="false">VLOOKUP($B25,NDayTable,4)</f>
        <v>5</v>
      </c>
      <c r="K25" s="97" t="n">
        <f aca="false">B25-ValuationDate</f>
        <v>608</v>
      </c>
      <c r="L25" s="71" t="n">
        <v>37165</v>
      </c>
      <c r="M25" s="97" t="n">
        <v>23</v>
      </c>
      <c r="N25" s="97" t="n">
        <v>4</v>
      </c>
      <c r="O25" s="97" t="n">
        <v>4</v>
      </c>
      <c r="P25" s="97" t="n">
        <v>0</v>
      </c>
      <c r="Q25" s="97" t="n">
        <v>31</v>
      </c>
    </row>
    <row r="26" customFormat="false" ht="11.25" hidden="false" customHeight="false" outlineLevel="0" collapsed="false">
      <c r="A26" s="247"/>
      <c r="B26" s="255" t="n">
        <f aca="false">EOMONTH(B25,0)+1</f>
        <v>46569</v>
      </c>
      <c r="C26" s="256" t="n">
        <f aca="false">H26</f>
        <v>22</v>
      </c>
      <c r="D26" s="256" t="n">
        <f aca="false">I26</f>
        <v>4</v>
      </c>
      <c r="E26" s="256" t="n">
        <f aca="false">J26</f>
        <v>5</v>
      </c>
      <c r="F26" s="253" t="n">
        <f aca="false">B27-B26</f>
        <v>31</v>
      </c>
      <c r="G26" s="254"/>
      <c r="H26" s="97" t="n">
        <f aca="false">VLOOKUP($B26,NDayTable,2)</f>
        <v>22</v>
      </c>
      <c r="I26" s="1" t="n">
        <f aca="false">VLOOKUP($B26,NDayTable,3)</f>
        <v>4</v>
      </c>
      <c r="J26" s="1" t="n">
        <f aca="false">VLOOKUP($B26,NDayTable,4)</f>
        <v>5</v>
      </c>
      <c r="K26" s="97" t="n">
        <f aca="false">B26-ValuationDate</f>
        <v>638</v>
      </c>
      <c r="L26" s="71" t="n">
        <v>37196</v>
      </c>
      <c r="M26" s="97" t="n">
        <v>21</v>
      </c>
      <c r="N26" s="97" t="n">
        <v>4</v>
      </c>
      <c r="O26" s="97" t="n">
        <v>5</v>
      </c>
      <c r="P26" s="97" t="n">
        <v>1</v>
      </c>
      <c r="Q26" s="97" t="n">
        <v>30</v>
      </c>
    </row>
    <row r="27" customFormat="false" ht="11.25" hidden="false" customHeight="false" outlineLevel="0" collapsed="false">
      <c r="A27" s="247"/>
      <c r="B27" s="255" t="n">
        <f aca="false">EOMONTH(B26,0)+1</f>
        <v>46600</v>
      </c>
      <c r="C27" s="256" t="n">
        <f aca="false">H27</f>
        <v>22</v>
      </c>
      <c r="D27" s="256" t="n">
        <f aca="false">I27</f>
        <v>5</v>
      </c>
      <c r="E27" s="256" t="n">
        <f aca="false">J27</f>
        <v>4</v>
      </c>
      <c r="F27" s="253" t="n">
        <f aca="false">B28-B27</f>
        <v>31</v>
      </c>
      <c r="G27" s="254"/>
      <c r="H27" s="97" t="n">
        <f aca="false">VLOOKUP($B27,NDayTable,2)</f>
        <v>22</v>
      </c>
      <c r="I27" s="1" t="n">
        <f aca="false">VLOOKUP($B27,NDayTable,3)</f>
        <v>5</v>
      </c>
      <c r="J27" s="1" t="n">
        <f aca="false">VLOOKUP($B27,NDayTable,4)</f>
        <v>4</v>
      </c>
      <c r="K27" s="97" t="n">
        <f aca="false">B27-ValuationDate</f>
        <v>669</v>
      </c>
      <c r="L27" s="71" t="n">
        <v>37226</v>
      </c>
      <c r="M27" s="97" t="n">
        <v>20</v>
      </c>
      <c r="N27" s="97" t="n">
        <v>5</v>
      </c>
      <c r="O27" s="97" t="n">
        <v>6</v>
      </c>
      <c r="P27" s="97" t="n">
        <v>1</v>
      </c>
      <c r="Q27" s="97" t="n">
        <v>31</v>
      </c>
    </row>
    <row r="28" customFormat="false" ht="11.25" hidden="false" customHeight="false" outlineLevel="0" collapsed="false">
      <c r="A28" s="247"/>
      <c r="B28" s="255" t="n">
        <f aca="false">EOMONTH(B27,0)+1</f>
        <v>46631</v>
      </c>
      <c r="C28" s="256" t="n">
        <f aca="false">H28</f>
        <v>20</v>
      </c>
      <c r="D28" s="256" t="n">
        <f aca="false">I28</f>
        <v>4</v>
      </c>
      <c r="E28" s="256" t="n">
        <f aca="false">J28</f>
        <v>6</v>
      </c>
      <c r="F28" s="253" t="n">
        <f aca="false">B29-B28</f>
        <v>30</v>
      </c>
      <c r="G28" s="254"/>
      <c r="H28" s="97" t="n">
        <f aca="false">VLOOKUP($B28,NDayTable,2)</f>
        <v>20</v>
      </c>
      <c r="I28" s="1" t="n">
        <f aca="false">VLOOKUP($B28,NDayTable,3)</f>
        <v>4</v>
      </c>
      <c r="J28" s="1" t="n">
        <f aca="false">VLOOKUP($B28,NDayTable,4)</f>
        <v>6</v>
      </c>
      <c r="K28" s="97" t="n">
        <f aca="false">B28-ValuationDate</f>
        <v>700</v>
      </c>
      <c r="L28" s="71" t="n">
        <v>37257</v>
      </c>
      <c r="M28" s="97" t="n">
        <v>22</v>
      </c>
      <c r="N28" s="97" t="n">
        <v>4</v>
      </c>
      <c r="O28" s="97" t="n">
        <v>5</v>
      </c>
      <c r="P28" s="97" t="n">
        <v>1</v>
      </c>
      <c r="Q28" s="97" t="n">
        <v>31</v>
      </c>
    </row>
    <row r="29" customFormat="false" ht="11.25" hidden="false" customHeight="false" outlineLevel="0" collapsed="false">
      <c r="A29" s="247"/>
      <c r="B29" s="255" t="n">
        <f aca="false">EOMONTH(B28,0)+1</f>
        <v>46661</v>
      </c>
      <c r="C29" s="256" t="n">
        <f aca="false">H29</f>
        <v>23</v>
      </c>
      <c r="D29" s="256" t="n">
        <f aca="false">I29</f>
        <v>4</v>
      </c>
      <c r="E29" s="256" t="n">
        <f aca="false">J29</f>
        <v>4</v>
      </c>
      <c r="F29" s="253" t="n">
        <f aca="false">B30-B29</f>
        <v>31</v>
      </c>
      <c r="G29" s="254"/>
      <c r="H29" s="97" t="n">
        <f aca="false">VLOOKUP($B29,NDayTable,2)</f>
        <v>23</v>
      </c>
      <c r="I29" s="1" t="n">
        <f aca="false">VLOOKUP($B29,NDayTable,3)</f>
        <v>4</v>
      </c>
      <c r="J29" s="1" t="n">
        <f aca="false">VLOOKUP($B29,NDayTable,4)</f>
        <v>4</v>
      </c>
      <c r="K29" s="97" t="n">
        <f aca="false">B29-ValuationDate</f>
        <v>730</v>
      </c>
      <c r="L29" s="71" t="n">
        <v>37288</v>
      </c>
      <c r="M29" s="97" t="n">
        <v>20</v>
      </c>
      <c r="N29" s="97" t="n">
        <v>4</v>
      </c>
      <c r="O29" s="97" t="n">
        <v>4</v>
      </c>
      <c r="P29" s="97" t="n">
        <v>0</v>
      </c>
      <c r="Q29" s="97" t="n">
        <v>28</v>
      </c>
    </row>
    <row r="30" customFormat="false" ht="11.25" hidden="false" customHeight="false" outlineLevel="0" collapsed="false">
      <c r="A30" s="247"/>
      <c r="B30" s="255" t="n">
        <f aca="false">EOMONTH(B29,0)+1</f>
        <v>46692</v>
      </c>
      <c r="C30" s="256" t="n">
        <f aca="false">H30</f>
        <v>20</v>
      </c>
      <c r="D30" s="256" t="n">
        <f aca="false">I30</f>
        <v>5</v>
      </c>
      <c r="E30" s="256" t="n">
        <f aca="false">J30</f>
        <v>5</v>
      </c>
      <c r="F30" s="253" t="n">
        <f aca="false">B31-B30</f>
        <v>30</v>
      </c>
      <c r="G30" s="254"/>
      <c r="H30" s="97" t="n">
        <f aca="false">VLOOKUP($B30,NDayTable,2)</f>
        <v>20</v>
      </c>
      <c r="I30" s="1" t="n">
        <f aca="false">VLOOKUP($B30,NDayTable,3)</f>
        <v>5</v>
      </c>
      <c r="J30" s="1" t="n">
        <f aca="false">VLOOKUP($B30,NDayTable,4)</f>
        <v>5</v>
      </c>
      <c r="K30" s="97" t="n">
        <f aca="false">B30-ValuationDate</f>
        <v>761</v>
      </c>
      <c r="L30" s="71" t="n">
        <v>37316</v>
      </c>
      <c r="M30" s="97" t="n">
        <v>21</v>
      </c>
      <c r="N30" s="97" t="n">
        <v>5</v>
      </c>
      <c r="O30" s="97" t="n">
        <v>5</v>
      </c>
      <c r="P30" s="97" t="n">
        <v>0</v>
      </c>
      <c r="Q30" s="97" t="n">
        <v>31</v>
      </c>
    </row>
    <row r="31" customFormat="false" ht="11.25" hidden="false" customHeight="false" outlineLevel="0" collapsed="false">
      <c r="A31" s="247"/>
      <c r="B31" s="255" t="n">
        <f aca="false">EOMONTH(B30,0)+1</f>
        <v>46722</v>
      </c>
      <c r="C31" s="256" t="n">
        <f aca="false">H31</f>
        <v>21</v>
      </c>
      <c r="D31" s="256" t="n">
        <f aca="false">I31</f>
        <v>4</v>
      </c>
      <c r="E31" s="256" t="n">
        <f aca="false">J31</f>
        <v>6</v>
      </c>
      <c r="F31" s="253" t="n">
        <f aca="false">B32-B31</f>
        <v>31</v>
      </c>
      <c r="G31" s="254"/>
      <c r="H31" s="97" t="n">
        <f aca="false">VLOOKUP($B31,NDayTable,2)</f>
        <v>21</v>
      </c>
      <c r="I31" s="1" t="n">
        <f aca="false">VLOOKUP($B31,NDayTable,3)</f>
        <v>4</v>
      </c>
      <c r="J31" s="1" t="n">
        <f aca="false">VLOOKUP($B31,NDayTable,4)</f>
        <v>6</v>
      </c>
      <c r="K31" s="97" t="n">
        <f aca="false">B31-ValuationDate</f>
        <v>791</v>
      </c>
      <c r="L31" s="71" t="n">
        <v>37347</v>
      </c>
      <c r="M31" s="97" t="n">
        <v>22</v>
      </c>
      <c r="N31" s="97" t="n">
        <v>4</v>
      </c>
      <c r="O31" s="97" t="n">
        <v>4</v>
      </c>
      <c r="P31" s="97" t="n">
        <v>0</v>
      </c>
      <c r="Q31" s="97" t="n">
        <v>30</v>
      </c>
    </row>
    <row r="32" customFormat="false" ht="11.25" hidden="false" customHeight="false" outlineLevel="0" collapsed="false">
      <c r="A32" s="247"/>
      <c r="B32" s="255" t="n">
        <f aca="false">EOMONTH(B31,0)+1</f>
        <v>46753</v>
      </c>
      <c r="C32" s="256" t="n">
        <f aca="false">H32</f>
        <v>22</v>
      </c>
      <c r="D32" s="256" t="n">
        <f aca="false">I32</f>
        <v>4</v>
      </c>
      <c r="E32" s="256" t="n">
        <f aca="false">J32</f>
        <v>5</v>
      </c>
      <c r="F32" s="253" t="n">
        <f aca="false">B33-B32</f>
        <v>31</v>
      </c>
      <c r="G32" s="254"/>
      <c r="H32" s="97" t="n">
        <f aca="false">VLOOKUP($B32,NDayTable,2)</f>
        <v>22</v>
      </c>
      <c r="I32" s="1" t="n">
        <f aca="false">VLOOKUP($B32,NDayTable,3)</f>
        <v>4</v>
      </c>
      <c r="J32" s="1" t="n">
        <f aca="false">VLOOKUP($B32,NDayTable,4)</f>
        <v>5</v>
      </c>
      <c r="K32" s="97" t="n">
        <f aca="false">B32-ValuationDate</f>
        <v>822</v>
      </c>
      <c r="L32" s="71" t="n">
        <v>37377</v>
      </c>
      <c r="M32" s="97" t="n">
        <v>22</v>
      </c>
      <c r="N32" s="97" t="n">
        <v>4</v>
      </c>
      <c r="O32" s="97" t="n">
        <v>5</v>
      </c>
      <c r="P32" s="97" t="n">
        <v>1</v>
      </c>
      <c r="Q32" s="97" t="n">
        <v>31</v>
      </c>
    </row>
    <row r="33" customFormat="false" ht="11.25" hidden="false" customHeight="false" outlineLevel="0" collapsed="false">
      <c r="A33" s="247"/>
      <c r="B33" s="255" t="n">
        <f aca="false">EOMONTH(B32,0)+1</f>
        <v>46784</v>
      </c>
      <c r="C33" s="256" t="n">
        <f aca="false">H33</f>
        <v>20</v>
      </c>
      <c r="D33" s="256" t="n">
        <f aca="false">I33</f>
        <v>5</v>
      </c>
      <c r="E33" s="256" t="n">
        <f aca="false">J33</f>
        <v>4</v>
      </c>
      <c r="F33" s="253" t="n">
        <f aca="false">B34-B33</f>
        <v>29</v>
      </c>
      <c r="G33" s="254"/>
      <c r="H33" s="97" t="n">
        <f aca="false">VLOOKUP($B33,NDayTable,2)</f>
        <v>20</v>
      </c>
      <c r="I33" s="1" t="n">
        <f aca="false">VLOOKUP($B33,NDayTable,3)</f>
        <v>5</v>
      </c>
      <c r="J33" s="1" t="n">
        <f aca="false">VLOOKUP($B33,NDayTable,4)</f>
        <v>4</v>
      </c>
      <c r="K33" s="97" t="n">
        <f aca="false">B33-ValuationDate</f>
        <v>853</v>
      </c>
      <c r="L33" s="71" t="n">
        <v>37408</v>
      </c>
      <c r="M33" s="97" t="n">
        <v>20</v>
      </c>
      <c r="N33" s="97" t="n">
        <v>5</v>
      </c>
      <c r="O33" s="97" t="n">
        <v>5</v>
      </c>
      <c r="P33" s="97" t="n">
        <v>0</v>
      </c>
      <c r="Q33" s="97" t="n">
        <v>30</v>
      </c>
    </row>
    <row r="34" customFormat="false" ht="11.25" hidden="false" customHeight="false" outlineLevel="0" collapsed="false">
      <c r="A34" s="247"/>
      <c r="B34" s="255" t="n">
        <f aca="false">EOMONTH(B33,0)+1</f>
        <v>46813</v>
      </c>
      <c r="C34" s="256" t="n">
        <f aca="false">H34</f>
        <v>22</v>
      </c>
      <c r="D34" s="256" t="n">
        <f aca="false">I34</f>
        <v>4</v>
      </c>
      <c r="E34" s="256" t="n">
        <f aca="false">J34</f>
        <v>5</v>
      </c>
      <c r="F34" s="253" t="n">
        <f aca="false">B35-B34</f>
        <v>31</v>
      </c>
      <c r="G34" s="254"/>
      <c r="H34" s="97" t="n">
        <f aca="false">VLOOKUP($B34,NDayTable,2)</f>
        <v>22</v>
      </c>
      <c r="I34" s="1" t="n">
        <f aca="false">VLOOKUP($B34,NDayTable,3)</f>
        <v>4</v>
      </c>
      <c r="J34" s="1" t="n">
        <f aca="false">VLOOKUP($B34,NDayTable,4)</f>
        <v>5</v>
      </c>
      <c r="K34" s="97" t="n">
        <f aca="false">B34-ValuationDate</f>
        <v>882</v>
      </c>
      <c r="L34" s="71" t="n">
        <v>37438</v>
      </c>
      <c r="M34" s="97" t="n">
        <v>22</v>
      </c>
      <c r="N34" s="97" t="n">
        <v>4</v>
      </c>
      <c r="O34" s="97" t="n">
        <v>5</v>
      </c>
      <c r="P34" s="97" t="n">
        <v>1</v>
      </c>
      <c r="Q34" s="97" t="n">
        <v>31</v>
      </c>
    </row>
    <row r="35" customFormat="false" ht="11.25" hidden="false" customHeight="false" outlineLevel="0" collapsed="false">
      <c r="A35" s="247"/>
      <c r="B35" s="255" t="n">
        <f aca="false">EOMONTH(B34,0)+1</f>
        <v>46844</v>
      </c>
      <c r="C35" s="256" t="n">
        <f aca="false">H35</f>
        <v>22</v>
      </c>
      <c r="D35" s="256" t="n">
        <f aca="false">I35</f>
        <v>4</v>
      </c>
      <c r="E35" s="256" t="n">
        <f aca="false">J35</f>
        <v>4</v>
      </c>
      <c r="F35" s="253" t="n">
        <f aca="false">B36-B35</f>
        <v>30</v>
      </c>
      <c r="G35" s="254"/>
      <c r="H35" s="97" t="n">
        <f aca="false">VLOOKUP($B35,NDayTable,2)</f>
        <v>22</v>
      </c>
      <c r="I35" s="1" t="n">
        <f aca="false">VLOOKUP($B35,NDayTable,3)</f>
        <v>4</v>
      </c>
      <c r="J35" s="1" t="n">
        <f aca="false">VLOOKUP($B35,NDayTable,4)</f>
        <v>4</v>
      </c>
      <c r="K35" s="97" t="n">
        <f aca="false">B35-ValuationDate</f>
        <v>913</v>
      </c>
      <c r="L35" s="71" t="n">
        <v>37469</v>
      </c>
      <c r="M35" s="97" t="n">
        <v>22</v>
      </c>
      <c r="N35" s="97" t="n">
        <v>5</v>
      </c>
      <c r="O35" s="97" t="n">
        <v>4</v>
      </c>
      <c r="P35" s="97" t="n">
        <v>0</v>
      </c>
      <c r="Q35" s="97" t="n">
        <v>31</v>
      </c>
    </row>
    <row r="36" customFormat="false" ht="11.25" hidden="false" customHeight="false" outlineLevel="0" collapsed="false">
      <c r="A36" s="247"/>
      <c r="B36" s="255" t="n">
        <f aca="false">EOMONTH(B35,0)+1</f>
        <v>46874</v>
      </c>
      <c r="C36" s="256" t="n">
        <f aca="false">H36</f>
        <v>20</v>
      </c>
      <c r="D36" s="256" t="n">
        <f aca="false">I36</f>
        <v>5</v>
      </c>
      <c r="E36" s="256" t="n">
        <f aca="false">J36</f>
        <v>6</v>
      </c>
      <c r="F36" s="253" t="n">
        <f aca="false">B37-B36</f>
        <v>31</v>
      </c>
      <c r="G36" s="254"/>
      <c r="H36" s="97" t="n">
        <f aca="false">VLOOKUP($B36,NDayTable,2)</f>
        <v>20</v>
      </c>
      <c r="I36" s="1" t="n">
        <f aca="false">VLOOKUP($B36,NDayTable,3)</f>
        <v>5</v>
      </c>
      <c r="J36" s="1" t="n">
        <f aca="false">VLOOKUP($B36,NDayTable,4)</f>
        <v>6</v>
      </c>
      <c r="K36" s="97" t="n">
        <f aca="false">B36-ValuationDate</f>
        <v>943</v>
      </c>
      <c r="L36" s="71" t="n">
        <v>37500</v>
      </c>
      <c r="M36" s="97" t="n">
        <v>20</v>
      </c>
      <c r="N36" s="97" t="n">
        <v>4</v>
      </c>
      <c r="O36" s="97" t="n">
        <v>6</v>
      </c>
      <c r="P36" s="97" t="n">
        <v>1</v>
      </c>
      <c r="Q36" s="97" t="n">
        <v>30</v>
      </c>
    </row>
    <row r="37" customFormat="false" ht="11.25" hidden="false" customHeight="false" outlineLevel="0" collapsed="false">
      <c r="A37" s="247"/>
      <c r="B37" s="255" t="n">
        <f aca="false">EOMONTH(B36,0)+1</f>
        <v>46905</v>
      </c>
      <c r="C37" s="256" t="n">
        <f aca="false">H37</f>
        <v>22</v>
      </c>
      <c r="D37" s="256" t="n">
        <f aca="false">I37</f>
        <v>4</v>
      </c>
      <c r="E37" s="256" t="n">
        <f aca="false">J37</f>
        <v>4</v>
      </c>
      <c r="F37" s="253" t="n">
        <f aca="false">B38-B37</f>
        <v>30</v>
      </c>
      <c r="G37" s="254"/>
      <c r="H37" s="97" t="n">
        <f aca="false">VLOOKUP($B37,NDayTable,2)</f>
        <v>22</v>
      </c>
      <c r="I37" s="1" t="n">
        <f aca="false">VLOOKUP($B37,NDayTable,3)</f>
        <v>4</v>
      </c>
      <c r="J37" s="1" t="n">
        <f aca="false">VLOOKUP($B37,NDayTable,4)</f>
        <v>4</v>
      </c>
      <c r="K37" s="97" t="n">
        <f aca="false">B37-ValuationDate</f>
        <v>974</v>
      </c>
      <c r="L37" s="71" t="n">
        <v>37530</v>
      </c>
      <c r="M37" s="97" t="n">
        <v>23</v>
      </c>
      <c r="N37" s="97" t="n">
        <v>4</v>
      </c>
      <c r="O37" s="97" t="n">
        <v>4</v>
      </c>
      <c r="P37" s="97" t="n">
        <v>0</v>
      </c>
      <c r="Q37" s="97" t="n">
        <v>31</v>
      </c>
    </row>
    <row r="38" customFormat="false" ht="11.25" hidden="false" customHeight="false" outlineLevel="0" collapsed="false">
      <c r="A38" s="247"/>
      <c r="B38" s="255" t="n">
        <f aca="false">EOMONTH(B37,0)+1</f>
        <v>46935</v>
      </c>
      <c r="C38" s="256" t="n">
        <f aca="false">H38</f>
        <v>23</v>
      </c>
      <c r="D38" s="256" t="n">
        <f aca="false">I38</f>
        <v>3</v>
      </c>
      <c r="E38" s="256" t="n">
        <f aca="false">J38</f>
        <v>5</v>
      </c>
      <c r="F38" s="253" t="n">
        <f aca="false">B39-B38</f>
        <v>31</v>
      </c>
      <c r="G38" s="254"/>
      <c r="H38" s="97" t="n">
        <f aca="false">VLOOKUP($B38,NDayTable,2)</f>
        <v>23</v>
      </c>
      <c r="I38" s="1" t="n">
        <f aca="false">VLOOKUP($B38,NDayTable,3)</f>
        <v>3</v>
      </c>
      <c r="J38" s="1" t="n">
        <f aca="false">VLOOKUP($B38,NDayTable,4)</f>
        <v>5</v>
      </c>
      <c r="K38" s="97" t="n">
        <f aca="false">B38-ValuationDate</f>
        <v>1004</v>
      </c>
      <c r="L38" s="71" t="n">
        <v>37561</v>
      </c>
      <c r="M38" s="97" t="n">
        <v>20</v>
      </c>
      <c r="N38" s="97" t="n">
        <v>5</v>
      </c>
      <c r="O38" s="97" t="n">
        <v>5</v>
      </c>
      <c r="P38" s="97" t="n">
        <v>1</v>
      </c>
      <c r="Q38" s="97" t="n">
        <v>30</v>
      </c>
    </row>
    <row r="39" customFormat="false" ht="11.25" hidden="false" customHeight="false" outlineLevel="0" collapsed="false">
      <c r="A39" s="247"/>
      <c r="B39" s="255" t="n">
        <f aca="false">EOMONTH(B38,0)+1</f>
        <v>46966</v>
      </c>
      <c r="C39" s="256" t="n">
        <f aca="false">H39</f>
        <v>21</v>
      </c>
      <c r="D39" s="256" t="n">
        <f aca="false">I39</f>
        <v>5</v>
      </c>
      <c r="E39" s="256" t="n">
        <f aca="false">J39</f>
        <v>5</v>
      </c>
      <c r="F39" s="253" t="n">
        <f aca="false">B40-B39</f>
        <v>31</v>
      </c>
      <c r="G39" s="254"/>
      <c r="H39" s="97" t="n">
        <f aca="false">VLOOKUP($B39,NDayTable,2)</f>
        <v>21</v>
      </c>
      <c r="I39" s="1" t="n">
        <f aca="false">VLOOKUP($B39,NDayTable,3)</f>
        <v>5</v>
      </c>
      <c r="J39" s="1" t="n">
        <f aca="false">VLOOKUP($B39,NDayTable,4)</f>
        <v>5</v>
      </c>
      <c r="K39" s="97" t="n">
        <f aca="false">B39-ValuationDate</f>
        <v>1035</v>
      </c>
      <c r="L39" s="71" t="n">
        <v>37591</v>
      </c>
      <c r="M39" s="97" t="n">
        <v>21</v>
      </c>
      <c r="N39" s="97" t="n">
        <v>4</v>
      </c>
      <c r="O39" s="97" t="n">
        <v>6</v>
      </c>
      <c r="P39" s="97" t="n">
        <v>1</v>
      </c>
      <c r="Q39" s="97" t="n">
        <v>31</v>
      </c>
    </row>
    <row r="40" customFormat="false" ht="11.25" hidden="false" customHeight="false" outlineLevel="0" collapsed="false">
      <c r="A40" s="247"/>
      <c r="B40" s="255" t="n">
        <f aca="false">EOMONTH(B39,0)+1</f>
        <v>46997</v>
      </c>
      <c r="C40" s="256" t="n">
        <f aca="false">H40</f>
        <v>21</v>
      </c>
      <c r="D40" s="256" t="n">
        <f aca="false">I40</f>
        <v>4</v>
      </c>
      <c r="E40" s="256" t="n">
        <f aca="false">J40</f>
        <v>5</v>
      </c>
      <c r="F40" s="253" t="n">
        <f aca="false">B41-B40</f>
        <v>30</v>
      </c>
      <c r="G40" s="254"/>
      <c r="H40" s="97" t="n">
        <f aca="false">VLOOKUP($B40,NDayTable,2)</f>
        <v>21</v>
      </c>
      <c r="I40" s="1" t="n">
        <f aca="false">VLOOKUP($B40,NDayTable,3)</f>
        <v>4</v>
      </c>
      <c r="J40" s="1" t="n">
        <f aca="false">VLOOKUP($B40,NDayTable,4)</f>
        <v>5</v>
      </c>
      <c r="K40" s="97" t="n">
        <f aca="false">B40-ValuationDate</f>
        <v>1066</v>
      </c>
      <c r="L40" s="71" t="n">
        <v>37622</v>
      </c>
      <c r="M40" s="97" t="n">
        <v>22</v>
      </c>
      <c r="N40" s="97" t="n">
        <v>4</v>
      </c>
      <c r="O40" s="97" t="n">
        <v>5</v>
      </c>
      <c r="P40" s="97" t="n">
        <v>1</v>
      </c>
      <c r="Q40" s="97" t="n">
        <v>31</v>
      </c>
    </row>
    <row r="41" customFormat="false" ht="11.25" hidden="false" customHeight="false" outlineLevel="0" collapsed="false">
      <c r="A41" s="247"/>
      <c r="B41" s="255" t="n">
        <f aca="false">EOMONTH(B40,0)+1</f>
        <v>47027</v>
      </c>
      <c r="C41" s="256" t="n">
        <f aca="false">H41</f>
        <v>22</v>
      </c>
      <c r="D41" s="256" t="n">
        <f aca="false">I41</f>
        <v>5</v>
      </c>
      <c r="E41" s="256" t="n">
        <f aca="false">J41</f>
        <v>4</v>
      </c>
      <c r="F41" s="253" t="n">
        <f aca="false">B42-B41</f>
        <v>31</v>
      </c>
      <c r="G41" s="254"/>
      <c r="H41" s="97" t="n">
        <f aca="false">VLOOKUP($B41,NDayTable,2)</f>
        <v>22</v>
      </c>
      <c r="I41" s="1" t="n">
        <f aca="false">VLOOKUP($B41,NDayTable,3)</f>
        <v>5</v>
      </c>
      <c r="J41" s="1" t="n">
        <f aca="false">VLOOKUP($B41,NDayTable,4)</f>
        <v>4</v>
      </c>
      <c r="K41" s="97" t="n">
        <f aca="false">B41-ValuationDate</f>
        <v>1096</v>
      </c>
      <c r="L41" s="71" t="n">
        <v>37653</v>
      </c>
      <c r="M41" s="97" t="n">
        <v>20</v>
      </c>
      <c r="N41" s="97" t="n">
        <v>4</v>
      </c>
      <c r="O41" s="97" t="n">
        <v>4</v>
      </c>
      <c r="P41" s="97" t="n">
        <v>0</v>
      </c>
      <c r="Q41" s="97" t="n">
        <v>28</v>
      </c>
    </row>
    <row r="42" customFormat="false" ht="11.25" hidden="false" customHeight="false" outlineLevel="0" collapsed="false">
      <c r="A42" s="247"/>
      <c r="B42" s="255" t="n">
        <f aca="false">EOMONTH(B41,0)+1</f>
        <v>47058</v>
      </c>
      <c r="C42" s="256" t="n">
        <f aca="false">H42</f>
        <v>20</v>
      </c>
      <c r="D42" s="256" t="n">
        <f aca="false">I42</f>
        <v>4</v>
      </c>
      <c r="E42" s="256" t="n">
        <f aca="false">J42</f>
        <v>6</v>
      </c>
      <c r="F42" s="253" t="n">
        <f aca="false">B43-B42</f>
        <v>30</v>
      </c>
      <c r="G42" s="254"/>
      <c r="H42" s="97" t="n">
        <f aca="false">VLOOKUP($B42,NDayTable,2)</f>
        <v>20</v>
      </c>
      <c r="I42" s="1" t="n">
        <f aca="false">VLOOKUP($B42,NDayTable,3)</f>
        <v>4</v>
      </c>
      <c r="J42" s="1" t="n">
        <f aca="false">VLOOKUP($B42,NDayTable,4)</f>
        <v>6</v>
      </c>
      <c r="K42" s="97" t="n">
        <f aca="false">B42-ValuationDate</f>
        <v>1127</v>
      </c>
      <c r="L42" s="71" t="n">
        <v>37681</v>
      </c>
      <c r="M42" s="97" t="n">
        <v>21</v>
      </c>
      <c r="N42" s="97" t="n">
        <v>5</v>
      </c>
      <c r="O42" s="97" t="n">
        <v>5</v>
      </c>
      <c r="P42" s="97" t="n">
        <v>0</v>
      </c>
      <c r="Q42" s="97" t="n">
        <v>31</v>
      </c>
    </row>
    <row r="43" customFormat="false" ht="11.25" hidden="false" customHeight="false" outlineLevel="0" collapsed="false">
      <c r="A43" s="247"/>
      <c r="B43" s="255" t="n">
        <f aca="false">EOMONTH(B42,0)+1</f>
        <v>47088</v>
      </c>
      <c r="C43" s="256" t="n">
        <f aca="false">H43</f>
        <v>22</v>
      </c>
      <c r="D43" s="256" t="n">
        <f aca="false">I43</f>
        <v>4</v>
      </c>
      <c r="E43" s="256" t="n">
        <f aca="false">J43</f>
        <v>5</v>
      </c>
      <c r="F43" s="253" t="n">
        <f aca="false">B44-B43</f>
        <v>31</v>
      </c>
      <c r="G43" s="254"/>
      <c r="H43" s="97" t="n">
        <f aca="false">VLOOKUP($B43,NDayTable,2)</f>
        <v>22</v>
      </c>
      <c r="I43" s="1" t="n">
        <f aca="false">VLOOKUP($B43,NDayTable,3)</f>
        <v>4</v>
      </c>
      <c r="J43" s="1" t="n">
        <f aca="false">VLOOKUP($B43,NDayTable,4)</f>
        <v>5</v>
      </c>
      <c r="K43" s="97" t="n">
        <f aca="false">B43-ValuationDate</f>
        <v>1157</v>
      </c>
      <c r="L43" s="71" t="n">
        <v>37712</v>
      </c>
      <c r="M43" s="97" t="n">
        <v>22</v>
      </c>
      <c r="N43" s="97" t="n">
        <v>4</v>
      </c>
      <c r="O43" s="97" t="n">
        <v>4</v>
      </c>
      <c r="P43" s="97" t="n">
        <v>0</v>
      </c>
      <c r="Q43" s="97" t="n">
        <v>30</v>
      </c>
    </row>
    <row r="44" customFormat="false" ht="11.25" hidden="false" customHeight="false" outlineLevel="0" collapsed="false">
      <c r="A44" s="247"/>
      <c r="B44" s="255" t="n">
        <f aca="false">EOMONTH(B43,0)+1</f>
        <v>47119</v>
      </c>
      <c r="C44" s="256" t="n">
        <f aca="false">H44</f>
        <v>22</v>
      </c>
      <c r="D44" s="256" t="n">
        <f aca="false">I44</f>
        <v>4</v>
      </c>
      <c r="E44" s="256" t="n">
        <f aca="false">J44</f>
        <v>5</v>
      </c>
      <c r="F44" s="253" t="n">
        <f aca="false">B45-B44</f>
        <v>31</v>
      </c>
      <c r="G44" s="254"/>
      <c r="H44" s="97" t="n">
        <f aca="false">VLOOKUP($B44,NDayTable,2)</f>
        <v>22</v>
      </c>
      <c r="I44" s="1" t="n">
        <f aca="false">VLOOKUP($B44,NDayTable,3)</f>
        <v>4</v>
      </c>
      <c r="J44" s="1" t="n">
        <f aca="false">VLOOKUP($B44,NDayTable,4)</f>
        <v>5</v>
      </c>
      <c r="K44" s="97" t="n">
        <f aca="false">B44-ValuationDate</f>
        <v>1188</v>
      </c>
      <c r="L44" s="71" t="n">
        <v>37742</v>
      </c>
      <c r="M44" s="97" t="n">
        <v>21</v>
      </c>
      <c r="N44" s="97" t="n">
        <v>5</v>
      </c>
      <c r="O44" s="97" t="n">
        <v>5</v>
      </c>
      <c r="P44" s="97" t="n">
        <v>1</v>
      </c>
      <c r="Q44" s="97" t="n">
        <v>31</v>
      </c>
    </row>
    <row r="45" customFormat="false" ht="11.25" hidden="false" customHeight="false" outlineLevel="0" collapsed="false">
      <c r="A45" s="247"/>
      <c r="B45" s="255" t="n">
        <f aca="false">EOMONTH(B44,0)+1</f>
        <v>47150</v>
      </c>
      <c r="C45" s="256" t="n">
        <f aca="false">H45</f>
        <v>20</v>
      </c>
      <c r="D45" s="256" t="n">
        <f aca="false">I45</f>
        <v>4</v>
      </c>
      <c r="E45" s="256" t="n">
        <f aca="false">J45</f>
        <v>4</v>
      </c>
      <c r="F45" s="253" t="n">
        <f aca="false">B46-B45</f>
        <v>28</v>
      </c>
      <c r="G45" s="254"/>
      <c r="H45" s="97" t="n">
        <f aca="false">VLOOKUP($B45,NDayTable,2)</f>
        <v>20</v>
      </c>
      <c r="I45" s="1" t="n">
        <f aca="false">VLOOKUP($B45,NDayTable,3)</f>
        <v>4</v>
      </c>
      <c r="J45" s="1" t="n">
        <f aca="false">VLOOKUP($B45,NDayTable,4)</f>
        <v>4</v>
      </c>
      <c r="K45" s="97" t="n">
        <f aca="false">B45-ValuationDate</f>
        <v>1219</v>
      </c>
      <c r="L45" s="71" t="n">
        <v>37773</v>
      </c>
      <c r="M45" s="97" t="n">
        <v>21</v>
      </c>
      <c r="N45" s="97" t="n">
        <v>4</v>
      </c>
      <c r="O45" s="97" t="n">
        <v>5</v>
      </c>
      <c r="P45" s="97" t="n">
        <v>0</v>
      </c>
      <c r="Q45" s="97" t="n">
        <v>30</v>
      </c>
    </row>
    <row r="46" customFormat="false" ht="11.25" hidden="false" customHeight="false" outlineLevel="0" collapsed="false">
      <c r="A46" s="247"/>
      <c r="B46" s="255" t="n">
        <f aca="false">EOMONTH(B45,0)+1</f>
        <v>47178</v>
      </c>
      <c r="C46" s="256" t="n">
        <f aca="false">H46</f>
        <v>21</v>
      </c>
      <c r="D46" s="256" t="n">
        <f aca="false">I46</f>
        <v>5</v>
      </c>
      <c r="E46" s="256" t="n">
        <f aca="false">J46</f>
        <v>5</v>
      </c>
      <c r="F46" s="253" t="n">
        <f aca="false">B47-B46</f>
        <v>31</v>
      </c>
      <c r="G46" s="254"/>
      <c r="H46" s="97" t="n">
        <f aca="false">VLOOKUP($B46,NDayTable,2)</f>
        <v>21</v>
      </c>
      <c r="I46" s="1" t="n">
        <f aca="false">VLOOKUP($B46,NDayTable,3)</f>
        <v>5</v>
      </c>
      <c r="J46" s="1" t="n">
        <f aca="false">VLOOKUP($B46,NDayTable,4)</f>
        <v>5</v>
      </c>
      <c r="K46" s="97" t="n">
        <f aca="false">B46-ValuationDate</f>
        <v>1247</v>
      </c>
      <c r="L46" s="71" t="n">
        <v>37803</v>
      </c>
      <c r="M46" s="97" t="n">
        <v>22</v>
      </c>
      <c r="N46" s="97" t="n">
        <v>4</v>
      </c>
      <c r="O46" s="97" t="n">
        <v>5</v>
      </c>
      <c r="P46" s="97" t="n">
        <v>1</v>
      </c>
      <c r="Q46" s="97" t="n">
        <v>31</v>
      </c>
    </row>
    <row r="47" customFormat="false" ht="11.25" hidden="false" customHeight="false" outlineLevel="0" collapsed="false">
      <c r="A47" s="247"/>
      <c r="B47" s="255" t="n">
        <f aca="false">EOMONTH(B46,0)+1</f>
        <v>47209</v>
      </c>
      <c r="C47" s="256" t="n">
        <f aca="false">H47</f>
        <v>22</v>
      </c>
      <c r="D47" s="256" t="n">
        <f aca="false">I47</f>
        <v>4</v>
      </c>
      <c r="E47" s="256" t="n">
        <f aca="false">J47</f>
        <v>4</v>
      </c>
      <c r="F47" s="253" t="n">
        <f aca="false">B48-B47</f>
        <v>30</v>
      </c>
      <c r="G47" s="254"/>
      <c r="H47" s="97" t="n">
        <f aca="false">VLOOKUP($B47,NDayTable,2)</f>
        <v>22</v>
      </c>
      <c r="I47" s="1" t="n">
        <f aca="false">VLOOKUP($B47,NDayTable,3)</f>
        <v>4</v>
      </c>
      <c r="J47" s="1" t="n">
        <f aca="false">VLOOKUP($B47,NDayTable,4)</f>
        <v>4</v>
      </c>
      <c r="K47" s="97" t="n">
        <f aca="false">B47-ValuationDate</f>
        <v>1278</v>
      </c>
      <c r="L47" s="71" t="n">
        <v>37834</v>
      </c>
      <c r="M47" s="97" t="n">
        <v>21</v>
      </c>
      <c r="N47" s="97" t="n">
        <v>5</v>
      </c>
      <c r="O47" s="97" t="n">
        <v>5</v>
      </c>
      <c r="P47" s="97" t="n">
        <v>0</v>
      </c>
      <c r="Q47" s="97" t="n">
        <v>31</v>
      </c>
    </row>
    <row r="48" customFormat="false" ht="11.25" hidden="false" customHeight="false" outlineLevel="0" collapsed="false">
      <c r="A48" s="247"/>
      <c r="B48" s="255" t="n">
        <f aca="false">EOMONTH(B47,0)+1</f>
        <v>47239</v>
      </c>
      <c r="C48" s="256" t="n">
        <f aca="false">H48</f>
        <v>22</v>
      </c>
      <c r="D48" s="256" t="n">
        <f aca="false">I48</f>
        <v>4</v>
      </c>
      <c r="E48" s="256" t="n">
        <f aca="false">J48</f>
        <v>5</v>
      </c>
      <c r="F48" s="253" t="n">
        <f aca="false">B49-B48</f>
        <v>31</v>
      </c>
      <c r="G48" s="254"/>
      <c r="H48" s="97" t="n">
        <f aca="false">VLOOKUP($B48,NDayTable,2)</f>
        <v>22</v>
      </c>
      <c r="I48" s="1" t="n">
        <f aca="false">VLOOKUP($B48,NDayTable,3)</f>
        <v>4</v>
      </c>
      <c r="J48" s="1" t="n">
        <f aca="false">VLOOKUP($B48,NDayTable,4)</f>
        <v>5</v>
      </c>
      <c r="K48" s="97" t="n">
        <f aca="false">B48-ValuationDate</f>
        <v>1308</v>
      </c>
      <c r="L48" s="71" t="n">
        <v>37865</v>
      </c>
      <c r="M48" s="97" t="n">
        <v>21</v>
      </c>
      <c r="N48" s="97" t="n">
        <v>4</v>
      </c>
      <c r="O48" s="97" t="n">
        <v>5</v>
      </c>
      <c r="P48" s="97" t="n">
        <v>1</v>
      </c>
      <c r="Q48" s="97" t="n">
        <v>30</v>
      </c>
    </row>
    <row r="49" customFormat="false" ht="11.25" hidden="false" customHeight="false" outlineLevel="0" collapsed="false">
      <c r="A49" s="247"/>
      <c r="B49" s="255" t="n">
        <f aca="false">EOMONTH(B48,0)+1</f>
        <v>47270</v>
      </c>
      <c r="C49" s="256" t="n">
        <f aca="false">H49</f>
        <v>20</v>
      </c>
      <c r="D49" s="256" t="n">
        <f aca="false">I49</f>
        <v>5</v>
      </c>
      <c r="E49" s="256" t="n">
        <f aca="false">J49</f>
        <v>5</v>
      </c>
      <c r="F49" s="253" t="n">
        <f aca="false">B50-B49</f>
        <v>30</v>
      </c>
      <c r="G49" s="254"/>
      <c r="H49" s="97" t="n">
        <f aca="false">VLOOKUP($B49,NDayTable,2)</f>
        <v>20</v>
      </c>
      <c r="I49" s="1" t="n">
        <f aca="false">VLOOKUP($B49,NDayTable,3)</f>
        <v>5</v>
      </c>
      <c r="J49" s="1" t="n">
        <f aca="false">VLOOKUP($B49,NDayTable,4)</f>
        <v>5</v>
      </c>
      <c r="K49" s="97" t="n">
        <f aca="false">B49-ValuationDate</f>
        <v>1339</v>
      </c>
      <c r="L49" s="71" t="n">
        <v>37895</v>
      </c>
      <c r="M49" s="97" t="n">
        <v>23</v>
      </c>
      <c r="N49" s="97" t="n">
        <v>4</v>
      </c>
      <c r="O49" s="97" t="n">
        <v>4</v>
      </c>
      <c r="P49" s="97" t="n">
        <v>0</v>
      </c>
      <c r="Q49" s="97" t="n">
        <v>31</v>
      </c>
    </row>
    <row r="50" customFormat="false" ht="11.25" hidden="false" customHeight="false" outlineLevel="0" collapsed="false">
      <c r="A50" s="247"/>
      <c r="B50" s="255" t="n">
        <f aca="false">EOMONTH(B49,0)+1</f>
        <v>47300</v>
      </c>
      <c r="C50" s="256" t="n">
        <f aca="false">H50</f>
        <v>22</v>
      </c>
      <c r="D50" s="256" t="n">
        <f aca="false">I50</f>
        <v>4</v>
      </c>
      <c r="E50" s="256" t="n">
        <f aca="false">J50</f>
        <v>5</v>
      </c>
      <c r="F50" s="253" t="n">
        <f aca="false">B51-B50</f>
        <v>31</v>
      </c>
      <c r="G50" s="254"/>
      <c r="H50" s="97" t="n">
        <f aca="false">VLOOKUP($B50,NDayTable,2)</f>
        <v>22</v>
      </c>
      <c r="I50" s="1" t="n">
        <f aca="false">VLOOKUP($B50,NDayTable,3)</f>
        <v>4</v>
      </c>
      <c r="J50" s="1" t="n">
        <f aca="false">VLOOKUP($B50,NDayTable,4)</f>
        <v>5</v>
      </c>
      <c r="K50" s="97" t="n">
        <f aca="false">B50-ValuationDate</f>
        <v>1369</v>
      </c>
      <c r="L50" s="71" t="n">
        <v>37926</v>
      </c>
      <c r="M50" s="97" t="n">
        <v>19</v>
      </c>
      <c r="N50" s="97" t="n">
        <v>5</v>
      </c>
      <c r="O50" s="97" t="n">
        <v>6</v>
      </c>
      <c r="P50" s="97" t="n">
        <v>1</v>
      </c>
      <c r="Q50" s="97" t="n">
        <v>30</v>
      </c>
    </row>
    <row r="51" customFormat="false" ht="11.25" hidden="false" customHeight="false" outlineLevel="0" collapsed="false">
      <c r="A51" s="247"/>
      <c r="B51" s="255" t="n">
        <f aca="false">EOMONTH(B50,0)+1</f>
        <v>47331</v>
      </c>
      <c r="C51" s="256" t="n">
        <f aca="false">H51</f>
        <v>22</v>
      </c>
      <c r="D51" s="256" t="n">
        <f aca="false">I51</f>
        <v>5</v>
      </c>
      <c r="E51" s="256" t="n">
        <f aca="false">J51</f>
        <v>4</v>
      </c>
      <c r="F51" s="253" t="n">
        <f aca="false">B52-B51</f>
        <v>31</v>
      </c>
      <c r="G51" s="254"/>
      <c r="H51" s="97" t="n">
        <f aca="false">VLOOKUP($B51,NDayTable,2)</f>
        <v>22</v>
      </c>
      <c r="I51" s="1" t="n">
        <f aca="false">VLOOKUP($B51,NDayTable,3)</f>
        <v>5</v>
      </c>
      <c r="J51" s="1" t="n">
        <f aca="false">VLOOKUP($B51,NDayTable,4)</f>
        <v>4</v>
      </c>
      <c r="K51" s="97" t="n">
        <f aca="false">B51-ValuationDate</f>
        <v>1400</v>
      </c>
      <c r="L51" s="71" t="n">
        <v>37956</v>
      </c>
      <c r="M51" s="97" t="n">
        <v>22</v>
      </c>
      <c r="N51" s="97" t="n">
        <v>4</v>
      </c>
      <c r="O51" s="97" t="n">
        <v>5</v>
      </c>
      <c r="P51" s="97" t="n">
        <v>1</v>
      </c>
      <c r="Q51" s="97" t="n">
        <v>31</v>
      </c>
    </row>
    <row r="52" customFormat="false" ht="11.25" hidden="false" customHeight="false" outlineLevel="0" collapsed="false">
      <c r="A52" s="247"/>
      <c r="B52" s="255" t="n">
        <f aca="false">EOMONTH(B51,0)+1</f>
        <v>47362</v>
      </c>
      <c r="C52" s="256" t="n">
        <f aca="false">H52</f>
        <v>20</v>
      </c>
      <c r="D52" s="256" t="n">
        <f aca="false">I52</f>
        <v>4</v>
      </c>
      <c r="E52" s="256" t="n">
        <f aca="false">J52</f>
        <v>6</v>
      </c>
      <c r="F52" s="253" t="n">
        <f aca="false">B53-B52</f>
        <v>30</v>
      </c>
      <c r="G52" s="254"/>
      <c r="H52" s="97" t="n">
        <f aca="false">VLOOKUP($B52,NDayTable,2)</f>
        <v>20</v>
      </c>
      <c r="I52" s="1" t="n">
        <f aca="false">VLOOKUP($B52,NDayTable,3)</f>
        <v>4</v>
      </c>
      <c r="J52" s="1" t="n">
        <f aca="false">VLOOKUP($B52,NDayTable,4)</f>
        <v>6</v>
      </c>
      <c r="K52" s="97" t="n">
        <f aca="false">B52-ValuationDate</f>
        <v>1431</v>
      </c>
      <c r="L52" s="71" t="n">
        <v>37987</v>
      </c>
      <c r="M52" s="97" t="n">
        <v>21</v>
      </c>
      <c r="N52" s="97" t="n">
        <v>5</v>
      </c>
      <c r="O52" s="97" t="n">
        <v>5</v>
      </c>
      <c r="P52" s="97" t="n">
        <v>1</v>
      </c>
      <c r="Q52" s="97" t="n">
        <v>31</v>
      </c>
    </row>
    <row r="53" customFormat="false" ht="11.25" hidden="false" customHeight="false" outlineLevel="0" collapsed="false">
      <c r="A53" s="247"/>
      <c r="B53" s="255" t="n">
        <f aca="false">EOMONTH(B52,0)+1</f>
        <v>47392</v>
      </c>
      <c r="C53" s="256" t="n">
        <f aca="false">H53</f>
        <v>23</v>
      </c>
      <c r="D53" s="256" t="n">
        <f aca="false">I53</f>
        <v>4</v>
      </c>
      <c r="E53" s="256" t="n">
        <f aca="false">J53</f>
        <v>4</v>
      </c>
      <c r="F53" s="253" t="n">
        <f aca="false">B54-B53</f>
        <v>31</v>
      </c>
      <c r="G53" s="254"/>
      <c r="H53" s="97" t="n">
        <f aca="false">VLOOKUP($B53,NDayTable,2)</f>
        <v>23</v>
      </c>
      <c r="I53" s="1" t="n">
        <f aca="false">VLOOKUP($B53,NDayTable,3)</f>
        <v>4</v>
      </c>
      <c r="J53" s="1" t="n">
        <f aca="false">VLOOKUP($B53,NDayTable,4)</f>
        <v>4</v>
      </c>
      <c r="K53" s="97" t="n">
        <f aca="false">B53-ValuationDate</f>
        <v>1461</v>
      </c>
      <c r="L53" s="71" t="n">
        <v>38018</v>
      </c>
      <c r="M53" s="97" t="n">
        <v>20</v>
      </c>
      <c r="N53" s="97" t="n">
        <v>4</v>
      </c>
      <c r="O53" s="97" t="n">
        <v>5</v>
      </c>
      <c r="P53" s="97" t="n">
        <v>0</v>
      </c>
      <c r="Q53" s="97" t="n">
        <v>29</v>
      </c>
    </row>
    <row r="54" customFormat="false" ht="11.25" hidden="false" customHeight="false" outlineLevel="0" collapsed="false">
      <c r="A54" s="247"/>
      <c r="B54" s="255" t="n">
        <f aca="false">EOMONTH(B53,0)+1</f>
        <v>47423</v>
      </c>
      <c r="C54" s="256" t="n">
        <f aca="false">H54</f>
        <v>20</v>
      </c>
      <c r="D54" s="256" t="n">
        <f aca="false">I54</f>
        <v>5</v>
      </c>
      <c r="E54" s="256" t="n">
        <f aca="false">J54</f>
        <v>5</v>
      </c>
      <c r="F54" s="253" t="n">
        <f aca="false">B55-B54</f>
        <v>30</v>
      </c>
      <c r="G54" s="254"/>
      <c r="H54" s="97" t="n">
        <f aca="false">VLOOKUP($B54,NDayTable,2)</f>
        <v>20</v>
      </c>
      <c r="I54" s="1" t="n">
        <f aca="false">VLOOKUP($B54,NDayTable,3)</f>
        <v>5</v>
      </c>
      <c r="J54" s="1" t="n">
        <f aca="false">VLOOKUP($B54,NDayTable,4)</f>
        <v>5</v>
      </c>
      <c r="K54" s="97" t="n">
        <f aca="false">B54-ValuationDate</f>
        <v>1492</v>
      </c>
      <c r="L54" s="71" t="n">
        <v>38047</v>
      </c>
      <c r="M54" s="97" t="n">
        <v>23</v>
      </c>
      <c r="N54" s="97" t="n">
        <v>4</v>
      </c>
      <c r="O54" s="97" t="n">
        <v>4</v>
      </c>
      <c r="P54" s="97" t="n">
        <v>0</v>
      </c>
      <c r="Q54" s="97" t="n">
        <v>31</v>
      </c>
    </row>
    <row r="55" customFormat="false" ht="11.25" hidden="false" customHeight="false" outlineLevel="0" collapsed="false">
      <c r="A55" s="247"/>
      <c r="B55" s="255" t="n">
        <f aca="false">EOMONTH(B54,0)+1</f>
        <v>47453</v>
      </c>
      <c r="C55" s="256" t="n">
        <f aca="false">H55</f>
        <v>21</v>
      </c>
      <c r="D55" s="256" t="n">
        <f aca="false">I55</f>
        <v>4</v>
      </c>
      <c r="E55" s="256" t="n">
        <f aca="false">J55</f>
        <v>6</v>
      </c>
      <c r="F55" s="253" t="n">
        <f aca="false">B56-B55</f>
        <v>31</v>
      </c>
      <c r="G55" s="254"/>
      <c r="H55" s="97" t="n">
        <f aca="false">VLOOKUP($B55,NDayTable,2)</f>
        <v>21</v>
      </c>
      <c r="I55" s="1" t="n">
        <f aca="false">VLOOKUP($B55,NDayTable,3)</f>
        <v>4</v>
      </c>
      <c r="J55" s="1" t="n">
        <f aca="false">VLOOKUP($B55,NDayTable,4)</f>
        <v>6</v>
      </c>
      <c r="K55" s="97" t="n">
        <f aca="false">B55-ValuationDate</f>
        <v>1522</v>
      </c>
      <c r="L55" s="71" t="n">
        <v>38078</v>
      </c>
      <c r="M55" s="97" t="n">
        <v>22</v>
      </c>
      <c r="N55" s="97" t="n">
        <v>4</v>
      </c>
      <c r="O55" s="97" t="n">
        <v>4</v>
      </c>
      <c r="P55" s="97" t="n">
        <v>0</v>
      </c>
      <c r="Q55" s="97" t="n">
        <v>30</v>
      </c>
    </row>
    <row r="56" customFormat="false" ht="11.25" hidden="false" customHeight="false" outlineLevel="0" collapsed="false">
      <c r="A56" s="247"/>
      <c r="B56" s="255" t="n">
        <f aca="false">EOMONTH(B55,0)+1</f>
        <v>47484</v>
      </c>
      <c r="C56" s="256" t="n">
        <f aca="false">H56</f>
        <v>22</v>
      </c>
      <c r="D56" s="256" t="n">
        <f aca="false">I56</f>
        <v>4</v>
      </c>
      <c r="E56" s="256" t="n">
        <f aca="false">J56</f>
        <v>5</v>
      </c>
      <c r="F56" s="253" t="n">
        <f aca="false">B57-B56</f>
        <v>31</v>
      </c>
      <c r="G56" s="254"/>
      <c r="H56" s="97" t="n">
        <f aca="false">VLOOKUP($B56,NDayTable,2)</f>
        <v>22</v>
      </c>
      <c r="I56" s="1" t="n">
        <f aca="false">VLOOKUP($B56,NDayTable,3)</f>
        <v>4</v>
      </c>
      <c r="J56" s="1" t="n">
        <f aca="false">VLOOKUP($B56,NDayTable,4)</f>
        <v>5</v>
      </c>
      <c r="K56" s="97" t="n">
        <f aca="false">B56-ValuationDate</f>
        <v>1553</v>
      </c>
      <c r="L56" s="71" t="n">
        <v>38108</v>
      </c>
      <c r="M56" s="97" t="n">
        <v>20</v>
      </c>
      <c r="N56" s="97" t="n">
        <v>5</v>
      </c>
      <c r="O56" s="97" t="n">
        <v>6</v>
      </c>
      <c r="P56" s="97" t="n">
        <v>1</v>
      </c>
      <c r="Q56" s="97" t="n">
        <v>31</v>
      </c>
    </row>
    <row r="57" customFormat="false" ht="11.25" hidden="false" customHeight="false" outlineLevel="0" collapsed="false">
      <c r="A57" s="247"/>
      <c r="B57" s="255" t="n">
        <f aca="false">EOMONTH(B56,0)+1</f>
        <v>47515</v>
      </c>
      <c r="C57" s="256" t="n">
        <f aca="false">H57</f>
        <v>20</v>
      </c>
      <c r="D57" s="256" t="n">
        <f aca="false">I57</f>
        <v>4</v>
      </c>
      <c r="E57" s="256" t="n">
        <f aca="false">J57</f>
        <v>4</v>
      </c>
      <c r="F57" s="253" t="n">
        <f aca="false">B58-B57</f>
        <v>28</v>
      </c>
      <c r="G57" s="254"/>
      <c r="H57" s="97" t="n">
        <f aca="false">VLOOKUP($B57,NDayTable,2)</f>
        <v>20</v>
      </c>
      <c r="I57" s="1" t="n">
        <f aca="false">VLOOKUP($B57,NDayTable,3)</f>
        <v>4</v>
      </c>
      <c r="J57" s="1" t="n">
        <f aca="false">VLOOKUP($B57,NDayTable,4)</f>
        <v>4</v>
      </c>
      <c r="K57" s="97" t="n">
        <f aca="false">B57-ValuationDate</f>
        <v>1584</v>
      </c>
      <c r="L57" s="71" t="n">
        <v>38139</v>
      </c>
      <c r="M57" s="97" t="n">
        <v>22</v>
      </c>
      <c r="N57" s="97" t="n">
        <v>4</v>
      </c>
      <c r="O57" s="97" t="n">
        <v>4</v>
      </c>
      <c r="P57" s="97" t="n">
        <v>0</v>
      </c>
      <c r="Q57" s="97" t="n">
        <v>30</v>
      </c>
    </row>
    <row r="58" customFormat="false" ht="11.25" hidden="false" customHeight="false" outlineLevel="0" collapsed="false">
      <c r="A58" s="247"/>
      <c r="B58" s="255" t="n">
        <f aca="false">EOMONTH(B57,0)+1</f>
        <v>47543</v>
      </c>
      <c r="C58" s="256" t="n">
        <f aca="false">H58</f>
        <v>21</v>
      </c>
      <c r="D58" s="256" t="n">
        <f aca="false">I58</f>
        <v>5</v>
      </c>
      <c r="E58" s="256" t="n">
        <f aca="false">J58</f>
        <v>5</v>
      </c>
      <c r="F58" s="253" t="n">
        <f aca="false">B59-B58</f>
        <v>31</v>
      </c>
      <c r="G58" s="254"/>
      <c r="H58" s="97" t="n">
        <f aca="false">VLOOKUP($B58,NDayTable,2)</f>
        <v>21</v>
      </c>
      <c r="I58" s="1" t="n">
        <f aca="false">VLOOKUP($B58,NDayTable,3)</f>
        <v>5</v>
      </c>
      <c r="J58" s="1" t="n">
        <f aca="false">VLOOKUP($B58,NDayTable,4)</f>
        <v>5</v>
      </c>
      <c r="K58" s="97" t="n">
        <f aca="false">B58-ValuationDate</f>
        <v>1612</v>
      </c>
      <c r="L58" s="71" t="n">
        <v>38169</v>
      </c>
      <c r="M58" s="97" t="n">
        <v>21</v>
      </c>
      <c r="N58" s="97" t="n">
        <v>5</v>
      </c>
      <c r="O58" s="97" t="n">
        <v>5</v>
      </c>
      <c r="P58" s="97" t="n">
        <v>1</v>
      </c>
      <c r="Q58" s="97" t="n">
        <v>31</v>
      </c>
    </row>
    <row r="59" customFormat="false" ht="11.25" hidden="false" customHeight="false" outlineLevel="0" collapsed="false">
      <c r="A59" s="247"/>
      <c r="B59" s="255" t="n">
        <f aca="false">EOMONTH(B58,0)+1</f>
        <v>47574</v>
      </c>
      <c r="C59" s="256" t="n">
        <f aca="false">H59</f>
        <v>22</v>
      </c>
      <c r="D59" s="256" t="n">
        <f aca="false">I59</f>
        <v>4</v>
      </c>
      <c r="E59" s="256" t="n">
        <f aca="false">J59</f>
        <v>4</v>
      </c>
      <c r="F59" s="253" t="n">
        <f aca="false">B60-B59</f>
        <v>30</v>
      </c>
      <c r="G59" s="254"/>
      <c r="H59" s="97" t="n">
        <f aca="false">VLOOKUP($B59,NDayTable,2)</f>
        <v>22</v>
      </c>
      <c r="I59" s="1" t="n">
        <f aca="false">VLOOKUP($B59,NDayTable,3)</f>
        <v>4</v>
      </c>
      <c r="J59" s="1" t="n">
        <f aca="false">VLOOKUP($B59,NDayTable,4)</f>
        <v>4</v>
      </c>
      <c r="K59" s="97" t="n">
        <f aca="false">B59-ValuationDate</f>
        <v>1643</v>
      </c>
      <c r="L59" s="71" t="n">
        <v>38200</v>
      </c>
      <c r="M59" s="97" t="n">
        <v>22</v>
      </c>
      <c r="N59" s="97" t="n">
        <v>4</v>
      </c>
      <c r="O59" s="97" t="n">
        <v>5</v>
      </c>
      <c r="P59" s="97" t="n">
        <v>0</v>
      </c>
      <c r="Q59" s="97" t="n">
        <v>31</v>
      </c>
    </row>
    <row r="60" customFormat="false" ht="11.25" hidden="false" customHeight="false" outlineLevel="0" collapsed="false">
      <c r="A60" s="247"/>
      <c r="B60" s="255" t="n">
        <f aca="false">EOMONTH(B59,0)+1</f>
        <v>47604</v>
      </c>
      <c r="C60" s="256" t="n">
        <f aca="false">H60</f>
        <v>22</v>
      </c>
      <c r="D60" s="256" t="n">
        <f aca="false">I60</f>
        <v>4</v>
      </c>
      <c r="E60" s="256" t="n">
        <f aca="false">J60</f>
        <v>5</v>
      </c>
      <c r="F60" s="253" t="n">
        <f aca="false">B61-B60</f>
        <v>31</v>
      </c>
      <c r="G60" s="254"/>
      <c r="H60" s="97" t="n">
        <f aca="false">VLOOKUP($B60,NDayTable,2)</f>
        <v>22</v>
      </c>
      <c r="I60" s="1" t="n">
        <f aca="false">VLOOKUP($B60,NDayTable,3)</f>
        <v>4</v>
      </c>
      <c r="J60" s="1" t="n">
        <f aca="false">VLOOKUP($B60,NDayTable,4)</f>
        <v>5</v>
      </c>
      <c r="K60" s="97" t="n">
        <f aca="false">B60-ValuationDate</f>
        <v>1673</v>
      </c>
      <c r="L60" s="71" t="n">
        <v>38231</v>
      </c>
      <c r="M60" s="97" t="n">
        <v>21</v>
      </c>
      <c r="N60" s="97" t="n">
        <v>4</v>
      </c>
      <c r="O60" s="97" t="n">
        <v>5</v>
      </c>
      <c r="P60" s="97" t="n">
        <v>1</v>
      </c>
      <c r="Q60" s="97" t="n">
        <v>30</v>
      </c>
    </row>
    <row r="61" customFormat="false" ht="11.25" hidden="false" customHeight="false" outlineLevel="0" collapsed="false">
      <c r="A61" s="247"/>
      <c r="B61" s="255" t="n">
        <f aca="false">EOMONTH(B60,0)+1</f>
        <v>47635</v>
      </c>
      <c r="C61" s="256" t="n">
        <f aca="false">H61</f>
        <v>20</v>
      </c>
      <c r="D61" s="256" t="n">
        <f aca="false">I61</f>
        <v>5</v>
      </c>
      <c r="E61" s="256" t="n">
        <f aca="false">J61</f>
        <v>5</v>
      </c>
      <c r="F61" s="253" t="n">
        <f aca="false">B62-B61</f>
        <v>30</v>
      </c>
      <c r="G61" s="254"/>
      <c r="H61" s="97" t="n">
        <f aca="false">VLOOKUP($B61,NDayTable,2)</f>
        <v>20</v>
      </c>
      <c r="I61" s="1" t="n">
        <f aca="false">VLOOKUP($B61,NDayTable,3)</f>
        <v>5</v>
      </c>
      <c r="J61" s="1" t="n">
        <f aca="false">VLOOKUP($B61,NDayTable,4)</f>
        <v>5</v>
      </c>
      <c r="K61" s="97" t="n">
        <f aca="false">B61-ValuationDate</f>
        <v>1704</v>
      </c>
      <c r="L61" s="71" t="n">
        <v>38261</v>
      </c>
      <c r="M61" s="97" t="n">
        <v>21</v>
      </c>
      <c r="N61" s="97" t="n">
        <v>5</v>
      </c>
      <c r="O61" s="97" t="n">
        <v>5</v>
      </c>
      <c r="P61" s="97" t="n">
        <v>0</v>
      </c>
      <c r="Q61" s="97" t="n">
        <v>31</v>
      </c>
    </row>
    <row r="62" customFormat="false" ht="11.25" hidden="false" customHeight="false" outlineLevel="0" collapsed="false">
      <c r="A62" s="247"/>
      <c r="B62" s="255" t="n">
        <f aca="false">EOMONTH(B61,0)+1</f>
        <v>47665</v>
      </c>
      <c r="C62" s="256" t="n">
        <f aca="false">H62</f>
        <v>22</v>
      </c>
      <c r="D62" s="256" t="n">
        <f aca="false">I62</f>
        <v>4</v>
      </c>
      <c r="E62" s="256" t="n">
        <f aca="false">J62</f>
        <v>5</v>
      </c>
      <c r="F62" s="253" t="n">
        <f aca="false">B63-B62</f>
        <v>31</v>
      </c>
      <c r="G62" s="254"/>
      <c r="H62" s="97" t="n">
        <f aca="false">VLOOKUP($B62,NDayTable,2)</f>
        <v>22</v>
      </c>
      <c r="I62" s="1" t="n">
        <f aca="false">VLOOKUP($B62,NDayTable,3)</f>
        <v>4</v>
      </c>
      <c r="J62" s="1" t="n">
        <f aca="false">VLOOKUP($B62,NDayTable,4)</f>
        <v>5</v>
      </c>
      <c r="K62" s="97" t="n">
        <f aca="false">B62-ValuationDate</f>
        <v>1734</v>
      </c>
      <c r="L62" s="71" t="n">
        <v>38292</v>
      </c>
      <c r="M62" s="97" t="n">
        <v>21</v>
      </c>
      <c r="N62" s="97" t="n">
        <v>4</v>
      </c>
      <c r="O62" s="97" t="n">
        <v>5</v>
      </c>
      <c r="P62" s="97" t="n">
        <v>1</v>
      </c>
      <c r="Q62" s="97" t="n">
        <v>30</v>
      </c>
    </row>
    <row r="63" customFormat="false" ht="11.25" hidden="false" customHeight="false" outlineLevel="0" collapsed="false">
      <c r="A63" s="247"/>
      <c r="B63" s="255" t="n">
        <f aca="false">EOMONTH(B62,0)+1</f>
        <v>47696</v>
      </c>
      <c r="C63" s="256" t="n">
        <f aca="false">H63</f>
        <v>22</v>
      </c>
      <c r="D63" s="256" t="n">
        <f aca="false">I63</f>
        <v>5</v>
      </c>
      <c r="E63" s="256" t="n">
        <f aca="false">J63</f>
        <v>4</v>
      </c>
      <c r="F63" s="253" t="n">
        <f aca="false">B64-B63</f>
        <v>31</v>
      </c>
      <c r="G63" s="254"/>
      <c r="H63" s="97" t="n">
        <f aca="false">VLOOKUP($B63,NDayTable,2)</f>
        <v>22</v>
      </c>
      <c r="I63" s="1" t="n">
        <f aca="false">VLOOKUP($B63,NDayTable,3)</f>
        <v>5</v>
      </c>
      <c r="J63" s="1" t="n">
        <f aca="false">VLOOKUP($B63,NDayTable,4)</f>
        <v>4</v>
      </c>
      <c r="K63" s="97" t="n">
        <f aca="false">B63-ValuationDate</f>
        <v>1765</v>
      </c>
      <c r="L63" s="71" t="n">
        <v>38322</v>
      </c>
      <c r="M63" s="97" t="n">
        <v>23</v>
      </c>
      <c r="N63" s="97" t="n">
        <v>3</v>
      </c>
      <c r="O63" s="97" t="n">
        <v>5</v>
      </c>
      <c r="P63" s="97" t="n">
        <v>1</v>
      </c>
      <c r="Q63" s="97" t="n">
        <v>31</v>
      </c>
    </row>
    <row r="64" customFormat="false" ht="11.25" hidden="false" customHeight="false" outlineLevel="0" collapsed="false">
      <c r="A64" s="247"/>
      <c r="B64" s="255" t="n">
        <f aca="false">EOMONTH(B63,0)+1</f>
        <v>47727</v>
      </c>
      <c r="C64" s="256" t="n">
        <f aca="false">H64</f>
        <v>20</v>
      </c>
      <c r="D64" s="256" t="n">
        <f aca="false">I64</f>
        <v>4</v>
      </c>
      <c r="E64" s="256" t="n">
        <f aca="false">J64</f>
        <v>6</v>
      </c>
      <c r="F64" s="253" t="n">
        <f aca="false">B65-B64</f>
        <v>30</v>
      </c>
      <c r="G64" s="254"/>
      <c r="H64" s="97" t="n">
        <f aca="false">VLOOKUP($B64,NDayTable,2)</f>
        <v>20</v>
      </c>
      <c r="I64" s="1" t="n">
        <f aca="false">VLOOKUP($B64,NDayTable,3)</f>
        <v>4</v>
      </c>
      <c r="J64" s="1" t="n">
        <f aca="false">VLOOKUP($B64,NDayTable,4)</f>
        <v>6</v>
      </c>
      <c r="K64" s="97" t="n">
        <f aca="false">B64-ValuationDate</f>
        <v>1796</v>
      </c>
      <c r="L64" s="71" t="n">
        <v>38353</v>
      </c>
      <c r="M64" s="97" t="n">
        <v>21</v>
      </c>
      <c r="N64" s="97" t="n">
        <v>4</v>
      </c>
      <c r="O64" s="97" t="n">
        <v>6</v>
      </c>
      <c r="P64" s="97" t="n">
        <v>1</v>
      </c>
      <c r="Q64" s="97" t="n">
        <v>31</v>
      </c>
    </row>
    <row r="65" customFormat="false" ht="11.25" hidden="false" customHeight="false" outlineLevel="0" collapsed="false">
      <c r="A65" s="247"/>
      <c r="B65" s="255" t="n">
        <f aca="false">EOMONTH(B64,0)+1</f>
        <v>47757</v>
      </c>
      <c r="C65" s="256" t="n">
        <f aca="false">H65</f>
        <v>23</v>
      </c>
      <c r="D65" s="256" t="n">
        <f aca="false">I65</f>
        <v>4</v>
      </c>
      <c r="E65" s="256" t="n">
        <f aca="false">J65</f>
        <v>4</v>
      </c>
      <c r="F65" s="253" t="n">
        <f aca="false">B66-B65</f>
        <v>31</v>
      </c>
      <c r="G65" s="254"/>
      <c r="H65" s="97" t="n">
        <f aca="false">VLOOKUP($B65,NDayTable,2)</f>
        <v>23</v>
      </c>
      <c r="I65" s="1" t="n">
        <f aca="false">VLOOKUP($B65,NDayTable,3)</f>
        <v>4</v>
      </c>
      <c r="J65" s="1" t="n">
        <f aca="false">VLOOKUP($B65,NDayTable,4)</f>
        <v>4</v>
      </c>
      <c r="K65" s="97" t="n">
        <f aca="false">B65-ValuationDate</f>
        <v>1826</v>
      </c>
      <c r="L65" s="71" t="n">
        <v>38384</v>
      </c>
      <c r="M65" s="97" t="n">
        <v>20</v>
      </c>
      <c r="N65" s="97" t="n">
        <v>4</v>
      </c>
      <c r="O65" s="97" t="n">
        <v>4</v>
      </c>
      <c r="P65" s="97" t="n">
        <v>0</v>
      </c>
      <c r="Q65" s="97" t="n">
        <v>28</v>
      </c>
    </row>
    <row r="66" customFormat="false" ht="11.25" hidden="false" customHeight="false" outlineLevel="0" collapsed="false">
      <c r="A66" s="247"/>
      <c r="B66" s="255" t="n">
        <f aca="false">EOMONTH(B65,0)+1</f>
        <v>47788</v>
      </c>
      <c r="C66" s="256" t="n">
        <f aca="false">H66</f>
        <v>20</v>
      </c>
      <c r="D66" s="256" t="n">
        <f aca="false">I66</f>
        <v>5</v>
      </c>
      <c r="E66" s="256" t="n">
        <f aca="false">J66</f>
        <v>5</v>
      </c>
      <c r="F66" s="253" t="n">
        <f aca="false">B67-B66</f>
        <v>30</v>
      </c>
      <c r="G66" s="254"/>
      <c r="H66" s="97" t="n">
        <f aca="false">VLOOKUP($B66,NDayTable,2)</f>
        <v>20</v>
      </c>
      <c r="I66" s="1" t="n">
        <f aca="false">VLOOKUP($B66,NDayTable,3)</f>
        <v>5</v>
      </c>
      <c r="J66" s="1" t="n">
        <f aca="false">VLOOKUP($B66,NDayTable,4)</f>
        <v>5</v>
      </c>
      <c r="K66" s="97" t="n">
        <f aca="false">B66-ValuationDate</f>
        <v>1857</v>
      </c>
      <c r="L66" s="71" t="n">
        <v>38412</v>
      </c>
      <c r="M66" s="97" t="n">
        <v>23</v>
      </c>
      <c r="N66" s="97" t="n">
        <v>4</v>
      </c>
      <c r="O66" s="97" t="n">
        <v>4</v>
      </c>
      <c r="P66" s="97" t="n">
        <v>0</v>
      </c>
      <c r="Q66" s="97" t="n">
        <v>31</v>
      </c>
    </row>
    <row r="67" customFormat="false" ht="11.25" hidden="false" customHeight="false" outlineLevel="0" collapsed="false">
      <c r="A67" s="247"/>
      <c r="B67" s="255" t="n">
        <f aca="false">EOMONTH(B66,0)+1</f>
        <v>47818</v>
      </c>
      <c r="C67" s="256" t="n">
        <f aca="false">H67</f>
        <v>21</v>
      </c>
      <c r="D67" s="256" t="n">
        <f aca="false">I67</f>
        <v>4</v>
      </c>
      <c r="E67" s="256" t="n">
        <f aca="false">J67</f>
        <v>6</v>
      </c>
      <c r="F67" s="253" t="n">
        <f aca="false">B68-B67</f>
        <v>31</v>
      </c>
      <c r="G67" s="254"/>
      <c r="H67" s="97" t="n">
        <f aca="false">VLOOKUP($B67,NDayTable,2)</f>
        <v>21</v>
      </c>
      <c r="I67" s="1" t="n">
        <f aca="false">VLOOKUP($B67,NDayTable,3)</f>
        <v>4</v>
      </c>
      <c r="J67" s="1" t="n">
        <f aca="false">VLOOKUP($B67,NDayTable,4)</f>
        <v>6</v>
      </c>
      <c r="K67" s="97" t="n">
        <f aca="false">B67-ValuationDate</f>
        <v>1887</v>
      </c>
      <c r="L67" s="71" t="n">
        <v>38443</v>
      </c>
      <c r="M67" s="97" t="n">
        <v>21</v>
      </c>
      <c r="N67" s="97" t="n">
        <v>5</v>
      </c>
      <c r="O67" s="97" t="n">
        <v>4</v>
      </c>
      <c r="P67" s="97" t="n">
        <v>0</v>
      </c>
      <c r="Q67" s="97" t="n">
        <v>30</v>
      </c>
    </row>
    <row r="68" customFormat="false" ht="11.25" hidden="false" customHeight="false" outlineLevel="0" collapsed="false">
      <c r="A68" s="247"/>
      <c r="B68" s="255" t="n">
        <f aca="false">EOMONTH(B67,0)+1</f>
        <v>47849</v>
      </c>
      <c r="C68" s="256" t="n">
        <f aca="false">H68</f>
        <v>22</v>
      </c>
      <c r="D68" s="256" t="n">
        <f aca="false">I68</f>
        <v>4</v>
      </c>
      <c r="E68" s="256" t="n">
        <f aca="false">J68</f>
        <v>5</v>
      </c>
      <c r="F68" s="253" t="n">
        <f aca="false">B69-B68</f>
        <v>31</v>
      </c>
      <c r="G68" s="254"/>
      <c r="H68" s="97" t="n">
        <f aca="false">VLOOKUP($B68,NDayTable,2)</f>
        <v>22</v>
      </c>
      <c r="I68" s="1" t="n">
        <f aca="false">VLOOKUP($B68,NDayTable,3)</f>
        <v>4</v>
      </c>
      <c r="J68" s="1" t="n">
        <f aca="false">VLOOKUP($B68,NDayTable,4)</f>
        <v>5</v>
      </c>
      <c r="K68" s="97" t="n">
        <f aca="false">B68-ValuationDate</f>
        <v>1918</v>
      </c>
      <c r="L68" s="71" t="n">
        <v>38473</v>
      </c>
      <c r="M68" s="97" t="n">
        <v>21</v>
      </c>
      <c r="N68" s="97" t="n">
        <v>4</v>
      </c>
      <c r="O68" s="97" t="n">
        <v>6</v>
      </c>
      <c r="P68" s="97" t="n">
        <v>1</v>
      </c>
      <c r="Q68" s="97" t="n">
        <v>31</v>
      </c>
    </row>
    <row r="69" customFormat="false" ht="11.25" hidden="false" customHeight="false" outlineLevel="0" collapsed="false">
      <c r="A69" s="247"/>
      <c r="B69" s="255" t="n">
        <f aca="false">EOMONTH(B68,0)+1</f>
        <v>47880</v>
      </c>
      <c r="C69" s="256" t="n">
        <f aca="false">H69</f>
        <v>20</v>
      </c>
      <c r="D69" s="256" t="n">
        <f aca="false">I69</f>
        <v>4</v>
      </c>
      <c r="E69" s="256" t="n">
        <f aca="false">J69</f>
        <v>4</v>
      </c>
      <c r="F69" s="253" t="n">
        <f aca="false">B70-B69</f>
        <v>28</v>
      </c>
      <c r="G69" s="254"/>
      <c r="H69" s="97" t="n">
        <f aca="false">VLOOKUP($B69,NDayTable,2)</f>
        <v>20</v>
      </c>
      <c r="I69" s="1" t="n">
        <f aca="false">VLOOKUP($B69,NDayTable,3)</f>
        <v>4</v>
      </c>
      <c r="J69" s="1" t="n">
        <f aca="false">VLOOKUP($B69,NDayTable,4)</f>
        <v>4</v>
      </c>
      <c r="K69" s="97" t="n">
        <f aca="false">B69-ValuationDate</f>
        <v>1949</v>
      </c>
      <c r="L69" s="71" t="n">
        <v>38504</v>
      </c>
      <c r="M69" s="97" t="n">
        <v>22</v>
      </c>
      <c r="N69" s="97" t="n">
        <v>4</v>
      </c>
      <c r="O69" s="97" t="n">
        <v>4</v>
      </c>
      <c r="P69" s="97" t="n">
        <v>0</v>
      </c>
      <c r="Q69" s="97" t="n">
        <v>30</v>
      </c>
    </row>
    <row r="70" customFormat="false" ht="11.25" hidden="false" customHeight="false" outlineLevel="0" collapsed="false">
      <c r="A70" s="247"/>
      <c r="B70" s="255" t="n">
        <f aca="false">EOMONTH(B69,0)+1</f>
        <v>47908</v>
      </c>
      <c r="C70" s="256" t="n">
        <f aca="false">H70</f>
        <v>21</v>
      </c>
      <c r="D70" s="256" t="n">
        <f aca="false">I70</f>
        <v>5</v>
      </c>
      <c r="E70" s="256" t="n">
        <f aca="false">J70</f>
        <v>5</v>
      </c>
      <c r="F70" s="253" t="n">
        <f aca="false">B71-B70</f>
        <v>31</v>
      </c>
      <c r="G70" s="254"/>
      <c r="H70" s="97" t="n">
        <f aca="false">VLOOKUP($B70,NDayTable,2)</f>
        <v>21</v>
      </c>
      <c r="I70" s="1" t="n">
        <f aca="false">VLOOKUP($B70,NDayTable,3)</f>
        <v>5</v>
      </c>
      <c r="J70" s="1" t="n">
        <f aca="false">VLOOKUP($B70,NDayTable,4)</f>
        <v>5</v>
      </c>
      <c r="K70" s="97" t="n">
        <f aca="false">B70-ValuationDate</f>
        <v>1977</v>
      </c>
      <c r="L70" s="71" t="n">
        <v>38534</v>
      </c>
      <c r="M70" s="97" t="n">
        <v>20</v>
      </c>
      <c r="N70" s="97" t="n">
        <v>5</v>
      </c>
      <c r="O70" s="97" t="n">
        <v>6</v>
      </c>
      <c r="P70" s="97" t="n">
        <v>1</v>
      </c>
      <c r="Q70" s="97" t="n">
        <v>31</v>
      </c>
    </row>
    <row r="71" customFormat="false" ht="11.25" hidden="false" customHeight="false" outlineLevel="0" collapsed="false">
      <c r="A71" s="247"/>
      <c r="B71" s="255" t="n">
        <f aca="false">EOMONTH(B70,0)+1</f>
        <v>47939</v>
      </c>
      <c r="C71" s="256" t="n">
        <f aca="false">H71</f>
        <v>22</v>
      </c>
      <c r="D71" s="256" t="n">
        <f aca="false">I71</f>
        <v>4</v>
      </c>
      <c r="E71" s="256" t="n">
        <f aca="false">J71</f>
        <v>4</v>
      </c>
      <c r="F71" s="253" t="n">
        <f aca="false">B72-B71</f>
        <v>30</v>
      </c>
      <c r="G71" s="254"/>
      <c r="H71" s="97" t="n">
        <f aca="false">VLOOKUP($B71,NDayTable,2)</f>
        <v>22</v>
      </c>
      <c r="I71" s="1" t="n">
        <f aca="false">VLOOKUP($B71,NDayTable,3)</f>
        <v>4</v>
      </c>
      <c r="J71" s="1" t="n">
        <f aca="false">VLOOKUP($B71,NDayTable,4)</f>
        <v>4</v>
      </c>
      <c r="K71" s="97" t="n">
        <f aca="false">B71-ValuationDate</f>
        <v>2008</v>
      </c>
      <c r="L71" s="71" t="n">
        <v>38565</v>
      </c>
      <c r="M71" s="97" t="n">
        <v>23</v>
      </c>
      <c r="N71" s="97" t="n">
        <v>4</v>
      </c>
      <c r="O71" s="97" t="n">
        <v>4</v>
      </c>
      <c r="P71" s="97" t="n">
        <v>0</v>
      </c>
      <c r="Q71" s="97" t="n">
        <v>31</v>
      </c>
    </row>
    <row r="72" customFormat="false" ht="11.25" hidden="false" customHeight="false" outlineLevel="0" collapsed="false">
      <c r="A72" s="247"/>
      <c r="B72" s="255" t="n">
        <f aca="false">EOMONTH(B71,0)+1</f>
        <v>47969</v>
      </c>
      <c r="C72" s="256" t="n">
        <f aca="false">H72</f>
        <v>22</v>
      </c>
      <c r="D72" s="256" t="n">
        <f aca="false">I72</f>
        <v>4</v>
      </c>
      <c r="E72" s="256" t="n">
        <f aca="false">J72</f>
        <v>5</v>
      </c>
      <c r="F72" s="253" t="n">
        <f aca="false">B73-B72</f>
        <v>31</v>
      </c>
      <c r="G72" s="254"/>
      <c r="H72" s="97" t="n">
        <f aca="false">VLOOKUP($B72,NDayTable,2)</f>
        <v>22</v>
      </c>
      <c r="I72" s="1" t="n">
        <f aca="false">VLOOKUP($B72,NDayTable,3)</f>
        <v>4</v>
      </c>
      <c r="J72" s="1" t="n">
        <f aca="false">VLOOKUP($B72,NDayTable,4)</f>
        <v>5</v>
      </c>
      <c r="K72" s="97" t="n">
        <f aca="false">B72-ValuationDate</f>
        <v>2038</v>
      </c>
      <c r="L72" s="71" t="n">
        <v>38596</v>
      </c>
      <c r="M72" s="97" t="n">
        <v>21</v>
      </c>
      <c r="N72" s="97" t="n">
        <v>4</v>
      </c>
      <c r="O72" s="97" t="n">
        <v>5</v>
      </c>
      <c r="P72" s="97" t="n">
        <v>1</v>
      </c>
      <c r="Q72" s="97" t="n">
        <v>30</v>
      </c>
    </row>
    <row r="73" customFormat="false" ht="11.25" hidden="false" customHeight="false" outlineLevel="0" collapsed="false">
      <c r="A73" s="247"/>
      <c r="B73" s="255" t="n">
        <f aca="false">EOMONTH(B72,0)+1</f>
        <v>48000</v>
      </c>
      <c r="C73" s="256" t="n">
        <f aca="false">H73</f>
        <v>20</v>
      </c>
      <c r="D73" s="256" t="n">
        <f aca="false">I73</f>
        <v>5</v>
      </c>
      <c r="E73" s="256" t="n">
        <f aca="false">J73</f>
        <v>5</v>
      </c>
      <c r="F73" s="253" t="n">
        <f aca="false">B74-B73</f>
        <v>30</v>
      </c>
      <c r="G73" s="254"/>
      <c r="H73" s="97" t="n">
        <f aca="false">VLOOKUP($B73,NDayTable,2)</f>
        <v>20</v>
      </c>
      <c r="I73" s="1" t="n">
        <f aca="false">VLOOKUP($B73,NDayTable,3)</f>
        <v>5</v>
      </c>
      <c r="J73" s="1" t="n">
        <f aca="false">VLOOKUP($B73,NDayTable,4)</f>
        <v>5</v>
      </c>
      <c r="K73" s="97" t="n">
        <f aca="false">B73-ValuationDate</f>
        <v>2069</v>
      </c>
      <c r="L73" s="71" t="n">
        <v>38626</v>
      </c>
      <c r="M73" s="97" t="n">
        <v>21</v>
      </c>
      <c r="N73" s="97" t="n">
        <v>5</v>
      </c>
      <c r="O73" s="97" t="n">
        <v>5</v>
      </c>
      <c r="P73" s="97" t="n">
        <v>0</v>
      </c>
      <c r="Q73" s="97" t="n">
        <v>31</v>
      </c>
    </row>
    <row r="74" customFormat="false" ht="11.25" hidden="false" customHeight="false" outlineLevel="0" collapsed="false">
      <c r="A74" s="247"/>
      <c r="B74" s="255" t="n">
        <f aca="false">EOMONTH(B73,0)+1</f>
        <v>48030</v>
      </c>
      <c r="C74" s="256" t="n">
        <f aca="false">H74</f>
        <v>22</v>
      </c>
      <c r="D74" s="256" t="n">
        <f aca="false">I74</f>
        <v>4</v>
      </c>
      <c r="E74" s="256" t="n">
        <f aca="false">J74</f>
        <v>5</v>
      </c>
      <c r="F74" s="253" t="n">
        <f aca="false">B75-B74</f>
        <v>31</v>
      </c>
      <c r="G74" s="254"/>
      <c r="H74" s="97" t="n">
        <f aca="false">VLOOKUP($B74,NDayTable,2)</f>
        <v>22</v>
      </c>
      <c r="I74" s="1" t="n">
        <f aca="false">VLOOKUP($B74,NDayTable,3)</f>
        <v>4</v>
      </c>
      <c r="J74" s="1" t="n">
        <f aca="false">VLOOKUP($B74,NDayTable,4)</f>
        <v>5</v>
      </c>
      <c r="K74" s="97" t="n">
        <f aca="false">B74-ValuationDate</f>
        <v>2099</v>
      </c>
      <c r="L74" s="71" t="n">
        <v>38657</v>
      </c>
      <c r="M74" s="97" t="n">
        <v>21</v>
      </c>
      <c r="N74" s="97" t="n">
        <v>4</v>
      </c>
      <c r="O74" s="97" t="n">
        <v>5</v>
      </c>
      <c r="P74" s="97" t="n">
        <v>1</v>
      </c>
      <c r="Q74" s="97" t="n">
        <v>30</v>
      </c>
    </row>
    <row r="75" customFormat="false" ht="11.25" hidden="false" customHeight="false" outlineLevel="0" collapsed="false">
      <c r="A75" s="247"/>
      <c r="B75" s="255" t="n">
        <f aca="false">EOMONTH(B74,0)+1</f>
        <v>48061</v>
      </c>
      <c r="C75" s="256" t="n">
        <f aca="false">H75</f>
        <v>22</v>
      </c>
      <c r="D75" s="256" t="n">
        <f aca="false">I75</f>
        <v>5</v>
      </c>
      <c r="E75" s="256" t="n">
        <f aca="false">J75</f>
        <v>4</v>
      </c>
      <c r="F75" s="253" t="n">
        <f aca="false">B76-B75</f>
        <v>31</v>
      </c>
      <c r="G75" s="254"/>
      <c r="H75" s="97" t="n">
        <f aca="false">VLOOKUP($B75,NDayTable,2)</f>
        <v>22</v>
      </c>
      <c r="I75" s="1" t="n">
        <f aca="false">VLOOKUP($B75,NDayTable,3)</f>
        <v>5</v>
      </c>
      <c r="J75" s="1" t="n">
        <f aca="false">VLOOKUP($B75,NDayTable,4)</f>
        <v>4</v>
      </c>
      <c r="K75" s="97" t="n">
        <f aca="false">B75-ValuationDate</f>
        <v>2130</v>
      </c>
      <c r="L75" s="71" t="n">
        <v>38687</v>
      </c>
      <c r="M75" s="97" t="n">
        <v>21</v>
      </c>
      <c r="N75" s="97" t="n">
        <v>5</v>
      </c>
      <c r="O75" s="97" t="n">
        <v>5</v>
      </c>
      <c r="P75" s="97" t="n">
        <v>1</v>
      </c>
      <c r="Q75" s="97" t="n">
        <v>31</v>
      </c>
    </row>
    <row r="76" customFormat="false" ht="11.25" hidden="false" customHeight="false" outlineLevel="0" collapsed="false">
      <c r="A76" s="247"/>
      <c r="B76" s="255" t="n">
        <f aca="false">EOMONTH(B75,0)+1</f>
        <v>48092</v>
      </c>
      <c r="C76" s="256" t="n">
        <f aca="false">H76</f>
        <v>20</v>
      </c>
      <c r="D76" s="256" t="n">
        <f aca="false">I76</f>
        <v>4</v>
      </c>
      <c r="E76" s="256" t="n">
        <f aca="false">J76</f>
        <v>6</v>
      </c>
      <c r="F76" s="253" t="n">
        <f aca="false">B77-B76</f>
        <v>30</v>
      </c>
      <c r="G76" s="254"/>
      <c r="H76" s="97" t="n">
        <f aca="false">VLOOKUP($B76,NDayTable,2)</f>
        <v>20</v>
      </c>
      <c r="I76" s="1" t="n">
        <f aca="false">VLOOKUP($B76,NDayTable,3)</f>
        <v>4</v>
      </c>
      <c r="J76" s="1" t="n">
        <f aca="false">VLOOKUP($B76,NDayTable,4)</f>
        <v>6</v>
      </c>
      <c r="K76" s="97" t="n">
        <f aca="false">B76-ValuationDate</f>
        <v>2161</v>
      </c>
      <c r="L76" s="71" t="n">
        <v>38718</v>
      </c>
      <c r="M76" s="97" t="n">
        <v>21</v>
      </c>
      <c r="N76" s="97" t="n">
        <v>4</v>
      </c>
      <c r="O76" s="97" t="n">
        <v>6</v>
      </c>
      <c r="P76" s="97" t="n">
        <v>1</v>
      </c>
      <c r="Q76" s="97" t="n">
        <v>31</v>
      </c>
    </row>
    <row r="77" customFormat="false" ht="11.25" hidden="false" customHeight="false" outlineLevel="0" collapsed="false">
      <c r="A77" s="247"/>
      <c r="B77" s="255" t="n">
        <f aca="false">EOMONTH(B76,0)+1</f>
        <v>48122</v>
      </c>
      <c r="C77" s="256" t="n">
        <f aca="false">H77</f>
        <v>23</v>
      </c>
      <c r="D77" s="256" t="n">
        <f aca="false">I77</f>
        <v>4</v>
      </c>
      <c r="E77" s="256" t="n">
        <f aca="false">J77</f>
        <v>4</v>
      </c>
      <c r="F77" s="253" t="n">
        <f aca="false">B78-B77</f>
        <v>31</v>
      </c>
      <c r="G77" s="254"/>
      <c r="H77" s="97" t="n">
        <f aca="false">VLOOKUP($B77,NDayTable,2)</f>
        <v>23</v>
      </c>
      <c r="I77" s="1" t="n">
        <f aca="false">VLOOKUP($B77,NDayTable,3)</f>
        <v>4</v>
      </c>
      <c r="J77" s="1" t="n">
        <f aca="false">VLOOKUP($B77,NDayTable,4)</f>
        <v>4</v>
      </c>
      <c r="K77" s="97" t="n">
        <f aca="false">B77-ValuationDate</f>
        <v>2191</v>
      </c>
      <c r="L77" s="71" t="n">
        <v>38749</v>
      </c>
      <c r="M77" s="97" t="n">
        <v>20</v>
      </c>
      <c r="N77" s="97" t="n">
        <v>4</v>
      </c>
      <c r="O77" s="97" t="n">
        <v>4</v>
      </c>
      <c r="P77" s="97" t="n">
        <v>0</v>
      </c>
      <c r="Q77" s="97" t="n">
        <v>28</v>
      </c>
    </row>
    <row r="78" customFormat="false" ht="11.25" hidden="false" customHeight="false" outlineLevel="0" collapsed="false">
      <c r="A78" s="247"/>
      <c r="B78" s="255" t="n">
        <f aca="false">EOMONTH(B77,0)+1</f>
        <v>48153</v>
      </c>
      <c r="C78" s="256" t="n">
        <f aca="false">H78</f>
        <v>20</v>
      </c>
      <c r="D78" s="256" t="n">
        <f aca="false">I78</f>
        <v>5</v>
      </c>
      <c r="E78" s="256" t="n">
        <f aca="false">J78</f>
        <v>5</v>
      </c>
      <c r="F78" s="253" t="n">
        <f aca="false">B79-B78</f>
        <v>30</v>
      </c>
      <c r="G78" s="254"/>
      <c r="H78" s="97" t="n">
        <f aca="false">VLOOKUP($B78,NDayTable,2)</f>
        <v>20</v>
      </c>
      <c r="I78" s="1" t="n">
        <f aca="false">VLOOKUP($B78,NDayTable,3)</f>
        <v>5</v>
      </c>
      <c r="J78" s="1" t="n">
        <f aca="false">VLOOKUP($B78,NDayTable,4)</f>
        <v>5</v>
      </c>
      <c r="K78" s="97" t="n">
        <f aca="false">B78-ValuationDate</f>
        <v>2222</v>
      </c>
      <c r="L78" s="71" t="n">
        <v>38777</v>
      </c>
      <c r="M78" s="97" t="n">
        <v>23</v>
      </c>
      <c r="N78" s="97" t="n">
        <v>4</v>
      </c>
      <c r="O78" s="97" t="n">
        <v>4</v>
      </c>
      <c r="P78" s="97" t="n">
        <v>0</v>
      </c>
      <c r="Q78" s="97" t="n">
        <v>31</v>
      </c>
    </row>
    <row r="79" customFormat="false" ht="11.25" hidden="false" customHeight="false" outlineLevel="0" collapsed="false">
      <c r="A79" s="247"/>
      <c r="B79" s="255" t="n">
        <f aca="false">EOMONTH(B78,0)+1</f>
        <v>48183</v>
      </c>
      <c r="C79" s="256" t="n">
        <f aca="false">H79</f>
        <v>21</v>
      </c>
      <c r="D79" s="256" t="n">
        <f aca="false">I79</f>
        <v>4</v>
      </c>
      <c r="E79" s="256" t="n">
        <f aca="false">J79</f>
        <v>6</v>
      </c>
      <c r="F79" s="253" t="n">
        <f aca="false">B80-B79</f>
        <v>31</v>
      </c>
      <c r="G79" s="254"/>
      <c r="H79" s="97" t="n">
        <f aca="false">VLOOKUP($B79,NDayTable,2)</f>
        <v>21</v>
      </c>
      <c r="I79" s="1" t="n">
        <f aca="false">VLOOKUP($B79,NDayTable,3)</f>
        <v>4</v>
      </c>
      <c r="J79" s="1" t="n">
        <f aca="false">VLOOKUP($B79,NDayTable,4)</f>
        <v>6</v>
      </c>
      <c r="K79" s="97" t="n">
        <f aca="false">B79-ValuationDate</f>
        <v>2252</v>
      </c>
      <c r="L79" s="71" t="n">
        <v>38808</v>
      </c>
      <c r="M79" s="97" t="n">
        <v>20</v>
      </c>
      <c r="N79" s="97" t="n">
        <v>5</v>
      </c>
      <c r="O79" s="97" t="n">
        <v>5</v>
      </c>
      <c r="P79" s="97" t="n">
        <v>0</v>
      </c>
      <c r="Q79" s="97" t="n">
        <v>30</v>
      </c>
    </row>
    <row r="80" customFormat="false" ht="11.25" hidden="false" customHeight="false" outlineLevel="0" collapsed="false">
      <c r="A80" s="247"/>
      <c r="B80" s="255" t="n">
        <f aca="false">EOMONTH(B79,0)+1</f>
        <v>48214</v>
      </c>
      <c r="C80" s="256" t="n">
        <f aca="false">H80</f>
        <v>22</v>
      </c>
      <c r="D80" s="256" t="n">
        <f aca="false">I80</f>
        <v>4</v>
      </c>
      <c r="E80" s="256" t="n">
        <f aca="false">J80</f>
        <v>5</v>
      </c>
      <c r="F80" s="253" t="n">
        <f aca="false">B81-B80</f>
        <v>31</v>
      </c>
      <c r="G80" s="254"/>
      <c r="H80" s="97" t="n">
        <f aca="false">VLOOKUP($B80,NDayTable,2)</f>
        <v>22</v>
      </c>
      <c r="I80" s="1" t="n">
        <f aca="false">VLOOKUP($B80,NDayTable,3)</f>
        <v>4</v>
      </c>
      <c r="J80" s="1" t="n">
        <f aca="false">VLOOKUP($B80,NDayTable,4)</f>
        <v>5</v>
      </c>
      <c r="K80" s="97" t="n">
        <f aca="false">B80-ValuationDate</f>
        <v>2283</v>
      </c>
      <c r="L80" s="71" t="n">
        <v>38838</v>
      </c>
      <c r="M80" s="97" t="n">
        <v>22</v>
      </c>
      <c r="N80" s="97" t="n">
        <v>4</v>
      </c>
      <c r="O80" s="97" t="n">
        <v>5</v>
      </c>
      <c r="P80" s="97" t="n">
        <v>1</v>
      </c>
      <c r="Q80" s="97" t="n">
        <v>31</v>
      </c>
    </row>
    <row r="81" customFormat="false" ht="11.25" hidden="false" customHeight="false" outlineLevel="0" collapsed="false">
      <c r="A81" s="247"/>
      <c r="B81" s="255" t="n">
        <f aca="false">EOMONTH(B80,0)+1</f>
        <v>48245</v>
      </c>
      <c r="C81" s="256" t="n">
        <f aca="false">H81</f>
        <v>20</v>
      </c>
      <c r="D81" s="256" t="n">
        <f aca="false">I81</f>
        <v>5</v>
      </c>
      <c r="E81" s="256" t="n">
        <f aca="false">J81</f>
        <v>4</v>
      </c>
      <c r="F81" s="253" t="n">
        <f aca="false">B82-B81</f>
        <v>29</v>
      </c>
      <c r="G81" s="254"/>
      <c r="H81" s="97" t="n">
        <f aca="false">VLOOKUP($B81,NDayTable,2)</f>
        <v>20</v>
      </c>
      <c r="I81" s="1" t="n">
        <f aca="false">VLOOKUP($B81,NDayTable,3)</f>
        <v>5</v>
      </c>
      <c r="J81" s="1" t="n">
        <f aca="false">VLOOKUP($B81,NDayTable,4)</f>
        <v>4</v>
      </c>
      <c r="K81" s="97" t="n">
        <f aca="false">B81-ValuationDate</f>
        <v>2314</v>
      </c>
      <c r="L81" s="71" t="n">
        <v>38869</v>
      </c>
      <c r="M81" s="97" t="n">
        <v>22</v>
      </c>
      <c r="N81" s="97" t="n">
        <v>4</v>
      </c>
      <c r="O81" s="97" t="n">
        <v>4</v>
      </c>
      <c r="P81" s="97" t="n">
        <v>0</v>
      </c>
      <c r="Q81" s="97" t="n">
        <v>30</v>
      </c>
    </row>
    <row r="82" customFormat="false" ht="11.25" hidden="false" customHeight="false" outlineLevel="0" collapsed="false">
      <c r="A82" s="247"/>
      <c r="B82" s="255" t="n">
        <f aca="false">EOMONTH(B81,0)+1</f>
        <v>48274</v>
      </c>
      <c r="C82" s="256" t="n">
        <f aca="false">H82</f>
        <v>22</v>
      </c>
      <c r="D82" s="256" t="n">
        <f aca="false">I82</f>
        <v>4</v>
      </c>
      <c r="E82" s="256" t="n">
        <f aca="false">J82</f>
        <v>5</v>
      </c>
      <c r="F82" s="253" t="n">
        <f aca="false">B83-B82</f>
        <v>31</v>
      </c>
      <c r="G82" s="254"/>
      <c r="H82" s="97" t="n">
        <f aca="false">VLOOKUP($B82,NDayTable,2)</f>
        <v>22</v>
      </c>
      <c r="I82" s="1" t="n">
        <f aca="false">VLOOKUP($B82,NDayTable,3)</f>
        <v>4</v>
      </c>
      <c r="J82" s="1" t="n">
        <f aca="false">VLOOKUP($B82,NDayTable,4)</f>
        <v>5</v>
      </c>
      <c r="K82" s="97" t="n">
        <f aca="false">B82-ValuationDate</f>
        <v>2343</v>
      </c>
      <c r="L82" s="71" t="n">
        <v>38899</v>
      </c>
      <c r="M82" s="97" t="n">
        <v>20</v>
      </c>
      <c r="N82" s="97" t="n">
        <v>5</v>
      </c>
      <c r="O82" s="97" t="n">
        <v>6</v>
      </c>
      <c r="P82" s="97" t="n">
        <v>1</v>
      </c>
      <c r="Q82" s="97" t="n">
        <v>31</v>
      </c>
    </row>
    <row r="83" customFormat="false" ht="11.25" hidden="false" customHeight="false" outlineLevel="0" collapsed="false">
      <c r="A83" s="247"/>
      <c r="B83" s="255" t="n">
        <f aca="false">EOMONTH(B82,0)+1</f>
        <v>48305</v>
      </c>
      <c r="C83" s="256" t="n">
        <f aca="false">H83</f>
        <v>22</v>
      </c>
      <c r="D83" s="256" t="n">
        <f aca="false">I83</f>
        <v>4</v>
      </c>
      <c r="E83" s="256" t="n">
        <f aca="false">J83</f>
        <v>4</v>
      </c>
      <c r="F83" s="253" t="n">
        <f aca="false">B84-B83</f>
        <v>30</v>
      </c>
      <c r="G83" s="254"/>
      <c r="H83" s="97" t="n">
        <f aca="false">VLOOKUP($B83,NDayTable,2)</f>
        <v>22</v>
      </c>
      <c r="I83" s="1" t="n">
        <f aca="false">VLOOKUP($B83,NDayTable,3)</f>
        <v>4</v>
      </c>
      <c r="J83" s="1" t="n">
        <f aca="false">VLOOKUP($B83,NDayTable,4)</f>
        <v>4</v>
      </c>
      <c r="K83" s="97" t="n">
        <f aca="false">B83-ValuationDate</f>
        <v>2374</v>
      </c>
      <c r="L83" s="71" t="n">
        <v>38930</v>
      </c>
      <c r="M83" s="97" t="n">
        <v>23</v>
      </c>
      <c r="N83" s="97" t="n">
        <v>4</v>
      </c>
      <c r="O83" s="97" t="n">
        <v>4</v>
      </c>
      <c r="P83" s="97" t="n">
        <v>0</v>
      </c>
      <c r="Q83" s="97" t="n">
        <v>31</v>
      </c>
    </row>
    <row r="84" customFormat="false" ht="11.25" hidden="false" customHeight="false" outlineLevel="0" collapsed="false">
      <c r="A84" s="247"/>
      <c r="B84" s="255" t="n">
        <f aca="false">EOMONTH(B83,0)+1</f>
        <v>48335</v>
      </c>
      <c r="C84" s="256" t="n">
        <f aca="false">H84</f>
        <v>20</v>
      </c>
      <c r="D84" s="256" t="n">
        <f aca="false">I84</f>
        <v>5</v>
      </c>
      <c r="E84" s="256" t="n">
        <f aca="false">J84</f>
        <v>6</v>
      </c>
      <c r="F84" s="253" t="n">
        <f aca="false">B85-B84</f>
        <v>31</v>
      </c>
      <c r="G84" s="254"/>
      <c r="H84" s="97" t="n">
        <f aca="false">VLOOKUP($B84,NDayTable,2)</f>
        <v>20</v>
      </c>
      <c r="I84" s="1" t="n">
        <f aca="false">VLOOKUP($B84,NDayTable,3)</f>
        <v>5</v>
      </c>
      <c r="J84" s="1" t="n">
        <f aca="false">VLOOKUP($B84,NDayTable,4)</f>
        <v>6</v>
      </c>
      <c r="K84" s="97" t="n">
        <f aca="false">B84-ValuationDate</f>
        <v>2404</v>
      </c>
      <c r="L84" s="71" t="n">
        <v>38961</v>
      </c>
      <c r="M84" s="97" t="n">
        <v>20</v>
      </c>
      <c r="N84" s="97" t="n">
        <v>5</v>
      </c>
      <c r="O84" s="97" t="n">
        <v>5</v>
      </c>
      <c r="P84" s="97" t="n">
        <v>1</v>
      </c>
      <c r="Q84" s="97" t="n">
        <v>30</v>
      </c>
    </row>
    <row r="85" customFormat="false" ht="11.25" hidden="false" customHeight="false" outlineLevel="0" collapsed="false">
      <c r="A85" s="247"/>
      <c r="B85" s="255" t="n">
        <f aca="false">EOMONTH(B84,0)+1</f>
        <v>48366</v>
      </c>
      <c r="C85" s="256" t="n">
        <f aca="false">H85</f>
        <v>22</v>
      </c>
      <c r="D85" s="256" t="n">
        <f aca="false">I85</f>
        <v>4</v>
      </c>
      <c r="E85" s="256" t="n">
        <f aca="false">J85</f>
        <v>4</v>
      </c>
      <c r="F85" s="253" t="n">
        <f aca="false">B86-B85</f>
        <v>30</v>
      </c>
      <c r="G85" s="254"/>
      <c r="H85" s="97" t="n">
        <f aca="false">VLOOKUP($B85,NDayTable,2)</f>
        <v>22</v>
      </c>
      <c r="I85" s="1" t="n">
        <f aca="false">VLOOKUP($B85,NDayTable,3)</f>
        <v>4</v>
      </c>
      <c r="J85" s="1" t="n">
        <f aca="false">VLOOKUP($B85,NDayTable,4)</f>
        <v>4</v>
      </c>
      <c r="K85" s="97" t="n">
        <f aca="false">B85-ValuationDate</f>
        <v>2435</v>
      </c>
      <c r="L85" s="71" t="n">
        <v>38991</v>
      </c>
      <c r="M85" s="97" t="n">
        <v>22</v>
      </c>
      <c r="N85" s="97" t="n">
        <v>4</v>
      </c>
      <c r="O85" s="97" t="n">
        <v>5</v>
      </c>
      <c r="P85" s="97" t="n">
        <v>0</v>
      </c>
      <c r="Q85" s="97" t="n">
        <v>31</v>
      </c>
    </row>
    <row r="86" customFormat="false" ht="11.25" hidden="false" customHeight="false" outlineLevel="0" collapsed="false">
      <c r="A86" s="247"/>
      <c r="B86" s="255" t="n">
        <f aca="false">EOMONTH(B85,0)+1</f>
        <v>48396</v>
      </c>
      <c r="C86" s="256" t="n">
        <f aca="false">H86</f>
        <v>23</v>
      </c>
      <c r="D86" s="256" t="n">
        <f aca="false">I86</f>
        <v>3</v>
      </c>
      <c r="E86" s="256" t="n">
        <f aca="false">J86</f>
        <v>5</v>
      </c>
      <c r="F86" s="253" t="n">
        <f aca="false">B87-B86</f>
        <v>31</v>
      </c>
      <c r="G86" s="254"/>
      <c r="H86" s="97" t="n">
        <f aca="false">VLOOKUP($B86,NDayTable,2)</f>
        <v>23</v>
      </c>
      <c r="I86" s="1" t="n">
        <f aca="false">VLOOKUP($B86,NDayTable,3)</f>
        <v>3</v>
      </c>
      <c r="J86" s="1" t="n">
        <f aca="false">VLOOKUP($B86,NDayTable,4)</f>
        <v>5</v>
      </c>
      <c r="K86" s="97" t="n">
        <f aca="false">B86-ValuationDate</f>
        <v>2465</v>
      </c>
      <c r="L86" s="71" t="n">
        <v>39022</v>
      </c>
      <c r="M86" s="97" t="n">
        <v>21</v>
      </c>
      <c r="N86" s="97" t="n">
        <v>4</v>
      </c>
      <c r="O86" s="97" t="n">
        <v>5</v>
      </c>
      <c r="P86" s="97" t="n">
        <v>1</v>
      </c>
      <c r="Q86" s="97" t="n">
        <v>30</v>
      </c>
    </row>
    <row r="87" customFormat="false" ht="11.25" hidden="false" customHeight="false" outlineLevel="0" collapsed="false">
      <c r="A87" s="247"/>
      <c r="B87" s="255" t="n">
        <f aca="false">EOMONTH(B86,0)+1</f>
        <v>48427</v>
      </c>
      <c r="C87" s="256" t="n">
        <f aca="false">H87</f>
        <v>21</v>
      </c>
      <c r="D87" s="256" t="n">
        <f aca="false">I87</f>
        <v>5</v>
      </c>
      <c r="E87" s="256" t="n">
        <f aca="false">J87</f>
        <v>5</v>
      </c>
      <c r="F87" s="253" t="n">
        <f aca="false">B88-B87</f>
        <v>31</v>
      </c>
      <c r="G87" s="254"/>
      <c r="H87" s="97" t="n">
        <f aca="false">VLOOKUP($B87,NDayTable,2)</f>
        <v>21</v>
      </c>
      <c r="I87" s="1" t="n">
        <f aca="false">VLOOKUP($B87,NDayTable,3)</f>
        <v>5</v>
      </c>
      <c r="J87" s="1" t="n">
        <f aca="false">VLOOKUP($B87,NDayTable,4)</f>
        <v>5</v>
      </c>
      <c r="K87" s="97" t="n">
        <f aca="false">B87-ValuationDate</f>
        <v>2496</v>
      </c>
      <c r="L87" s="71" t="n">
        <v>39052</v>
      </c>
      <c r="M87" s="97" t="n">
        <v>20</v>
      </c>
      <c r="N87" s="97" t="n">
        <v>5</v>
      </c>
      <c r="O87" s="97" t="n">
        <v>6</v>
      </c>
      <c r="P87" s="97" t="n">
        <v>1</v>
      </c>
      <c r="Q87" s="97" t="n">
        <v>31</v>
      </c>
    </row>
    <row r="88" customFormat="false" ht="11.25" hidden="false" customHeight="false" outlineLevel="0" collapsed="false">
      <c r="A88" s="247"/>
      <c r="B88" s="255" t="n">
        <f aca="false">EOMONTH(B87,0)+1</f>
        <v>48458</v>
      </c>
      <c r="C88" s="256" t="n">
        <f aca="false">H88</f>
        <v>21</v>
      </c>
      <c r="D88" s="256" t="n">
        <f aca="false">I88</f>
        <v>4</v>
      </c>
      <c r="E88" s="256" t="n">
        <f aca="false">J88</f>
        <v>5</v>
      </c>
      <c r="F88" s="253" t="n">
        <f aca="false">B89-B88</f>
        <v>30</v>
      </c>
      <c r="G88" s="254"/>
      <c r="H88" s="97" t="n">
        <f aca="false">VLOOKUP($B88,NDayTable,2)</f>
        <v>21</v>
      </c>
      <c r="I88" s="1" t="n">
        <f aca="false">VLOOKUP($B88,NDayTable,3)</f>
        <v>4</v>
      </c>
      <c r="J88" s="1" t="n">
        <f aca="false">VLOOKUP($B88,NDayTable,4)</f>
        <v>5</v>
      </c>
      <c r="K88" s="97" t="n">
        <f aca="false">B88-ValuationDate</f>
        <v>2527</v>
      </c>
      <c r="L88" s="71" t="n">
        <v>39083</v>
      </c>
      <c r="M88" s="97" t="n">
        <v>22</v>
      </c>
      <c r="N88" s="97" t="n">
        <v>4</v>
      </c>
      <c r="O88" s="97" t="n">
        <v>5</v>
      </c>
      <c r="P88" s="97" t="n">
        <v>1</v>
      </c>
      <c r="Q88" s="97" t="n">
        <v>31</v>
      </c>
    </row>
    <row r="89" customFormat="false" ht="11.25" hidden="false" customHeight="false" outlineLevel="0" collapsed="false">
      <c r="A89" s="247"/>
      <c r="B89" s="255" t="n">
        <f aca="false">EOMONTH(B88,0)+1</f>
        <v>48488</v>
      </c>
      <c r="C89" s="256" t="n">
        <f aca="false">H89</f>
        <v>22</v>
      </c>
      <c r="D89" s="256" t="n">
        <f aca="false">I89</f>
        <v>5</v>
      </c>
      <c r="E89" s="256" t="n">
        <f aca="false">J89</f>
        <v>4</v>
      </c>
      <c r="F89" s="253" t="n">
        <f aca="false">B90-B89</f>
        <v>31</v>
      </c>
      <c r="G89" s="254"/>
      <c r="H89" s="97" t="n">
        <f aca="false">VLOOKUP($B89,NDayTable,2)</f>
        <v>22</v>
      </c>
      <c r="I89" s="1" t="n">
        <f aca="false">VLOOKUP($B89,NDayTable,3)</f>
        <v>5</v>
      </c>
      <c r="J89" s="1" t="n">
        <f aca="false">VLOOKUP($B89,NDayTable,4)</f>
        <v>4</v>
      </c>
      <c r="K89" s="97" t="n">
        <f aca="false">B89-ValuationDate</f>
        <v>2557</v>
      </c>
      <c r="L89" s="71" t="n">
        <v>39114</v>
      </c>
      <c r="M89" s="97" t="n">
        <v>20</v>
      </c>
      <c r="N89" s="97" t="n">
        <v>4</v>
      </c>
      <c r="O89" s="97" t="n">
        <v>4</v>
      </c>
      <c r="P89" s="97" t="n">
        <v>0</v>
      </c>
      <c r="Q89" s="97" t="n">
        <v>28</v>
      </c>
    </row>
    <row r="90" customFormat="false" ht="11.25" hidden="false" customHeight="false" outlineLevel="0" collapsed="false">
      <c r="A90" s="247"/>
      <c r="B90" s="255" t="n">
        <f aca="false">EOMONTH(B89,0)+1</f>
        <v>48519</v>
      </c>
      <c r="C90" s="256" t="n">
        <f aca="false">H90</f>
        <v>20</v>
      </c>
      <c r="D90" s="256" t="n">
        <f aca="false">I90</f>
        <v>4</v>
      </c>
      <c r="E90" s="256" t="n">
        <f aca="false">J90</f>
        <v>6</v>
      </c>
      <c r="F90" s="253" t="n">
        <f aca="false">B91-B90</f>
        <v>30</v>
      </c>
      <c r="G90" s="254"/>
      <c r="H90" s="97" t="n">
        <f aca="false">VLOOKUP($B90,NDayTable,2)</f>
        <v>20</v>
      </c>
      <c r="I90" s="1" t="n">
        <f aca="false">VLOOKUP($B90,NDayTable,3)</f>
        <v>4</v>
      </c>
      <c r="J90" s="1" t="n">
        <f aca="false">VLOOKUP($B90,NDayTable,4)</f>
        <v>6</v>
      </c>
      <c r="K90" s="97" t="n">
        <f aca="false">B90-ValuationDate</f>
        <v>2588</v>
      </c>
      <c r="L90" s="71" t="n">
        <v>39142</v>
      </c>
      <c r="M90" s="97" t="n">
        <v>22</v>
      </c>
      <c r="N90" s="97" t="n">
        <v>5</v>
      </c>
      <c r="O90" s="97" t="n">
        <v>4</v>
      </c>
      <c r="P90" s="97" t="n">
        <v>0</v>
      </c>
      <c r="Q90" s="97" t="n">
        <v>31</v>
      </c>
    </row>
    <row r="91" customFormat="false" ht="11.25" hidden="false" customHeight="false" outlineLevel="0" collapsed="false">
      <c r="A91" s="247"/>
      <c r="B91" s="255" t="n">
        <f aca="false">EOMONTH(B90,0)+1</f>
        <v>48549</v>
      </c>
      <c r="C91" s="256" t="n">
        <f aca="false">H91</f>
        <v>22</v>
      </c>
      <c r="D91" s="256" t="n">
        <f aca="false">I91</f>
        <v>4</v>
      </c>
      <c r="E91" s="256" t="n">
        <f aca="false">J91</f>
        <v>5</v>
      </c>
      <c r="F91" s="253" t="n">
        <f aca="false">B92-B91</f>
        <v>31</v>
      </c>
      <c r="G91" s="254"/>
      <c r="H91" s="97" t="n">
        <f aca="false">VLOOKUP($B91,NDayTable,2)</f>
        <v>22</v>
      </c>
      <c r="I91" s="1" t="n">
        <f aca="false">VLOOKUP($B91,NDayTable,3)</f>
        <v>4</v>
      </c>
      <c r="J91" s="1" t="n">
        <f aca="false">VLOOKUP($B91,NDayTable,4)</f>
        <v>5</v>
      </c>
      <c r="K91" s="97" t="n">
        <f aca="false">B91-ValuationDate</f>
        <v>2618</v>
      </c>
      <c r="L91" s="71" t="n">
        <v>39173</v>
      </c>
      <c r="M91" s="97" t="n">
        <v>21</v>
      </c>
      <c r="N91" s="97" t="n">
        <v>4</v>
      </c>
      <c r="O91" s="97" t="n">
        <v>5</v>
      </c>
      <c r="P91" s="97" t="n">
        <v>0</v>
      </c>
      <c r="Q91" s="97" t="n">
        <v>30</v>
      </c>
    </row>
    <row r="92" customFormat="false" ht="11.25" hidden="false" customHeight="false" outlineLevel="0" collapsed="false">
      <c r="A92" s="247"/>
      <c r="B92" s="255" t="n">
        <f aca="false">EOMONTH(B91,0)+1</f>
        <v>48580</v>
      </c>
      <c r="C92" s="256" t="n">
        <f aca="false">H92</f>
        <v>22</v>
      </c>
      <c r="D92" s="256" t="n">
        <f aca="false">I92</f>
        <v>4</v>
      </c>
      <c r="E92" s="256" t="n">
        <f aca="false">J92</f>
        <v>5</v>
      </c>
      <c r="F92" s="253" t="n">
        <f aca="false">B93-B92</f>
        <v>31</v>
      </c>
      <c r="G92" s="254"/>
      <c r="H92" s="97" t="n">
        <f aca="false">VLOOKUP($B92,NDayTable,2)</f>
        <v>22</v>
      </c>
      <c r="I92" s="1" t="n">
        <f aca="false">VLOOKUP($B92,NDayTable,3)</f>
        <v>4</v>
      </c>
      <c r="J92" s="1" t="n">
        <f aca="false">VLOOKUP($B92,NDayTable,4)</f>
        <v>5</v>
      </c>
      <c r="K92" s="97" t="n">
        <f aca="false">B92-ValuationDate</f>
        <v>2649</v>
      </c>
      <c r="L92" s="71" t="n">
        <v>39203</v>
      </c>
      <c r="M92" s="97" t="n">
        <v>22</v>
      </c>
      <c r="N92" s="97" t="n">
        <v>4</v>
      </c>
      <c r="O92" s="97" t="n">
        <v>5</v>
      </c>
      <c r="P92" s="97" t="n">
        <v>1</v>
      </c>
      <c r="Q92" s="97" t="n">
        <v>31</v>
      </c>
    </row>
    <row r="93" customFormat="false" ht="11.25" hidden="false" customHeight="false" outlineLevel="0" collapsed="false">
      <c r="A93" s="247"/>
      <c r="B93" s="255" t="n">
        <f aca="false">EOMONTH(B92,0)+1</f>
        <v>48611</v>
      </c>
      <c r="C93" s="256" t="n">
        <f aca="false">H93</f>
        <v>20</v>
      </c>
      <c r="D93" s="256" t="n">
        <f aca="false">I93</f>
        <v>4</v>
      </c>
      <c r="E93" s="256" t="n">
        <f aca="false">J93</f>
        <v>4</v>
      </c>
      <c r="F93" s="253" t="n">
        <f aca="false">B94-B93</f>
        <v>28</v>
      </c>
      <c r="G93" s="254"/>
      <c r="H93" s="97" t="n">
        <f aca="false">VLOOKUP($B93,NDayTable,2)</f>
        <v>20</v>
      </c>
      <c r="I93" s="1" t="n">
        <f aca="false">VLOOKUP($B93,NDayTable,3)</f>
        <v>4</v>
      </c>
      <c r="J93" s="1" t="n">
        <f aca="false">VLOOKUP($B93,NDayTable,4)</f>
        <v>4</v>
      </c>
      <c r="K93" s="97" t="n">
        <f aca="false">B93-ValuationDate</f>
        <v>2680</v>
      </c>
      <c r="L93" s="71" t="n">
        <v>39234</v>
      </c>
      <c r="M93" s="97" t="n">
        <v>21</v>
      </c>
      <c r="N93" s="97" t="n">
        <v>5</v>
      </c>
      <c r="O93" s="97" t="n">
        <v>4</v>
      </c>
      <c r="P93" s="97" t="n">
        <v>0</v>
      </c>
      <c r="Q93" s="97" t="n">
        <v>30</v>
      </c>
    </row>
    <row r="94" customFormat="false" ht="11.25" hidden="false" customHeight="false" outlineLevel="0" collapsed="false">
      <c r="A94" s="247"/>
      <c r="B94" s="255" t="n">
        <f aca="false">EOMONTH(B93,0)+1</f>
        <v>48639</v>
      </c>
      <c r="C94" s="256" t="n">
        <f aca="false">H94</f>
        <v>21</v>
      </c>
      <c r="D94" s="256" t="n">
        <f aca="false">I94</f>
        <v>5</v>
      </c>
      <c r="E94" s="256" t="n">
        <f aca="false">J94</f>
        <v>5</v>
      </c>
      <c r="F94" s="253" t="n">
        <f aca="false">B95-B94</f>
        <v>31</v>
      </c>
      <c r="G94" s="254"/>
      <c r="H94" s="97" t="n">
        <f aca="false">VLOOKUP($B94,NDayTable,2)</f>
        <v>21</v>
      </c>
      <c r="I94" s="1" t="n">
        <f aca="false">VLOOKUP($B94,NDayTable,3)</f>
        <v>5</v>
      </c>
      <c r="J94" s="1" t="n">
        <f aca="false">VLOOKUP($B94,NDayTable,4)</f>
        <v>5</v>
      </c>
      <c r="K94" s="97" t="n">
        <f aca="false">B94-ValuationDate</f>
        <v>2708</v>
      </c>
      <c r="L94" s="71" t="n">
        <v>39264</v>
      </c>
      <c r="M94" s="97" t="n">
        <v>21</v>
      </c>
      <c r="N94" s="97" t="n">
        <v>4</v>
      </c>
      <c r="O94" s="97" t="n">
        <v>6</v>
      </c>
      <c r="P94" s="97" t="n">
        <v>1</v>
      </c>
      <c r="Q94" s="97" t="n">
        <v>31</v>
      </c>
    </row>
    <row r="95" customFormat="false" ht="11.25" hidden="false" customHeight="false" outlineLevel="0" collapsed="false">
      <c r="A95" s="247"/>
      <c r="B95" s="255" t="n">
        <f aca="false">EOMONTH(B94,0)+1</f>
        <v>48670</v>
      </c>
      <c r="C95" s="256" t="n">
        <f aca="false">H95</f>
        <v>22</v>
      </c>
      <c r="D95" s="256" t="n">
        <f aca="false">I95</f>
        <v>4</v>
      </c>
      <c r="E95" s="256" t="n">
        <f aca="false">J95</f>
        <v>4</v>
      </c>
      <c r="F95" s="253" t="n">
        <f aca="false">B96-B95</f>
        <v>30</v>
      </c>
      <c r="G95" s="254"/>
      <c r="H95" s="97" t="n">
        <f aca="false">VLOOKUP($B95,NDayTable,2)</f>
        <v>22</v>
      </c>
      <c r="I95" s="1" t="n">
        <f aca="false">VLOOKUP($B95,NDayTable,3)</f>
        <v>4</v>
      </c>
      <c r="J95" s="1" t="n">
        <f aca="false">VLOOKUP($B95,NDayTable,4)</f>
        <v>4</v>
      </c>
      <c r="K95" s="97" t="n">
        <f aca="false">B95-ValuationDate</f>
        <v>2739</v>
      </c>
      <c r="L95" s="71" t="n">
        <v>39295</v>
      </c>
      <c r="M95" s="97" t="n">
        <v>23</v>
      </c>
      <c r="N95" s="97" t="n">
        <v>4</v>
      </c>
      <c r="O95" s="97" t="n">
        <v>4</v>
      </c>
      <c r="P95" s="97" t="n">
        <v>0</v>
      </c>
      <c r="Q95" s="97" t="n">
        <v>31</v>
      </c>
    </row>
    <row r="96" customFormat="false" ht="11.25" hidden="false" customHeight="false" outlineLevel="0" collapsed="false">
      <c r="A96" s="247"/>
      <c r="B96" s="255" t="n">
        <f aca="false">EOMONTH(B95,0)+1</f>
        <v>48700</v>
      </c>
      <c r="C96" s="256" t="n">
        <f aca="false">H96</f>
        <v>22</v>
      </c>
      <c r="D96" s="256" t="n">
        <f aca="false">I96</f>
        <v>4</v>
      </c>
      <c r="E96" s="256" t="n">
        <f aca="false">J96</f>
        <v>5</v>
      </c>
      <c r="F96" s="253" t="n">
        <f aca="false">B97-B96</f>
        <v>31</v>
      </c>
      <c r="G96" s="254"/>
      <c r="H96" s="97" t="n">
        <f aca="false">VLOOKUP($B96,NDayTable,2)</f>
        <v>22</v>
      </c>
      <c r="I96" s="1" t="n">
        <f aca="false">VLOOKUP($B96,NDayTable,3)</f>
        <v>4</v>
      </c>
      <c r="J96" s="1" t="n">
        <f aca="false">VLOOKUP($B96,NDayTable,4)</f>
        <v>5</v>
      </c>
      <c r="K96" s="97" t="n">
        <f aca="false">B96-ValuationDate</f>
        <v>2769</v>
      </c>
      <c r="L96" s="71" t="n">
        <v>39326</v>
      </c>
      <c r="M96" s="97" t="n">
        <v>19</v>
      </c>
      <c r="N96" s="97" t="n">
        <v>5</v>
      </c>
      <c r="O96" s="97" t="n">
        <v>6</v>
      </c>
      <c r="P96" s="97" t="n">
        <v>1</v>
      </c>
      <c r="Q96" s="97" t="n">
        <v>30</v>
      </c>
    </row>
    <row r="97" customFormat="false" ht="11.25" hidden="false" customHeight="false" outlineLevel="0" collapsed="false">
      <c r="A97" s="247"/>
      <c r="B97" s="255" t="n">
        <f aca="false">EOMONTH(B96,0)+1</f>
        <v>48731</v>
      </c>
      <c r="C97" s="256" t="n">
        <f aca="false">H97</f>
        <v>20</v>
      </c>
      <c r="D97" s="256" t="n">
        <f aca="false">I97</f>
        <v>5</v>
      </c>
      <c r="E97" s="256" t="n">
        <f aca="false">J97</f>
        <v>5</v>
      </c>
      <c r="F97" s="253" t="n">
        <f aca="false">B98-B97</f>
        <v>30</v>
      </c>
      <c r="G97" s="254"/>
      <c r="H97" s="97" t="n">
        <f aca="false">VLOOKUP($B97,NDayTable,2)</f>
        <v>20</v>
      </c>
      <c r="I97" s="1" t="n">
        <f aca="false">VLOOKUP($B97,NDayTable,3)</f>
        <v>5</v>
      </c>
      <c r="J97" s="1" t="n">
        <f aca="false">VLOOKUP($B97,NDayTable,4)</f>
        <v>5</v>
      </c>
      <c r="K97" s="97" t="n">
        <f aca="false">B97-ValuationDate</f>
        <v>2800</v>
      </c>
      <c r="L97" s="71" t="n">
        <v>39356</v>
      </c>
      <c r="M97" s="97" t="n">
        <v>23</v>
      </c>
      <c r="N97" s="97" t="n">
        <v>4</v>
      </c>
      <c r="O97" s="97" t="n">
        <v>4</v>
      </c>
      <c r="P97" s="97" t="n">
        <v>0</v>
      </c>
      <c r="Q97" s="97" t="n">
        <v>31</v>
      </c>
    </row>
    <row r="98" customFormat="false" ht="11.25" hidden="false" customHeight="false" outlineLevel="0" collapsed="false">
      <c r="A98" s="247"/>
      <c r="B98" s="255" t="n">
        <f aca="false">EOMONTH(B97,0)+1</f>
        <v>48761</v>
      </c>
      <c r="C98" s="256" t="n">
        <f aca="false">H98</f>
        <v>22</v>
      </c>
      <c r="D98" s="256" t="n">
        <f aca="false">I98</f>
        <v>4</v>
      </c>
      <c r="E98" s="256" t="n">
        <f aca="false">J98</f>
        <v>5</v>
      </c>
      <c r="F98" s="253" t="n">
        <f aca="false">B99-B98</f>
        <v>31</v>
      </c>
      <c r="G98" s="254"/>
      <c r="H98" s="97" t="n">
        <f aca="false">VLOOKUP($B98,NDayTable,2)</f>
        <v>22</v>
      </c>
      <c r="I98" s="1" t="n">
        <f aca="false">VLOOKUP($B98,NDayTable,3)</f>
        <v>4</v>
      </c>
      <c r="J98" s="1" t="n">
        <f aca="false">VLOOKUP($B98,NDayTable,4)</f>
        <v>5</v>
      </c>
      <c r="K98" s="97" t="n">
        <f aca="false">B98-ValuationDate</f>
        <v>2830</v>
      </c>
      <c r="L98" s="71" t="n">
        <v>39387</v>
      </c>
      <c r="M98" s="97" t="n">
        <v>21</v>
      </c>
      <c r="N98" s="97" t="n">
        <v>4</v>
      </c>
      <c r="O98" s="97" t="n">
        <v>5</v>
      </c>
      <c r="P98" s="97" t="n">
        <v>1</v>
      </c>
      <c r="Q98" s="97" t="n">
        <v>30</v>
      </c>
    </row>
    <row r="99" customFormat="false" ht="11.25" hidden="false" customHeight="false" outlineLevel="0" collapsed="false">
      <c r="A99" s="247"/>
      <c r="B99" s="255" t="n">
        <f aca="false">EOMONTH(B98,0)+1</f>
        <v>48792</v>
      </c>
      <c r="C99" s="256" t="n">
        <f aca="false">H99</f>
        <v>22</v>
      </c>
      <c r="D99" s="256" t="n">
        <f aca="false">I99</f>
        <v>5</v>
      </c>
      <c r="E99" s="256" t="n">
        <f aca="false">J99</f>
        <v>4</v>
      </c>
      <c r="F99" s="253" t="n">
        <f aca="false">B100-B99</f>
        <v>31</v>
      </c>
      <c r="G99" s="254"/>
      <c r="H99" s="97" t="n">
        <f aca="false">VLOOKUP($B99,NDayTable,2)</f>
        <v>22</v>
      </c>
      <c r="I99" s="1" t="n">
        <f aca="false">VLOOKUP($B99,NDayTable,3)</f>
        <v>5</v>
      </c>
      <c r="J99" s="1" t="n">
        <f aca="false">VLOOKUP($B99,NDayTable,4)</f>
        <v>4</v>
      </c>
      <c r="K99" s="97" t="n">
        <f aca="false">B99-ValuationDate</f>
        <v>2861</v>
      </c>
      <c r="L99" s="71" t="n">
        <v>39417</v>
      </c>
      <c r="M99" s="97" t="n">
        <v>20</v>
      </c>
      <c r="N99" s="97" t="n">
        <v>5</v>
      </c>
      <c r="O99" s="97" t="n">
        <v>6</v>
      </c>
      <c r="P99" s="97" t="n">
        <v>1</v>
      </c>
      <c r="Q99" s="97" t="n">
        <v>31</v>
      </c>
    </row>
    <row r="100" customFormat="false" ht="11.25" hidden="false" customHeight="false" outlineLevel="0" collapsed="false">
      <c r="A100" s="247"/>
      <c r="B100" s="255" t="n">
        <f aca="false">EOMONTH(B99,0)+1</f>
        <v>48823</v>
      </c>
      <c r="C100" s="256" t="n">
        <f aca="false">H100</f>
        <v>20</v>
      </c>
      <c r="D100" s="256" t="n">
        <f aca="false">I100</f>
        <v>4</v>
      </c>
      <c r="E100" s="256" t="n">
        <f aca="false">J100</f>
        <v>6</v>
      </c>
      <c r="F100" s="253" t="n">
        <f aca="false">B101-B100</f>
        <v>30</v>
      </c>
      <c r="G100" s="254"/>
      <c r="H100" s="97" t="n">
        <f aca="false">VLOOKUP($B100,NDayTable,2)</f>
        <v>20</v>
      </c>
      <c r="I100" s="1" t="n">
        <f aca="false">VLOOKUP($B100,NDayTable,3)</f>
        <v>4</v>
      </c>
      <c r="J100" s="1" t="n">
        <f aca="false">VLOOKUP($B100,NDayTable,4)</f>
        <v>6</v>
      </c>
      <c r="K100" s="97" t="n">
        <f aca="false">B100-ValuationDate</f>
        <v>2892</v>
      </c>
      <c r="L100" s="71" t="n">
        <v>39448</v>
      </c>
      <c r="M100" s="97" t="n">
        <v>22</v>
      </c>
      <c r="N100" s="97" t="n">
        <v>4</v>
      </c>
      <c r="O100" s="97" t="n">
        <v>5</v>
      </c>
      <c r="P100" s="97" t="n">
        <v>1</v>
      </c>
      <c r="Q100" s="97" t="n">
        <v>31</v>
      </c>
    </row>
    <row r="101" customFormat="false" ht="11.25" hidden="false" customHeight="false" outlineLevel="0" collapsed="false">
      <c r="A101" s="247"/>
      <c r="B101" s="255" t="n">
        <f aca="false">EOMONTH(B100,0)+1</f>
        <v>48853</v>
      </c>
      <c r="C101" s="256" t="n">
        <f aca="false">H101</f>
        <v>23</v>
      </c>
      <c r="D101" s="256" t="n">
        <f aca="false">I101</f>
        <v>4</v>
      </c>
      <c r="E101" s="256" t="n">
        <f aca="false">J101</f>
        <v>4</v>
      </c>
      <c r="F101" s="253" t="n">
        <f aca="false">B102-B101</f>
        <v>31</v>
      </c>
      <c r="G101" s="254"/>
      <c r="H101" s="97" t="n">
        <f aca="false">VLOOKUP($B101,NDayTable,2)</f>
        <v>23</v>
      </c>
      <c r="I101" s="1" t="n">
        <f aca="false">VLOOKUP($B101,NDayTable,3)</f>
        <v>4</v>
      </c>
      <c r="J101" s="1" t="n">
        <f aca="false">VLOOKUP($B101,NDayTable,4)</f>
        <v>4</v>
      </c>
      <c r="K101" s="97" t="n">
        <f aca="false">B101-ValuationDate</f>
        <v>2922</v>
      </c>
      <c r="L101" s="71" t="n">
        <v>39479</v>
      </c>
      <c r="M101" s="97" t="n">
        <v>21</v>
      </c>
      <c r="N101" s="97" t="n">
        <v>4</v>
      </c>
      <c r="O101" s="97" t="n">
        <v>4</v>
      </c>
      <c r="P101" s="97" t="n">
        <v>0</v>
      </c>
      <c r="Q101" s="97" t="n">
        <v>29</v>
      </c>
    </row>
    <row r="102" customFormat="false" ht="11.25" hidden="false" customHeight="false" outlineLevel="0" collapsed="false">
      <c r="A102" s="247"/>
      <c r="B102" s="255" t="n">
        <f aca="false">EOMONTH(B101,0)+1</f>
        <v>48884</v>
      </c>
      <c r="C102" s="256" t="n">
        <f aca="false">H102</f>
        <v>20</v>
      </c>
      <c r="D102" s="256" t="n">
        <f aca="false">I102</f>
        <v>5</v>
      </c>
      <c r="E102" s="256" t="n">
        <f aca="false">J102</f>
        <v>5</v>
      </c>
      <c r="F102" s="253" t="n">
        <f aca="false">B103-B102</f>
        <v>30</v>
      </c>
      <c r="G102" s="254"/>
      <c r="H102" s="97" t="n">
        <f aca="false">VLOOKUP($B102,NDayTable,2)</f>
        <v>20</v>
      </c>
      <c r="I102" s="1" t="n">
        <f aca="false">VLOOKUP($B102,NDayTable,3)</f>
        <v>5</v>
      </c>
      <c r="J102" s="1" t="n">
        <f aca="false">VLOOKUP($B102,NDayTable,4)</f>
        <v>5</v>
      </c>
      <c r="K102" s="97" t="n">
        <f aca="false">B102-ValuationDate</f>
        <v>2953</v>
      </c>
      <c r="L102" s="71" t="n">
        <v>39508</v>
      </c>
      <c r="M102" s="97" t="n">
        <v>21</v>
      </c>
      <c r="N102" s="97" t="n">
        <v>5</v>
      </c>
      <c r="O102" s="97" t="n">
        <v>5</v>
      </c>
      <c r="P102" s="97" t="n">
        <v>0</v>
      </c>
      <c r="Q102" s="97" t="n">
        <v>31</v>
      </c>
    </row>
    <row r="103" customFormat="false" ht="11.25" hidden="false" customHeight="false" outlineLevel="0" collapsed="false">
      <c r="A103" s="247"/>
      <c r="B103" s="255" t="n">
        <f aca="false">EOMONTH(B102,0)+1</f>
        <v>48914</v>
      </c>
      <c r="C103" s="256" t="n">
        <f aca="false">H103</f>
        <v>21</v>
      </c>
      <c r="D103" s="256" t="n">
        <f aca="false">I103</f>
        <v>4</v>
      </c>
      <c r="E103" s="256" t="n">
        <f aca="false">J103</f>
        <v>6</v>
      </c>
      <c r="F103" s="253" t="n">
        <f aca="false">B104-B103</f>
        <v>31</v>
      </c>
      <c r="G103" s="254"/>
      <c r="H103" s="97" t="n">
        <f aca="false">VLOOKUP($B103,NDayTable,2)</f>
        <v>21</v>
      </c>
      <c r="I103" s="1" t="n">
        <f aca="false">VLOOKUP($B103,NDayTable,3)</f>
        <v>4</v>
      </c>
      <c r="J103" s="1" t="n">
        <f aca="false">VLOOKUP($B103,NDayTable,4)</f>
        <v>6</v>
      </c>
      <c r="K103" s="97" t="n">
        <f aca="false">B103-ValuationDate</f>
        <v>2983</v>
      </c>
      <c r="L103" s="71" t="n">
        <v>39539</v>
      </c>
      <c r="M103" s="97" t="n">
        <v>22</v>
      </c>
      <c r="N103" s="97" t="n">
        <v>4</v>
      </c>
      <c r="O103" s="97" t="n">
        <v>4</v>
      </c>
      <c r="P103" s="97" t="n">
        <v>0</v>
      </c>
      <c r="Q103" s="97" t="n">
        <v>30</v>
      </c>
    </row>
    <row r="104" customFormat="false" ht="11.25" hidden="false" customHeight="false" outlineLevel="0" collapsed="false">
      <c r="A104" s="247"/>
      <c r="B104" s="255" t="n">
        <f aca="false">EOMONTH(B103,0)+1</f>
        <v>48945</v>
      </c>
      <c r="C104" s="256" t="n">
        <f aca="false">H104</f>
        <v>22</v>
      </c>
      <c r="D104" s="256" t="n">
        <f aca="false">I104</f>
        <v>4</v>
      </c>
      <c r="E104" s="256" t="n">
        <f aca="false">J104</f>
        <v>5</v>
      </c>
      <c r="F104" s="253" t="n">
        <f aca="false">B105-B104</f>
        <v>31</v>
      </c>
      <c r="G104" s="254"/>
      <c r="H104" s="97" t="n">
        <f aca="false">VLOOKUP($B104,NDayTable,2)</f>
        <v>22</v>
      </c>
      <c r="I104" s="1" t="n">
        <f aca="false">VLOOKUP($B104,NDayTable,3)</f>
        <v>4</v>
      </c>
      <c r="J104" s="1" t="n">
        <f aca="false">VLOOKUP($B104,NDayTable,4)</f>
        <v>5</v>
      </c>
      <c r="K104" s="97" t="n">
        <f aca="false">B104-ValuationDate</f>
        <v>3014</v>
      </c>
      <c r="L104" s="71" t="n">
        <v>39569</v>
      </c>
      <c r="M104" s="97" t="n">
        <v>21</v>
      </c>
      <c r="N104" s="97" t="n">
        <v>5</v>
      </c>
      <c r="O104" s="97" t="n">
        <v>5</v>
      </c>
      <c r="P104" s="97" t="n">
        <v>1</v>
      </c>
      <c r="Q104" s="97" t="n">
        <v>31</v>
      </c>
    </row>
    <row r="105" customFormat="false" ht="11.25" hidden="false" customHeight="false" outlineLevel="0" collapsed="false">
      <c r="A105" s="247"/>
      <c r="B105" s="255" t="n">
        <f aca="false">EOMONTH(B104,0)+1</f>
        <v>48976</v>
      </c>
      <c r="C105" s="256" t="n">
        <f aca="false">H105</f>
        <v>20</v>
      </c>
      <c r="D105" s="256" t="n">
        <f aca="false">I105</f>
        <v>4</v>
      </c>
      <c r="E105" s="256" t="n">
        <f aca="false">J105</f>
        <v>4</v>
      </c>
      <c r="F105" s="253" t="n">
        <f aca="false">B106-B105</f>
        <v>28</v>
      </c>
      <c r="G105" s="254"/>
      <c r="H105" s="97" t="n">
        <f aca="false">VLOOKUP($B105,NDayTable,2)</f>
        <v>20</v>
      </c>
      <c r="I105" s="1" t="n">
        <f aca="false">VLOOKUP($B105,NDayTable,3)</f>
        <v>4</v>
      </c>
      <c r="J105" s="1" t="n">
        <f aca="false">VLOOKUP($B105,NDayTable,4)</f>
        <v>4</v>
      </c>
      <c r="K105" s="97" t="n">
        <f aca="false">B105-ValuationDate</f>
        <v>3045</v>
      </c>
      <c r="L105" s="71" t="n">
        <v>39600</v>
      </c>
      <c r="M105" s="97" t="n">
        <v>21</v>
      </c>
      <c r="N105" s="97" t="n">
        <v>4</v>
      </c>
      <c r="O105" s="97" t="n">
        <v>5</v>
      </c>
      <c r="P105" s="97" t="n">
        <v>0</v>
      </c>
      <c r="Q105" s="97" t="n">
        <v>30</v>
      </c>
    </row>
    <row r="106" customFormat="false" ht="11.25" hidden="false" customHeight="false" outlineLevel="0" collapsed="false">
      <c r="A106" s="247"/>
      <c r="B106" s="255" t="n">
        <f aca="false">EOMONTH(B105,0)+1</f>
        <v>49004</v>
      </c>
      <c r="C106" s="256" t="n">
        <f aca="false">H106</f>
        <v>21</v>
      </c>
      <c r="D106" s="256" t="n">
        <f aca="false">I106</f>
        <v>5</v>
      </c>
      <c r="E106" s="256" t="n">
        <f aca="false">J106</f>
        <v>5</v>
      </c>
      <c r="F106" s="253" t="n">
        <f aca="false">B107-B106</f>
        <v>31</v>
      </c>
      <c r="G106" s="254"/>
      <c r="H106" s="97" t="n">
        <f aca="false">VLOOKUP($B106,NDayTable,2)</f>
        <v>21</v>
      </c>
      <c r="I106" s="1" t="n">
        <f aca="false">VLOOKUP($B106,NDayTable,3)</f>
        <v>5</v>
      </c>
      <c r="J106" s="1" t="n">
        <f aca="false">VLOOKUP($B106,NDayTable,4)</f>
        <v>5</v>
      </c>
      <c r="K106" s="97" t="n">
        <f aca="false">B106-ValuationDate</f>
        <v>3073</v>
      </c>
      <c r="L106" s="71" t="n">
        <v>39630</v>
      </c>
      <c r="M106" s="97" t="n">
        <v>22</v>
      </c>
      <c r="N106" s="97" t="n">
        <v>4</v>
      </c>
      <c r="O106" s="97" t="n">
        <v>5</v>
      </c>
      <c r="P106" s="97" t="n">
        <v>1</v>
      </c>
      <c r="Q106" s="97" t="n">
        <v>31</v>
      </c>
    </row>
    <row r="107" customFormat="false" ht="11.25" hidden="false" customHeight="false" outlineLevel="0" collapsed="false">
      <c r="A107" s="247"/>
      <c r="B107" s="255" t="n">
        <f aca="false">EOMONTH(B106,0)+1</f>
        <v>49035</v>
      </c>
      <c r="C107" s="256" t="n">
        <f aca="false">H107</f>
        <v>22</v>
      </c>
      <c r="D107" s="256" t="n">
        <f aca="false">I107</f>
        <v>4</v>
      </c>
      <c r="E107" s="256" t="n">
        <f aca="false">J107</f>
        <v>4</v>
      </c>
      <c r="F107" s="253" t="n">
        <f aca="false">B108-B107</f>
        <v>30</v>
      </c>
      <c r="G107" s="254"/>
      <c r="H107" s="97" t="n">
        <f aca="false">VLOOKUP($B107,NDayTable,2)</f>
        <v>22</v>
      </c>
      <c r="I107" s="1" t="n">
        <f aca="false">VLOOKUP($B107,NDayTable,3)</f>
        <v>4</v>
      </c>
      <c r="J107" s="1" t="n">
        <f aca="false">VLOOKUP($B107,NDayTable,4)</f>
        <v>4</v>
      </c>
      <c r="K107" s="97" t="n">
        <f aca="false">B107-ValuationDate</f>
        <v>3104</v>
      </c>
      <c r="L107" s="71" t="n">
        <v>39661</v>
      </c>
      <c r="M107" s="97" t="n">
        <v>21</v>
      </c>
      <c r="N107" s="97" t="n">
        <v>5</v>
      </c>
      <c r="O107" s="97" t="n">
        <v>5</v>
      </c>
      <c r="P107" s="97" t="n">
        <v>0</v>
      </c>
      <c r="Q107" s="97" t="n">
        <v>31</v>
      </c>
    </row>
    <row r="108" customFormat="false" ht="11.25" hidden="false" customHeight="false" outlineLevel="0" collapsed="false">
      <c r="A108" s="247"/>
      <c r="B108" s="255" t="n">
        <f aca="false">EOMONTH(B107,0)+1</f>
        <v>49065</v>
      </c>
      <c r="C108" s="256" t="n">
        <f aca="false">H108</f>
        <v>22</v>
      </c>
      <c r="D108" s="256" t="n">
        <f aca="false">I108</f>
        <v>4</v>
      </c>
      <c r="E108" s="256" t="n">
        <f aca="false">J108</f>
        <v>5</v>
      </c>
      <c r="F108" s="253" t="n">
        <f aca="false">B109-B108</f>
        <v>31</v>
      </c>
      <c r="G108" s="254"/>
      <c r="H108" s="97" t="n">
        <f aca="false">VLOOKUP($B108,NDayTable,2)</f>
        <v>22</v>
      </c>
      <c r="I108" s="1" t="n">
        <f aca="false">VLOOKUP($B108,NDayTable,3)</f>
        <v>4</v>
      </c>
      <c r="J108" s="1" t="n">
        <f aca="false">VLOOKUP($B108,NDayTable,4)</f>
        <v>5</v>
      </c>
      <c r="K108" s="97" t="n">
        <f aca="false">B108-ValuationDate</f>
        <v>3134</v>
      </c>
      <c r="L108" s="71" t="n">
        <v>39692</v>
      </c>
      <c r="M108" s="97" t="n">
        <v>21</v>
      </c>
      <c r="N108" s="97" t="n">
        <v>4</v>
      </c>
      <c r="O108" s="97" t="n">
        <v>5</v>
      </c>
      <c r="P108" s="97" t="n">
        <v>1</v>
      </c>
      <c r="Q108" s="97" t="n">
        <v>30</v>
      </c>
    </row>
    <row r="109" customFormat="false" ht="11.25" hidden="false" customHeight="false" outlineLevel="0" collapsed="false">
      <c r="A109" s="247"/>
      <c r="B109" s="255" t="n">
        <f aca="false">EOMONTH(B108,0)+1</f>
        <v>49096</v>
      </c>
      <c r="C109" s="256" t="n">
        <f aca="false">H109</f>
        <v>20</v>
      </c>
      <c r="D109" s="256" t="n">
        <f aca="false">I109</f>
        <v>5</v>
      </c>
      <c r="E109" s="256" t="n">
        <f aca="false">J109</f>
        <v>5</v>
      </c>
      <c r="F109" s="253" t="n">
        <f aca="false">B110-B109</f>
        <v>30</v>
      </c>
      <c r="G109" s="254"/>
      <c r="H109" s="97" t="n">
        <f aca="false">VLOOKUP($B109,NDayTable,2)</f>
        <v>20</v>
      </c>
      <c r="I109" s="1" t="n">
        <f aca="false">VLOOKUP($B109,NDayTable,3)</f>
        <v>5</v>
      </c>
      <c r="J109" s="1" t="n">
        <f aca="false">VLOOKUP($B109,NDayTable,4)</f>
        <v>5</v>
      </c>
      <c r="K109" s="97" t="n">
        <f aca="false">B109-ValuationDate</f>
        <v>3165</v>
      </c>
      <c r="L109" s="71" t="n">
        <v>39722</v>
      </c>
      <c r="M109" s="97" t="n">
        <v>23</v>
      </c>
      <c r="N109" s="97" t="n">
        <v>4</v>
      </c>
      <c r="O109" s="97" t="n">
        <v>4</v>
      </c>
      <c r="P109" s="97" t="n">
        <v>0</v>
      </c>
      <c r="Q109" s="97" t="n">
        <v>31</v>
      </c>
    </row>
    <row r="110" customFormat="false" ht="11.25" hidden="false" customHeight="false" outlineLevel="0" collapsed="false">
      <c r="A110" s="247"/>
      <c r="B110" s="255" t="n">
        <f aca="false">EOMONTH(B109,0)+1</f>
        <v>49126</v>
      </c>
      <c r="C110" s="256" t="n">
        <f aca="false">H110</f>
        <v>22</v>
      </c>
      <c r="D110" s="256" t="n">
        <f aca="false">I110</f>
        <v>4</v>
      </c>
      <c r="E110" s="256" t="n">
        <f aca="false">J110</f>
        <v>5</v>
      </c>
      <c r="F110" s="253" t="n">
        <f aca="false">B111-B110</f>
        <v>31</v>
      </c>
      <c r="G110" s="254"/>
      <c r="H110" s="97" t="n">
        <f aca="false">VLOOKUP($B110,NDayTable,2)</f>
        <v>22</v>
      </c>
      <c r="I110" s="1" t="n">
        <f aca="false">VLOOKUP($B110,NDayTable,3)</f>
        <v>4</v>
      </c>
      <c r="J110" s="1" t="n">
        <f aca="false">VLOOKUP($B110,NDayTable,4)</f>
        <v>5</v>
      </c>
      <c r="K110" s="97" t="n">
        <f aca="false">B110-ValuationDate</f>
        <v>3195</v>
      </c>
      <c r="L110" s="71" t="n">
        <v>39753</v>
      </c>
      <c r="M110" s="97" t="n">
        <v>19</v>
      </c>
      <c r="N110" s="97" t="n">
        <v>5</v>
      </c>
      <c r="O110" s="97" t="n">
        <v>6</v>
      </c>
      <c r="P110" s="97" t="n">
        <v>1</v>
      </c>
      <c r="Q110" s="97" t="n">
        <v>30</v>
      </c>
    </row>
    <row r="111" customFormat="false" ht="11.25" hidden="false" customHeight="false" outlineLevel="0" collapsed="false">
      <c r="A111" s="247"/>
      <c r="B111" s="255" t="n">
        <f aca="false">EOMONTH(B110,0)+1</f>
        <v>49157</v>
      </c>
      <c r="C111" s="256" t="n">
        <f aca="false">H111</f>
        <v>22</v>
      </c>
      <c r="D111" s="256" t="n">
        <f aca="false">I111</f>
        <v>5</v>
      </c>
      <c r="E111" s="256" t="n">
        <f aca="false">J111</f>
        <v>4</v>
      </c>
      <c r="F111" s="253" t="n">
        <f aca="false">B112-B111</f>
        <v>31</v>
      </c>
      <c r="G111" s="254"/>
      <c r="H111" s="97" t="n">
        <f aca="false">VLOOKUP($B111,NDayTable,2)</f>
        <v>22</v>
      </c>
      <c r="I111" s="1" t="n">
        <f aca="false">VLOOKUP($B111,NDayTable,3)</f>
        <v>5</v>
      </c>
      <c r="J111" s="1" t="n">
        <f aca="false">VLOOKUP($B111,NDayTable,4)</f>
        <v>4</v>
      </c>
      <c r="K111" s="97" t="n">
        <f aca="false">B111-ValuationDate</f>
        <v>3226</v>
      </c>
      <c r="L111" s="71" t="n">
        <v>39783</v>
      </c>
      <c r="M111" s="97" t="n">
        <v>22</v>
      </c>
      <c r="N111" s="97" t="n">
        <v>4</v>
      </c>
      <c r="O111" s="97" t="n">
        <v>5</v>
      </c>
      <c r="P111" s="97" t="n">
        <v>1</v>
      </c>
      <c r="Q111" s="97" t="n">
        <v>31</v>
      </c>
    </row>
    <row r="112" customFormat="false" ht="11.25" hidden="false" customHeight="false" outlineLevel="0" collapsed="false">
      <c r="A112" s="247"/>
      <c r="B112" s="255" t="n">
        <f aca="false">EOMONTH(B111,0)+1</f>
        <v>49188</v>
      </c>
      <c r="C112" s="256" t="n">
        <f aca="false">H112</f>
        <v>20</v>
      </c>
      <c r="D112" s="256" t="n">
        <f aca="false">I112</f>
        <v>4</v>
      </c>
      <c r="E112" s="256" t="n">
        <f aca="false">J112</f>
        <v>6</v>
      </c>
      <c r="F112" s="253" t="n">
        <f aca="false">B113-B112</f>
        <v>30</v>
      </c>
      <c r="G112" s="254"/>
      <c r="H112" s="97" t="n">
        <f aca="false">VLOOKUP($B112,NDayTable,2)</f>
        <v>20</v>
      </c>
      <c r="I112" s="1" t="n">
        <f aca="false">VLOOKUP($B112,NDayTable,3)</f>
        <v>4</v>
      </c>
      <c r="J112" s="1" t="n">
        <f aca="false">VLOOKUP($B112,NDayTable,4)</f>
        <v>6</v>
      </c>
      <c r="K112" s="97" t="n">
        <f aca="false">B112-ValuationDate</f>
        <v>3257</v>
      </c>
      <c r="L112" s="71" t="n">
        <v>39814</v>
      </c>
      <c r="M112" s="97" t="n">
        <v>21</v>
      </c>
      <c r="N112" s="97" t="n">
        <v>5</v>
      </c>
      <c r="O112" s="97" t="n">
        <v>5</v>
      </c>
      <c r="P112" s="97" t="n">
        <v>1</v>
      </c>
      <c r="Q112" s="97" t="n">
        <v>31</v>
      </c>
    </row>
    <row r="113" customFormat="false" ht="11.25" hidden="false" customHeight="false" outlineLevel="0" collapsed="false">
      <c r="A113" s="247"/>
      <c r="B113" s="255" t="n">
        <f aca="false">EOMONTH(B112,0)+1</f>
        <v>49218</v>
      </c>
      <c r="C113" s="256" t="n">
        <f aca="false">H113</f>
        <v>23</v>
      </c>
      <c r="D113" s="256" t="n">
        <f aca="false">I113</f>
        <v>4</v>
      </c>
      <c r="E113" s="256" t="n">
        <f aca="false">J113</f>
        <v>4</v>
      </c>
      <c r="F113" s="253" t="n">
        <f aca="false">B114-B113</f>
        <v>31</v>
      </c>
      <c r="G113" s="254"/>
      <c r="H113" s="97" t="n">
        <f aca="false">VLOOKUP($B113,NDayTable,2)</f>
        <v>23</v>
      </c>
      <c r="I113" s="1" t="n">
        <f aca="false">VLOOKUP($B113,NDayTable,3)</f>
        <v>4</v>
      </c>
      <c r="J113" s="1" t="n">
        <f aca="false">VLOOKUP($B113,NDayTable,4)</f>
        <v>4</v>
      </c>
      <c r="K113" s="97" t="n">
        <f aca="false">B113-ValuationDate</f>
        <v>3287</v>
      </c>
      <c r="L113" s="71" t="n">
        <v>39845</v>
      </c>
      <c r="M113" s="97" t="n">
        <v>20</v>
      </c>
      <c r="N113" s="97" t="n">
        <v>4</v>
      </c>
      <c r="O113" s="97" t="n">
        <v>4</v>
      </c>
      <c r="P113" s="97" t="n">
        <v>0</v>
      </c>
      <c r="Q113" s="97" t="n">
        <v>28</v>
      </c>
    </row>
    <row r="114" customFormat="false" ht="11.25" hidden="false" customHeight="false" outlineLevel="0" collapsed="false">
      <c r="A114" s="247"/>
      <c r="B114" s="255" t="n">
        <f aca="false">EOMONTH(B113,0)+1</f>
        <v>49249</v>
      </c>
      <c r="C114" s="256" t="n">
        <f aca="false">H114</f>
        <v>20</v>
      </c>
      <c r="D114" s="256" t="n">
        <f aca="false">I114</f>
        <v>5</v>
      </c>
      <c r="E114" s="256" t="n">
        <f aca="false">J114</f>
        <v>5</v>
      </c>
      <c r="F114" s="253" t="n">
        <f aca="false">B115-B114</f>
        <v>30</v>
      </c>
      <c r="G114" s="254"/>
      <c r="H114" s="97" t="n">
        <f aca="false">VLOOKUP($B114,NDayTable,2)</f>
        <v>20</v>
      </c>
      <c r="I114" s="1" t="n">
        <f aca="false">VLOOKUP($B114,NDayTable,3)</f>
        <v>5</v>
      </c>
      <c r="J114" s="1" t="n">
        <f aca="false">VLOOKUP($B114,NDayTable,4)</f>
        <v>5</v>
      </c>
      <c r="K114" s="97" t="n">
        <f aca="false">B114-ValuationDate</f>
        <v>3318</v>
      </c>
      <c r="L114" s="71" t="n">
        <v>39873</v>
      </c>
      <c r="M114" s="97" t="n">
        <v>22</v>
      </c>
      <c r="N114" s="97" t="n">
        <v>4</v>
      </c>
      <c r="O114" s="97" t="n">
        <v>5</v>
      </c>
      <c r="P114" s="97" t="n">
        <v>0</v>
      </c>
      <c r="Q114" s="97" t="n">
        <v>31</v>
      </c>
    </row>
    <row r="115" customFormat="false" ht="11.25" hidden="false" customHeight="false" outlineLevel="0" collapsed="false">
      <c r="A115" s="247"/>
      <c r="B115" s="255" t="n">
        <f aca="false">EOMONTH(B114,0)+1</f>
        <v>49279</v>
      </c>
      <c r="C115" s="256" t="n">
        <f aca="false">H115</f>
        <v>21</v>
      </c>
      <c r="D115" s="256" t="n">
        <f aca="false">I115</f>
        <v>4</v>
      </c>
      <c r="E115" s="256" t="n">
        <f aca="false">J115</f>
        <v>6</v>
      </c>
      <c r="F115" s="253" t="n">
        <f aca="false">B116-B115</f>
        <v>31</v>
      </c>
      <c r="G115" s="254"/>
      <c r="H115" s="97" t="n">
        <f aca="false">VLOOKUP($B115,NDayTable,2)</f>
        <v>21</v>
      </c>
      <c r="I115" s="1" t="n">
        <f aca="false">VLOOKUP($B115,NDayTable,3)</f>
        <v>4</v>
      </c>
      <c r="J115" s="1" t="n">
        <f aca="false">VLOOKUP($B115,NDayTable,4)</f>
        <v>6</v>
      </c>
      <c r="K115" s="97" t="n">
        <f aca="false">B115-ValuationDate</f>
        <v>3348</v>
      </c>
      <c r="L115" s="71" t="n">
        <v>39904</v>
      </c>
      <c r="M115" s="97" t="n">
        <v>22</v>
      </c>
      <c r="N115" s="97" t="n">
        <v>4</v>
      </c>
      <c r="O115" s="97" t="n">
        <v>4</v>
      </c>
      <c r="P115" s="97" t="n">
        <v>0</v>
      </c>
      <c r="Q115" s="97" t="n">
        <v>30</v>
      </c>
    </row>
    <row r="116" customFormat="false" ht="11.25" hidden="false" customHeight="false" outlineLevel="0" collapsed="false">
      <c r="A116" s="247"/>
      <c r="B116" s="255" t="n">
        <f aca="false">EOMONTH(B115,0)+1</f>
        <v>49310</v>
      </c>
      <c r="C116" s="256" t="n">
        <f aca="false">H116</f>
        <v>22</v>
      </c>
      <c r="D116" s="256" t="n">
        <f aca="false">I116</f>
        <v>4</v>
      </c>
      <c r="E116" s="256" t="n">
        <f aca="false">J116</f>
        <v>5</v>
      </c>
      <c r="F116" s="253" t="n">
        <f aca="false">B117-B116</f>
        <v>31</v>
      </c>
      <c r="G116" s="254"/>
      <c r="H116" s="97" t="n">
        <f aca="false">VLOOKUP($B116,NDayTable,2)</f>
        <v>22</v>
      </c>
      <c r="I116" s="1" t="n">
        <f aca="false">VLOOKUP($B116,NDayTable,3)</f>
        <v>4</v>
      </c>
      <c r="J116" s="1" t="n">
        <f aca="false">VLOOKUP($B116,NDayTable,4)</f>
        <v>5</v>
      </c>
      <c r="K116" s="97" t="n">
        <f aca="false">B116-ValuationDate</f>
        <v>3379</v>
      </c>
      <c r="L116" s="71" t="n">
        <v>39934</v>
      </c>
      <c r="M116" s="97" t="n">
        <v>20</v>
      </c>
      <c r="N116" s="97" t="n">
        <v>5</v>
      </c>
      <c r="O116" s="97" t="n">
        <v>6</v>
      </c>
      <c r="P116" s="97" t="n">
        <v>1</v>
      </c>
      <c r="Q116" s="97" t="n">
        <v>31</v>
      </c>
    </row>
    <row r="117" customFormat="false" ht="11.25" hidden="false" customHeight="false" outlineLevel="0" collapsed="false">
      <c r="A117" s="247"/>
      <c r="B117" s="255" t="n">
        <f aca="false">EOMONTH(B116,0)+1</f>
        <v>49341</v>
      </c>
      <c r="C117" s="256" t="n">
        <f aca="false">H117</f>
        <v>20</v>
      </c>
      <c r="D117" s="256" t="n">
        <f aca="false">I117</f>
        <v>4</v>
      </c>
      <c r="E117" s="256" t="n">
        <f aca="false">J117</f>
        <v>4</v>
      </c>
      <c r="F117" s="253" t="n">
        <f aca="false">B118-B117</f>
        <v>28</v>
      </c>
      <c r="G117" s="254"/>
      <c r="H117" s="97" t="n">
        <f aca="false">VLOOKUP($B117,NDayTable,2)</f>
        <v>20</v>
      </c>
      <c r="I117" s="1" t="n">
        <f aca="false">VLOOKUP($B117,NDayTable,3)</f>
        <v>4</v>
      </c>
      <c r="J117" s="1" t="n">
        <f aca="false">VLOOKUP($B117,NDayTable,4)</f>
        <v>4</v>
      </c>
      <c r="K117" s="97" t="n">
        <f aca="false">B117-ValuationDate</f>
        <v>3410</v>
      </c>
      <c r="L117" s="71" t="n">
        <v>39965</v>
      </c>
      <c r="M117" s="97" t="n">
        <v>22</v>
      </c>
      <c r="N117" s="97" t="n">
        <v>4</v>
      </c>
      <c r="O117" s="97" t="n">
        <v>4</v>
      </c>
      <c r="P117" s="97" t="n">
        <v>0</v>
      </c>
      <c r="Q117" s="97" t="n">
        <v>30</v>
      </c>
    </row>
    <row r="118" customFormat="false" ht="11.25" hidden="false" customHeight="false" outlineLevel="0" collapsed="false">
      <c r="A118" s="247"/>
      <c r="B118" s="255" t="n">
        <f aca="false">EOMONTH(B117,0)+1</f>
        <v>49369</v>
      </c>
      <c r="C118" s="256" t="n">
        <f aca="false">H118</f>
        <v>21</v>
      </c>
      <c r="D118" s="256" t="n">
        <f aca="false">I118</f>
        <v>5</v>
      </c>
      <c r="E118" s="256" t="n">
        <f aca="false">J118</f>
        <v>5</v>
      </c>
      <c r="F118" s="253" t="n">
        <f aca="false">B119-B118</f>
        <v>31</v>
      </c>
      <c r="G118" s="254"/>
      <c r="H118" s="97" t="n">
        <f aca="false">VLOOKUP($B118,NDayTable,2)</f>
        <v>21</v>
      </c>
      <c r="I118" s="1" t="n">
        <f aca="false">VLOOKUP($B118,NDayTable,3)</f>
        <v>5</v>
      </c>
      <c r="J118" s="1" t="n">
        <f aca="false">VLOOKUP($B118,NDayTable,4)</f>
        <v>5</v>
      </c>
      <c r="K118" s="97" t="n">
        <f aca="false">B118-ValuationDate</f>
        <v>3438</v>
      </c>
      <c r="L118" s="71" t="n">
        <v>39995</v>
      </c>
      <c r="M118" s="97" t="n">
        <v>23</v>
      </c>
      <c r="N118" s="97" t="n">
        <v>3</v>
      </c>
      <c r="O118" s="97" t="n">
        <v>5</v>
      </c>
      <c r="P118" s="97" t="n">
        <v>1</v>
      </c>
      <c r="Q118" s="97" t="n">
        <v>31</v>
      </c>
    </row>
    <row r="119" customFormat="false" ht="11.25" hidden="false" customHeight="false" outlineLevel="0" collapsed="false">
      <c r="A119" s="247"/>
      <c r="B119" s="255" t="n">
        <f aca="false">EOMONTH(B118,0)+1</f>
        <v>49400</v>
      </c>
      <c r="C119" s="256" t="n">
        <f aca="false">H119</f>
        <v>22</v>
      </c>
      <c r="D119" s="256" t="n">
        <f aca="false">I119</f>
        <v>4</v>
      </c>
      <c r="E119" s="256" t="n">
        <f aca="false">J119</f>
        <v>4</v>
      </c>
      <c r="F119" s="253" t="n">
        <f aca="false">B120-B119</f>
        <v>30</v>
      </c>
      <c r="G119" s="254"/>
      <c r="H119" s="97" t="n">
        <f aca="false">VLOOKUP($B119,NDayTable,2)</f>
        <v>22</v>
      </c>
      <c r="I119" s="1" t="n">
        <f aca="false">VLOOKUP($B119,NDayTable,3)</f>
        <v>4</v>
      </c>
      <c r="J119" s="1" t="n">
        <f aca="false">VLOOKUP($B119,NDayTable,4)</f>
        <v>4</v>
      </c>
      <c r="K119" s="97" t="n">
        <f aca="false">B119-ValuationDate</f>
        <v>3469</v>
      </c>
      <c r="L119" s="71" t="n">
        <v>40026</v>
      </c>
      <c r="M119" s="97" t="n">
        <v>21</v>
      </c>
      <c r="N119" s="97" t="n">
        <v>5</v>
      </c>
      <c r="O119" s="97" t="n">
        <v>5</v>
      </c>
      <c r="P119" s="97" t="n">
        <v>0</v>
      </c>
      <c r="Q119" s="97" t="n">
        <v>31</v>
      </c>
    </row>
    <row r="120" customFormat="false" ht="11.25" hidden="false" customHeight="false" outlineLevel="0" collapsed="false">
      <c r="A120" s="247"/>
      <c r="B120" s="255" t="n">
        <f aca="false">EOMONTH(B119,0)+1</f>
        <v>49430</v>
      </c>
      <c r="C120" s="256" t="n">
        <f aca="false">H120</f>
        <v>22</v>
      </c>
      <c r="D120" s="256" t="n">
        <f aca="false">I120</f>
        <v>4</v>
      </c>
      <c r="E120" s="256" t="n">
        <f aca="false">J120</f>
        <v>5</v>
      </c>
      <c r="F120" s="253" t="n">
        <f aca="false">B121-B120</f>
        <v>31</v>
      </c>
      <c r="G120" s="254"/>
      <c r="H120" s="97" t="n">
        <f aca="false">VLOOKUP($B120,NDayTable,2)</f>
        <v>22</v>
      </c>
      <c r="I120" s="1" t="n">
        <f aca="false">VLOOKUP($B120,NDayTable,3)</f>
        <v>4</v>
      </c>
      <c r="J120" s="1" t="n">
        <f aca="false">VLOOKUP($B120,NDayTable,4)</f>
        <v>5</v>
      </c>
      <c r="K120" s="97" t="n">
        <f aca="false">B120-ValuationDate</f>
        <v>3499</v>
      </c>
      <c r="L120" s="71" t="n">
        <v>40057</v>
      </c>
      <c r="M120" s="97" t="n">
        <v>21</v>
      </c>
      <c r="N120" s="97" t="n">
        <v>4</v>
      </c>
      <c r="O120" s="97" t="n">
        <v>5</v>
      </c>
      <c r="P120" s="97" t="n">
        <v>1</v>
      </c>
      <c r="Q120" s="97" t="n">
        <v>30</v>
      </c>
    </row>
    <row r="121" customFormat="false" ht="11.25" hidden="false" customHeight="false" outlineLevel="0" collapsed="false">
      <c r="A121" s="247"/>
      <c r="B121" s="255" t="n">
        <f aca="false">EOMONTH(B120,0)+1</f>
        <v>49461</v>
      </c>
      <c r="C121" s="256" t="n">
        <f aca="false">H121</f>
        <v>20</v>
      </c>
      <c r="D121" s="256" t="n">
        <f aca="false">I121</f>
        <v>5</v>
      </c>
      <c r="E121" s="256" t="n">
        <f aca="false">J121</f>
        <v>5</v>
      </c>
      <c r="F121" s="253" t="n">
        <f aca="false">B122-B121</f>
        <v>30</v>
      </c>
      <c r="G121" s="254"/>
      <c r="H121" s="97" t="n">
        <f aca="false">VLOOKUP($B121,NDayTable,2)</f>
        <v>20</v>
      </c>
      <c r="I121" s="1" t="n">
        <f aca="false">VLOOKUP($B121,NDayTable,3)</f>
        <v>5</v>
      </c>
      <c r="J121" s="1" t="n">
        <f aca="false">VLOOKUP($B121,NDayTable,4)</f>
        <v>5</v>
      </c>
      <c r="K121" s="97" t="n">
        <f aca="false">B121-ValuationDate</f>
        <v>3530</v>
      </c>
      <c r="L121" s="71" t="n">
        <v>40087</v>
      </c>
      <c r="M121" s="97" t="n">
        <v>22</v>
      </c>
      <c r="N121" s="97" t="n">
        <v>5</v>
      </c>
      <c r="O121" s="97" t="n">
        <v>4</v>
      </c>
      <c r="P121" s="97" t="n">
        <v>0</v>
      </c>
      <c r="Q121" s="97" t="n">
        <v>31</v>
      </c>
    </row>
    <row r="122" customFormat="false" ht="11.25" hidden="false" customHeight="false" outlineLevel="0" collapsed="false">
      <c r="A122" s="247"/>
      <c r="B122" s="255" t="n">
        <f aca="false">EOMONTH(B121,0)+1</f>
        <v>49491</v>
      </c>
      <c r="C122" s="256" t="n">
        <f aca="false">H122</f>
        <v>22</v>
      </c>
      <c r="D122" s="256" t="n">
        <f aca="false">I122</f>
        <v>4</v>
      </c>
      <c r="E122" s="256" t="n">
        <f aca="false">J122</f>
        <v>5</v>
      </c>
      <c r="F122" s="253" t="n">
        <f aca="false">B123-B122</f>
        <v>31</v>
      </c>
      <c r="G122" s="254"/>
      <c r="H122" s="97" t="n">
        <f aca="false">VLOOKUP($B122,NDayTable,2)</f>
        <v>22</v>
      </c>
      <c r="I122" s="1" t="n">
        <f aca="false">VLOOKUP($B122,NDayTable,3)</f>
        <v>4</v>
      </c>
      <c r="J122" s="1" t="n">
        <f aca="false">VLOOKUP($B122,NDayTable,4)</f>
        <v>5</v>
      </c>
      <c r="K122" s="97" t="n">
        <f aca="false">B122-ValuationDate</f>
        <v>3560</v>
      </c>
      <c r="L122" s="71" t="n">
        <v>40118</v>
      </c>
      <c r="M122" s="97" t="n">
        <v>20</v>
      </c>
      <c r="N122" s="97" t="n">
        <v>4</v>
      </c>
      <c r="O122" s="97" t="n">
        <v>6</v>
      </c>
      <c r="P122" s="97" t="n">
        <v>1</v>
      </c>
      <c r="Q122" s="97" t="n">
        <v>30</v>
      </c>
    </row>
    <row r="123" customFormat="false" ht="11.25" hidden="false" customHeight="false" outlineLevel="0" collapsed="false">
      <c r="A123" s="247"/>
      <c r="B123" s="255" t="n">
        <f aca="false">EOMONTH(B122,0)+1</f>
        <v>49522</v>
      </c>
      <c r="C123" s="256" t="n">
        <f aca="false">H123</f>
        <v>22</v>
      </c>
      <c r="D123" s="256" t="n">
        <f aca="false">I123</f>
        <v>5</v>
      </c>
      <c r="E123" s="256" t="n">
        <f aca="false">J123</f>
        <v>4</v>
      </c>
      <c r="F123" s="253" t="n">
        <f aca="false">B124-B123</f>
        <v>31</v>
      </c>
      <c r="G123" s="254"/>
      <c r="H123" s="97" t="n">
        <f aca="false">VLOOKUP($B123,NDayTable,2)</f>
        <v>22</v>
      </c>
      <c r="I123" s="1" t="n">
        <f aca="false">VLOOKUP($B123,NDayTable,3)</f>
        <v>5</v>
      </c>
      <c r="J123" s="1" t="n">
        <f aca="false">VLOOKUP($B123,NDayTable,4)</f>
        <v>4</v>
      </c>
      <c r="K123" s="97" t="n">
        <f aca="false">B123-ValuationDate</f>
        <v>3591</v>
      </c>
      <c r="L123" s="71" t="n">
        <v>40148</v>
      </c>
      <c r="M123" s="97" t="n">
        <v>22</v>
      </c>
      <c r="N123" s="97" t="n">
        <v>4</v>
      </c>
      <c r="O123" s="97" t="n">
        <v>5</v>
      </c>
      <c r="P123" s="97" t="n">
        <v>1</v>
      </c>
      <c r="Q123" s="97" t="n">
        <v>31</v>
      </c>
    </row>
    <row r="124" customFormat="false" ht="11.25" hidden="false" customHeight="false" outlineLevel="0" collapsed="false">
      <c r="A124" s="247"/>
      <c r="B124" s="255" t="n">
        <f aca="false">EOMONTH(B123,0)+1</f>
        <v>49553</v>
      </c>
      <c r="C124" s="256" t="n">
        <f aca="false">H124</f>
        <v>20</v>
      </c>
      <c r="D124" s="256" t="n">
        <f aca="false">I124</f>
        <v>4</v>
      </c>
      <c r="E124" s="256" t="n">
        <f aca="false">J124</f>
        <v>6</v>
      </c>
      <c r="F124" s="253" t="n">
        <f aca="false">B125-B124</f>
        <v>30</v>
      </c>
      <c r="G124" s="254"/>
      <c r="H124" s="97" t="n">
        <f aca="false">VLOOKUP($B124,NDayTable,2)</f>
        <v>20</v>
      </c>
      <c r="I124" s="1" t="n">
        <f aca="false">VLOOKUP($B124,NDayTable,3)</f>
        <v>4</v>
      </c>
      <c r="J124" s="1" t="n">
        <f aca="false">VLOOKUP($B124,NDayTable,4)</f>
        <v>6</v>
      </c>
      <c r="K124" s="97" t="n">
        <f aca="false">B124-ValuationDate</f>
        <v>3622</v>
      </c>
      <c r="L124" s="71" t="n">
        <v>40179</v>
      </c>
      <c r="M124" s="97" t="n">
        <v>20</v>
      </c>
      <c r="N124" s="97" t="n">
        <v>5</v>
      </c>
      <c r="O124" s="97" t="n">
        <v>6</v>
      </c>
      <c r="P124" s="97" t="n">
        <v>1</v>
      </c>
      <c r="Q124" s="97" t="n">
        <v>31</v>
      </c>
    </row>
    <row r="125" customFormat="false" ht="11.25" hidden="false" customHeight="false" outlineLevel="0" collapsed="false">
      <c r="A125" s="247"/>
      <c r="B125" s="255" t="n">
        <f aca="false">EOMONTH(B124,0)+1</f>
        <v>49583</v>
      </c>
      <c r="C125" s="256" t="n">
        <f aca="false">H125</f>
        <v>23</v>
      </c>
      <c r="D125" s="256" t="n">
        <f aca="false">I125</f>
        <v>4</v>
      </c>
      <c r="E125" s="256" t="n">
        <f aca="false">J125</f>
        <v>4</v>
      </c>
      <c r="F125" s="253" t="n">
        <f aca="false">B126-B125</f>
        <v>31</v>
      </c>
      <c r="G125" s="254"/>
      <c r="H125" s="97" t="n">
        <f aca="false">VLOOKUP($B125,NDayTable,2)</f>
        <v>23</v>
      </c>
      <c r="I125" s="1" t="n">
        <f aca="false">VLOOKUP($B125,NDayTable,3)</f>
        <v>4</v>
      </c>
      <c r="J125" s="1" t="n">
        <f aca="false">VLOOKUP($B125,NDayTable,4)</f>
        <v>4</v>
      </c>
      <c r="K125" s="97" t="n">
        <f aca="false">B125-ValuationDate</f>
        <v>3652</v>
      </c>
      <c r="L125" s="71" t="n">
        <v>40210</v>
      </c>
      <c r="M125" s="97" t="n">
        <v>20</v>
      </c>
      <c r="N125" s="97" t="n">
        <v>4</v>
      </c>
      <c r="O125" s="97" t="n">
        <v>4</v>
      </c>
      <c r="P125" s="97" t="n">
        <v>0</v>
      </c>
      <c r="Q125" s="97" t="n">
        <v>28</v>
      </c>
    </row>
    <row r="126" customFormat="false" ht="11.25" hidden="false" customHeight="false" outlineLevel="0" collapsed="false">
      <c r="A126" s="247"/>
      <c r="B126" s="255" t="n">
        <f aca="false">EOMONTH(B125,0)+1</f>
        <v>49614</v>
      </c>
      <c r="C126" s="256" t="n">
        <f aca="false">H126</f>
        <v>20</v>
      </c>
      <c r="D126" s="256" t="n">
        <f aca="false">I126</f>
        <v>5</v>
      </c>
      <c r="E126" s="256" t="n">
        <f aca="false">J126</f>
        <v>5</v>
      </c>
      <c r="F126" s="253" t="n">
        <f aca="false">B127-B126</f>
        <v>30</v>
      </c>
      <c r="G126" s="254"/>
      <c r="H126" s="97" t="n">
        <f aca="false">VLOOKUP($B126,NDayTable,2)</f>
        <v>20</v>
      </c>
      <c r="I126" s="1" t="n">
        <f aca="false">VLOOKUP($B126,NDayTable,3)</f>
        <v>5</v>
      </c>
      <c r="J126" s="1" t="n">
        <f aca="false">VLOOKUP($B126,NDayTable,4)</f>
        <v>5</v>
      </c>
      <c r="K126" s="97" t="n">
        <f aca="false">B126-ValuationDate</f>
        <v>3683</v>
      </c>
      <c r="L126" s="71" t="n">
        <v>40238</v>
      </c>
      <c r="M126" s="97" t="n">
        <v>23</v>
      </c>
      <c r="N126" s="97" t="n">
        <v>4</v>
      </c>
      <c r="O126" s="97" t="n">
        <v>4</v>
      </c>
      <c r="P126" s="97" t="n">
        <v>0</v>
      </c>
      <c r="Q126" s="97" t="n">
        <v>31</v>
      </c>
    </row>
    <row r="127" customFormat="false" ht="11.25" hidden="false" customHeight="false" outlineLevel="0" collapsed="false">
      <c r="A127" s="247"/>
      <c r="B127" s="255" t="n">
        <f aca="false">EOMONTH(B126,0)+1</f>
        <v>49644</v>
      </c>
      <c r="C127" s="256" t="n">
        <f aca="false">H127</f>
        <v>21</v>
      </c>
      <c r="D127" s="256" t="n">
        <f aca="false">I127</f>
        <v>4</v>
      </c>
      <c r="E127" s="256" t="n">
        <f aca="false">J127</f>
        <v>6</v>
      </c>
      <c r="F127" s="253" t="n">
        <f aca="false">B128-B127</f>
        <v>31</v>
      </c>
      <c r="G127" s="254"/>
      <c r="H127" s="97" t="n">
        <f aca="false">VLOOKUP($B127,NDayTable,2)</f>
        <v>21</v>
      </c>
      <c r="I127" s="1" t="n">
        <f aca="false">VLOOKUP($B127,NDayTable,3)</f>
        <v>4</v>
      </c>
      <c r="J127" s="1" t="n">
        <f aca="false">VLOOKUP($B127,NDayTable,4)</f>
        <v>6</v>
      </c>
      <c r="K127" s="97" t="n">
        <f aca="false">B127-ValuationDate</f>
        <v>3713</v>
      </c>
      <c r="L127" s="71" t="n">
        <v>40269</v>
      </c>
      <c r="M127" s="97" t="n">
        <v>22</v>
      </c>
      <c r="N127" s="97" t="n">
        <v>4</v>
      </c>
      <c r="O127" s="97" t="n">
        <v>4</v>
      </c>
      <c r="P127" s="97" t="n">
        <v>0</v>
      </c>
      <c r="Q127" s="97" t="n">
        <v>30</v>
      </c>
    </row>
    <row r="128" customFormat="false" ht="11.25" hidden="false" customHeight="false" outlineLevel="0" collapsed="false">
      <c r="A128" s="247"/>
      <c r="B128" s="255" t="n">
        <f aca="false">EOMONTH(B127,0)+1</f>
        <v>49675</v>
      </c>
      <c r="C128" s="256" t="n">
        <f aca="false">H128</f>
        <v>22</v>
      </c>
      <c r="D128" s="256" t="n">
        <f aca="false">I128</f>
        <v>4</v>
      </c>
      <c r="E128" s="256" t="n">
        <f aca="false">J128</f>
        <v>5</v>
      </c>
      <c r="F128" s="253" t="n">
        <f aca="false">B129-B128</f>
        <v>31</v>
      </c>
      <c r="G128" s="254"/>
      <c r="H128" s="97" t="n">
        <f aca="false">VLOOKUP($B128,NDayTable,2)</f>
        <v>22</v>
      </c>
      <c r="I128" s="1" t="n">
        <f aca="false">VLOOKUP($B128,NDayTable,3)</f>
        <v>4</v>
      </c>
      <c r="J128" s="1" t="n">
        <f aca="false">VLOOKUP($B128,NDayTable,4)</f>
        <v>5</v>
      </c>
      <c r="K128" s="97" t="n">
        <f aca="false">B128-ValuationDate</f>
        <v>3744</v>
      </c>
      <c r="L128" s="71" t="n">
        <v>40299</v>
      </c>
      <c r="M128" s="97" t="n">
        <v>20</v>
      </c>
      <c r="N128" s="97" t="n">
        <v>5</v>
      </c>
      <c r="O128" s="97" t="n">
        <v>6</v>
      </c>
      <c r="P128" s="97" t="n">
        <v>1</v>
      </c>
      <c r="Q128" s="97" t="n">
        <v>31</v>
      </c>
    </row>
    <row r="129" customFormat="false" ht="11.25" hidden="false" customHeight="false" outlineLevel="0" collapsed="false">
      <c r="A129" s="247"/>
      <c r="B129" s="255" t="n">
        <f aca="false">EOMONTH(B128,0)+1</f>
        <v>49706</v>
      </c>
      <c r="C129" s="256" t="n">
        <f aca="false">H129</f>
        <v>20</v>
      </c>
      <c r="D129" s="256" t="n">
        <f aca="false">I129</f>
        <v>5</v>
      </c>
      <c r="E129" s="256" t="n">
        <f aca="false">J129</f>
        <v>4</v>
      </c>
      <c r="F129" s="253" t="n">
        <f aca="false">B130-B129</f>
        <v>29</v>
      </c>
      <c r="G129" s="254"/>
      <c r="H129" s="97" t="n">
        <f aca="false">VLOOKUP($B129,NDayTable,2)</f>
        <v>20</v>
      </c>
      <c r="I129" s="1" t="n">
        <f aca="false">VLOOKUP($B129,NDayTable,3)</f>
        <v>5</v>
      </c>
      <c r="J129" s="1" t="n">
        <f aca="false">VLOOKUP($B129,NDayTable,4)</f>
        <v>4</v>
      </c>
      <c r="K129" s="97" t="n">
        <f aca="false">B129-ValuationDate</f>
        <v>3775</v>
      </c>
      <c r="L129" s="71" t="n">
        <v>40330</v>
      </c>
      <c r="M129" s="97" t="n">
        <v>22</v>
      </c>
      <c r="N129" s="97" t="n">
        <v>4</v>
      </c>
      <c r="O129" s="97" t="n">
        <v>4</v>
      </c>
      <c r="P129" s="97" t="n">
        <v>0</v>
      </c>
      <c r="Q129" s="97" t="n">
        <v>30</v>
      </c>
    </row>
    <row r="130" customFormat="false" ht="11.25" hidden="false" customHeight="false" outlineLevel="0" collapsed="false">
      <c r="A130" s="247"/>
      <c r="B130" s="255" t="n">
        <f aca="false">EOMONTH(B129,0)+1</f>
        <v>49735</v>
      </c>
      <c r="C130" s="256" t="n">
        <f aca="false">H130</f>
        <v>22</v>
      </c>
      <c r="D130" s="256" t="n">
        <f aca="false">I130</f>
        <v>4</v>
      </c>
      <c r="E130" s="256" t="n">
        <f aca="false">J130</f>
        <v>5</v>
      </c>
      <c r="F130" s="253" t="n">
        <f aca="false">B131-B130</f>
        <v>31</v>
      </c>
      <c r="G130" s="254"/>
      <c r="H130" s="97" t="n">
        <f aca="false">VLOOKUP($B130,NDayTable,2)</f>
        <v>22</v>
      </c>
      <c r="I130" s="1" t="n">
        <f aca="false">VLOOKUP($B130,NDayTable,3)</f>
        <v>4</v>
      </c>
      <c r="J130" s="1" t="n">
        <f aca="false">VLOOKUP($B130,NDayTable,4)</f>
        <v>5</v>
      </c>
      <c r="K130" s="97" t="n">
        <f aca="false">B130-ValuationDate</f>
        <v>3804</v>
      </c>
      <c r="L130" s="71" t="n">
        <v>40360</v>
      </c>
      <c r="M130" s="97" t="n">
        <v>21</v>
      </c>
      <c r="N130" s="97" t="n">
        <v>5</v>
      </c>
      <c r="O130" s="97" t="n">
        <v>5</v>
      </c>
      <c r="P130" s="97" t="n">
        <v>1</v>
      </c>
      <c r="Q130" s="97" t="n">
        <v>31</v>
      </c>
    </row>
    <row r="131" customFormat="false" ht="11.25" hidden="false" customHeight="false" outlineLevel="0" collapsed="false">
      <c r="A131" s="247"/>
      <c r="B131" s="255" t="n">
        <f aca="false">EOMONTH(B130,0)+1</f>
        <v>49766</v>
      </c>
      <c r="C131" s="256" t="n">
        <f aca="false">H131</f>
        <v>22</v>
      </c>
      <c r="D131" s="256" t="n">
        <f aca="false">I131</f>
        <v>4</v>
      </c>
      <c r="E131" s="256" t="n">
        <f aca="false">J131</f>
        <v>4</v>
      </c>
      <c r="F131" s="253" t="n">
        <f aca="false">B132-B131</f>
        <v>30</v>
      </c>
      <c r="G131" s="254"/>
      <c r="H131" s="97" t="n">
        <f aca="false">VLOOKUP($B131,NDayTable,2)</f>
        <v>22</v>
      </c>
      <c r="I131" s="1" t="n">
        <f aca="false">VLOOKUP($B131,NDayTable,3)</f>
        <v>4</v>
      </c>
      <c r="J131" s="1" t="n">
        <f aca="false">VLOOKUP($B131,NDayTable,4)</f>
        <v>4</v>
      </c>
      <c r="K131" s="97" t="n">
        <f aca="false">B131-ValuationDate</f>
        <v>3835</v>
      </c>
      <c r="L131" s="71" t="n">
        <v>40391</v>
      </c>
      <c r="M131" s="97" t="n">
        <v>22</v>
      </c>
      <c r="N131" s="97" t="n">
        <v>4</v>
      </c>
      <c r="O131" s="97" t="n">
        <v>5</v>
      </c>
      <c r="P131" s="97" t="n">
        <v>0</v>
      </c>
      <c r="Q131" s="97" t="n">
        <v>31</v>
      </c>
    </row>
    <row r="132" customFormat="false" ht="11.25" hidden="false" customHeight="false" outlineLevel="0" collapsed="false">
      <c r="A132" s="247"/>
      <c r="B132" s="255" t="n">
        <f aca="false">EOMONTH(B131,0)+1</f>
        <v>49796</v>
      </c>
      <c r="C132" s="256" t="n">
        <f aca="false">H132</f>
        <v>20</v>
      </c>
      <c r="D132" s="256" t="n">
        <f aca="false">I132</f>
        <v>5</v>
      </c>
      <c r="E132" s="256" t="n">
        <f aca="false">J132</f>
        <v>6</v>
      </c>
      <c r="F132" s="253" t="n">
        <f aca="false">B133-B132</f>
        <v>31</v>
      </c>
      <c r="G132" s="254"/>
      <c r="H132" s="97" t="n">
        <f aca="false">VLOOKUP($B132,NDayTable,2)</f>
        <v>20</v>
      </c>
      <c r="I132" s="1" t="n">
        <f aca="false">VLOOKUP($B132,NDayTable,3)</f>
        <v>5</v>
      </c>
      <c r="J132" s="1" t="n">
        <f aca="false">VLOOKUP($B132,NDayTable,4)</f>
        <v>6</v>
      </c>
      <c r="K132" s="97" t="n">
        <f aca="false">B132-ValuationDate</f>
        <v>3865</v>
      </c>
      <c r="L132" s="71" t="n">
        <v>40422</v>
      </c>
      <c r="M132" s="97" t="n">
        <v>21</v>
      </c>
      <c r="N132" s="97" t="n">
        <v>4</v>
      </c>
      <c r="O132" s="97" t="n">
        <v>5</v>
      </c>
      <c r="P132" s="97" t="n">
        <v>1</v>
      </c>
      <c r="Q132" s="97" t="n">
        <v>30</v>
      </c>
    </row>
    <row r="133" customFormat="false" ht="11.25" hidden="false" customHeight="false" outlineLevel="0" collapsed="false">
      <c r="A133" s="247"/>
      <c r="B133" s="255" t="n">
        <f aca="false">EOMONTH(B132,0)+1</f>
        <v>49827</v>
      </c>
      <c r="C133" s="256" t="n">
        <f aca="false">H133</f>
        <v>22</v>
      </c>
      <c r="D133" s="256" t="n">
        <f aca="false">I133</f>
        <v>4</v>
      </c>
      <c r="E133" s="256" t="n">
        <f aca="false">J133</f>
        <v>4</v>
      </c>
      <c r="F133" s="253" t="n">
        <f aca="false">B134-B133</f>
        <v>30</v>
      </c>
      <c r="G133" s="254"/>
      <c r="H133" s="97" t="n">
        <f aca="false">VLOOKUP($B133,NDayTable,2)</f>
        <v>22</v>
      </c>
      <c r="I133" s="1" t="n">
        <f aca="false">VLOOKUP($B133,NDayTable,3)</f>
        <v>4</v>
      </c>
      <c r="J133" s="1" t="n">
        <f aca="false">VLOOKUP($B133,NDayTable,4)</f>
        <v>4</v>
      </c>
      <c r="K133" s="97" t="n">
        <f aca="false">B133-ValuationDate</f>
        <v>3896</v>
      </c>
      <c r="L133" s="71" t="n">
        <v>40452</v>
      </c>
      <c r="M133" s="97" t="n">
        <v>21</v>
      </c>
      <c r="N133" s="97" t="n">
        <v>5</v>
      </c>
      <c r="O133" s="97" t="n">
        <v>5</v>
      </c>
      <c r="P133" s="97" t="n">
        <v>0</v>
      </c>
      <c r="Q133" s="97" t="n">
        <v>31</v>
      </c>
    </row>
    <row r="134" customFormat="false" ht="11.25" hidden="false" customHeight="false" outlineLevel="0" collapsed="false">
      <c r="A134" s="247"/>
      <c r="B134" s="255" t="n">
        <f aca="false">EOMONTH(B133,0)+1</f>
        <v>49857</v>
      </c>
      <c r="C134" s="256" t="n">
        <f aca="false">H134</f>
        <v>23</v>
      </c>
      <c r="D134" s="256" t="n">
        <f aca="false">I134</f>
        <v>3</v>
      </c>
      <c r="E134" s="256" t="n">
        <f aca="false">J134</f>
        <v>5</v>
      </c>
      <c r="F134" s="253" t="n">
        <f aca="false">B135-B134</f>
        <v>31</v>
      </c>
      <c r="G134" s="254"/>
      <c r="H134" s="97" t="n">
        <f aca="false">VLOOKUP($B134,NDayTable,2)</f>
        <v>23</v>
      </c>
      <c r="I134" s="1" t="n">
        <f aca="false">VLOOKUP($B134,NDayTable,3)</f>
        <v>3</v>
      </c>
      <c r="J134" s="1" t="n">
        <f aca="false">VLOOKUP($B134,NDayTable,4)</f>
        <v>5</v>
      </c>
      <c r="K134" s="97" t="n">
        <f aca="false">B134-ValuationDate</f>
        <v>3926</v>
      </c>
      <c r="L134" s="71" t="n">
        <v>40483</v>
      </c>
      <c r="M134" s="97" t="n">
        <v>21</v>
      </c>
      <c r="N134" s="97" t="n">
        <v>4</v>
      </c>
      <c r="O134" s="97" t="n">
        <v>5</v>
      </c>
      <c r="P134" s="97" t="n">
        <v>1</v>
      </c>
      <c r="Q134" s="97" t="n">
        <v>30</v>
      </c>
    </row>
    <row r="135" customFormat="false" ht="11.25" hidden="false" customHeight="false" outlineLevel="0" collapsed="false">
      <c r="A135" s="247"/>
      <c r="B135" s="255" t="n">
        <f aca="false">EOMONTH(B134,0)+1</f>
        <v>49888</v>
      </c>
      <c r="C135" s="256" t="n">
        <f aca="false">H135</f>
        <v>21</v>
      </c>
      <c r="D135" s="256" t="n">
        <f aca="false">I135</f>
        <v>5</v>
      </c>
      <c r="E135" s="256" t="n">
        <f aca="false">J135</f>
        <v>5</v>
      </c>
      <c r="F135" s="253" t="n">
        <f aca="false">B136-B135</f>
        <v>31</v>
      </c>
      <c r="G135" s="254"/>
      <c r="H135" s="97" t="n">
        <f aca="false">VLOOKUP($B135,NDayTable,2)</f>
        <v>21</v>
      </c>
      <c r="I135" s="1" t="n">
        <f aca="false">VLOOKUP($B135,NDayTable,3)</f>
        <v>5</v>
      </c>
      <c r="J135" s="1" t="n">
        <f aca="false">VLOOKUP($B135,NDayTable,4)</f>
        <v>5</v>
      </c>
      <c r="K135" s="97" t="n">
        <f aca="false">B135-ValuationDate</f>
        <v>3957</v>
      </c>
      <c r="L135" s="71" t="n">
        <v>40513</v>
      </c>
      <c r="M135" s="97" t="n">
        <v>23</v>
      </c>
      <c r="N135" s="97" t="n">
        <v>3</v>
      </c>
      <c r="O135" s="97" t="n">
        <v>5</v>
      </c>
      <c r="P135" s="97" t="n">
        <v>1</v>
      </c>
      <c r="Q135" s="97" t="n">
        <v>31</v>
      </c>
    </row>
    <row r="136" customFormat="false" ht="11.25" hidden="false" customHeight="false" outlineLevel="0" collapsed="false">
      <c r="A136" s="247"/>
      <c r="B136" s="255" t="n">
        <f aca="false">EOMONTH(B135,0)+1</f>
        <v>49919</v>
      </c>
      <c r="C136" s="256" t="n">
        <f aca="false">H136</f>
        <v>21</v>
      </c>
      <c r="D136" s="256" t="n">
        <f aca="false">I136</f>
        <v>4</v>
      </c>
      <c r="E136" s="256" t="n">
        <f aca="false">J136</f>
        <v>5</v>
      </c>
      <c r="F136" s="253" t="n">
        <f aca="false">B137-B136</f>
        <v>30</v>
      </c>
      <c r="G136" s="254"/>
      <c r="H136" s="97" t="n">
        <f aca="false">VLOOKUP($B136,NDayTable,2)</f>
        <v>21</v>
      </c>
      <c r="I136" s="1" t="n">
        <f aca="false">VLOOKUP($B136,NDayTable,3)</f>
        <v>4</v>
      </c>
      <c r="J136" s="1" t="n">
        <f aca="false">VLOOKUP($B136,NDayTable,4)</f>
        <v>5</v>
      </c>
      <c r="K136" s="97" t="n">
        <f aca="false">B136-ValuationDate</f>
        <v>3988</v>
      </c>
      <c r="L136" s="71" t="n">
        <v>40544</v>
      </c>
      <c r="M136" s="97" t="n">
        <v>21</v>
      </c>
      <c r="N136" s="97" t="n">
        <v>4</v>
      </c>
      <c r="O136" s="97" t="n">
        <v>6</v>
      </c>
      <c r="P136" s="97" t="n">
        <v>1</v>
      </c>
      <c r="Q136" s="97" t="n">
        <v>31</v>
      </c>
    </row>
    <row r="137" customFormat="false" ht="11.25" hidden="false" customHeight="false" outlineLevel="0" collapsed="false">
      <c r="A137" s="247"/>
      <c r="B137" s="255" t="n">
        <f aca="false">EOMONTH(B136,0)+1</f>
        <v>49949</v>
      </c>
      <c r="C137" s="256" t="n">
        <f aca="false">H137</f>
        <v>22</v>
      </c>
      <c r="D137" s="256" t="n">
        <f aca="false">I137</f>
        <v>5</v>
      </c>
      <c r="E137" s="256" t="n">
        <f aca="false">J137</f>
        <v>4</v>
      </c>
      <c r="F137" s="253" t="n">
        <f aca="false">B138-B137</f>
        <v>31</v>
      </c>
      <c r="G137" s="254"/>
      <c r="H137" s="97" t="n">
        <f aca="false">VLOOKUP($B137,NDayTable,2)</f>
        <v>22</v>
      </c>
      <c r="I137" s="1" t="n">
        <f aca="false">VLOOKUP($B137,NDayTable,3)</f>
        <v>5</v>
      </c>
      <c r="J137" s="1" t="n">
        <f aca="false">VLOOKUP($B137,NDayTable,4)</f>
        <v>4</v>
      </c>
      <c r="K137" s="97" t="n">
        <f aca="false">B137-ValuationDate</f>
        <v>4018</v>
      </c>
      <c r="L137" s="71" t="n">
        <v>40575</v>
      </c>
      <c r="M137" s="97" t="n">
        <v>20</v>
      </c>
      <c r="N137" s="97" t="n">
        <v>4</v>
      </c>
      <c r="O137" s="97" t="n">
        <v>4</v>
      </c>
      <c r="P137" s="97" t="n">
        <v>0</v>
      </c>
      <c r="Q137" s="97" t="n">
        <v>28</v>
      </c>
    </row>
    <row r="138" customFormat="false" ht="11.25" hidden="false" customHeight="false" outlineLevel="0" collapsed="false">
      <c r="A138" s="247"/>
      <c r="B138" s="255" t="n">
        <f aca="false">EOMONTH(B137,0)+1</f>
        <v>49980</v>
      </c>
      <c r="C138" s="256" t="n">
        <f aca="false">H138</f>
        <v>20</v>
      </c>
      <c r="D138" s="256" t="n">
        <f aca="false">I138</f>
        <v>4</v>
      </c>
      <c r="E138" s="256" t="n">
        <f aca="false">J138</f>
        <v>6</v>
      </c>
      <c r="F138" s="253" t="n">
        <f aca="false">B139-B138</f>
        <v>30</v>
      </c>
      <c r="G138" s="254"/>
      <c r="H138" s="97" t="n">
        <f aca="false">VLOOKUP($B138,NDayTable,2)</f>
        <v>20</v>
      </c>
      <c r="I138" s="1" t="n">
        <f aca="false">VLOOKUP($B138,NDayTable,3)</f>
        <v>4</v>
      </c>
      <c r="J138" s="1" t="n">
        <f aca="false">VLOOKUP($B138,NDayTable,4)</f>
        <v>6</v>
      </c>
      <c r="K138" s="97" t="n">
        <f aca="false">B138-ValuationDate</f>
        <v>4049</v>
      </c>
      <c r="L138" s="71" t="n">
        <v>40603</v>
      </c>
      <c r="M138" s="97" t="n">
        <v>23</v>
      </c>
      <c r="N138" s="97" t="n">
        <v>4</v>
      </c>
      <c r="O138" s="97" t="n">
        <v>4</v>
      </c>
      <c r="P138" s="97" t="n">
        <v>0</v>
      </c>
      <c r="Q138" s="97" t="n">
        <v>31</v>
      </c>
    </row>
    <row r="139" customFormat="false" ht="11.25" hidden="false" customHeight="false" outlineLevel="0" collapsed="false">
      <c r="A139" s="247"/>
      <c r="B139" s="255" t="n">
        <f aca="false">EOMONTH(B138,0)+1</f>
        <v>50010</v>
      </c>
      <c r="C139" s="256" t="n">
        <f aca="false">H139</f>
        <v>22</v>
      </c>
      <c r="D139" s="256" t="n">
        <f aca="false">I139</f>
        <v>4</v>
      </c>
      <c r="E139" s="256" t="n">
        <f aca="false">J139</f>
        <v>5</v>
      </c>
      <c r="F139" s="253" t="n">
        <f aca="false">B140-B139</f>
        <v>31</v>
      </c>
      <c r="G139" s="254"/>
      <c r="H139" s="97" t="n">
        <f aca="false">VLOOKUP($B139,NDayTable,2)</f>
        <v>22</v>
      </c>
      <c r="I139" s="1" t="n">
        <f aca="false">VLOOKUP($B139,NDayTable,3)</f>
        <v>4</v>
      </c>
      <c r="J139" s="1" t="n">
        <f aca="false">VLOOKUP($B139,NDayTable,4)</f>
        <v>5</v>
      </c>
      <c r="K139" s="97" t="n">
        <f aca="false">B139-ValuationDate</f>
        <v>4079</v>
      </c>
      <c r="L139" s="71" t="n">
        <v>40634</v>
      </c>
      <c r="M139" s="97" t="n">
        <v>21</v>
      </c>
      <c r="N139" s="97" t="n">
        <v>5</v>
      </c>
      <c r="O139" s="97" t="n">
        <v>4</v>
      </c>
      <c r="P139" s="97" t="n">
        <v>0</v>
      </c>
      <c r="Q139" s="97" t="n">
        <v>30</v>
      </c>
    </row>
    <row r="140" customFormat="false" ht="11.25" hidden="false" customHeight="false" outlineLevel="0" collapsed="false">
      <c r="A140" s="247"/>
      <c r="B140" s="255" t="n">
        <f aca="false">EOMONTH(B139,0)+1</f>
        <v>50041</v>
      </c>
      <c r="C140" s="256" t="n">
        <f aca="false">H140</f>
        <v>22</v>
      </c>
      <c r="D140" s="256" t="n">
        <f aca="false">I140</f>
        <v>4</v>
      </c>
      <c r="E140" s="256" t="n">
        <f aca="false">J140</f>
        <v>5</v>
      </c>
      <c r="F140" s="253" t="n">
        <f aca="false">B141-B140</f>
        <v>31</v>
      </c>
      <c r="G140" s="254"/>
      <c r="H140" s="97" t="n">
        <f aca="false">VLOOKUP($B140,NDayTable,2)</f>
        <v>22</v>
      </c>
      <c r="I140" s="1" t="n">
        <f aca="false">VLOOKUP($B140,NDayTable,3)</f>
        <v>4</v>
      </c>
      <c r="J140" s="1" t="n">
        <f aca="false">VLOOKUP($B140,NDayTable,4)</f>
        <v>5</v>
      </c>
      <c r="K140" s="97" t="n">
        <f aca="false">B140-ValuationDate</f>
        <v>4110</v>
      </c>
      <c r="L140" s="71" t="n">
        <v>40664</v>
      </c>
      <c r="M140" s="97" t="n">
        <v>21</v>
      </c>
      <c r="N140" s="97" t="n">
        <v>4</v>
      </c>
      <c r="O140" s="97" t="n">
        <v>6</v>
      </c>
      <c r="P140" s="97" t="n">
        <v>1</v>
      </c>
      <c r="Q140" s="97" t="n">
        <v>31</v>
      </c>
    </row>
    <row r="141" customFormat="false" ht="11.25" hidden="false" customHeight="false" outlineLevel="0" collapsed="false">
      <c r="A141" s="247"/>
      <c r="B141" s="255" t="n">
        <f aca="false">EOMONTH(B140,0)+1</f>
        <v>50072</v>
      </c>
      <c r="C141" s="256" t="n">
        <f aca="false">H141</f>
        <v>22</v>
      </c>
      <c r="D141" s="256" t="n">
        <f aca="false">I141</f>
        <v>4</v>
      </c>
      <c r="E141" s="256" t="n">
        <f aca="false">J141</f>
        <v>5</v>
      </c>
      <c r="F141" s="253" t="n">
        <f aca="false">B142-B141</f>
        <v>28</v>
      </c>
      <c r="G141" s="254"/>
      <c r="H141" s="97" t="n">
        <f aca="false">VLOOKUP($B141,NDayTable,2)</f>
        <v>22</v>
      </c>
      <c r="I141" s="1" t="n">
        <f aca="false">VLOOKUP($B141,NDayTable,3)</f>
        <v>4</v>
      </c>
      <c r="J141" s="1" t="n">
        <f aca="false">VLOOKUP($B141,NDayTable,4)</f>
        <v>5</v>
      </c>
      <c r="K141" s="97" t="n">
        <f aca="false">B141-ValuationDate</f>
        <v>4141</v>
      </c>
      <c r="L141" s="71" t="n">
        <v>40695</v>
      </c>
      <c r="M141" s="97" t="n">
        <v>22</v>
      </c>
      <c r="N141" s="97" t="n">
        <v>4</v>
      </c>
      <c r="O141" s="97" t="n">
        <v>4</v>
      </c>
      <c r="P141" s="97" t="n">
        <v>0</v>
      </c>
      <c r="Q141" s="97" t="n">
        <v>30</v>
      </c>
    </row>
    <row r="142" customFormat="false" ht="11.25" hidden="false" customHeight="false" outlineLevel="0" collapsed="false">
      <c r="A142" s="247"/>
      <c r="B142" s="255" t="n">
        <f aca="false">EOMONTH(B141,0)+1</f>
        <v>50100</v>
      </c>
      <c r="C142" s="256" t="n">
        <f aca="false">H142</f>
        <v>22</v>
      </c>
      <c r="D142" s="256" t="n">
        <f aca="false">I142</f>
        <v>4</v>
      </c>
      <c r="E142" s="256" t="n">
        <f aca="false">J142</f>
        <v>5</v>
      </c>
      <c r="F142" s="253" t="n">
        <f aca="false">B143-B142</f>
        <v>31</v>
      </c>
      <c r="G142" s="254"/>
      <c r="H142" s="97" t="n">
        <f aca="false">VLOOKUP($B142,NDayTable,2)</f>
        <v>22</v>
      </c>
      <c r="I142" s="1" t="n">
        <f aca="false">VLOOKUP($B142,NDayTable,3)</f>
        <v>4</v>
      </c>
      <c r="J142" s="1" t="n">
        <f aca="false">VLOOKUP($B142,NDayTable,4)</f>
        <v>5</v>
      </c>
      <c r="K142" s="97" t="n">
        <f aca="false">B142-ValuationDate</f>
        <v>4169</v>
      </c>
      <c r="L142" s="71" t="n">
        <v>40725</v>
      </c>
      <c r="M142" s="97" t="n">
        <v>20</v>
      </c>
      <c r="N142" s="97" t="n">
        <v>5</v>
      </c>
      <c r="O142" s="97" t="n">
        <v>6</v>
      </c>
      <c r="P142" s="97" t="n">
        <v>1</v>
      </c>
      <c r="Q142" s="97" t="n">
        <v>31</v>
      </c>
    </row>
    <row r="143" customFormat="false" ht="11.25" hidden="false" customHeight="false" outlineLevel="0" collapsed="false">
      <c r="A143" s="247"/>
      <c r="B143" s="255" t="n">
        <f aca="false">EOMONTH(B142,0)+1</f>
        <v>50131</v>
      </c>
      <c r="C143" s="256" t="n">
        <f aca="false">H143</f>
        <v>22</v>
      </c>
      <c r="D143" s="256" t="n">
        <f aca="false">I143</f>
        <v>4</v>
      </c>
      <c r="E143" s="256" t="n">
        <f aca="false">J143</f>
        <v>5</v>
      </c>
      <c r="F143" s="253" t="n">
        <f aca="false">B144-B143</f>
        <v>30</v>
      </c>
      <c r="G143" s="254"/>
      <c r="H143" s="97" t="n">
        <f aca="false">VLOOKUP($B143,NDayTable,2)</f>
        <v>22</v>
      </c>
      <c r="I143" s="1" t="n">
        <f aca="false">VLOOKUP($B143,NDayTable,3)</f>
        <v>4</v>
      </c>
      <c r="J143" s="1" t="n">
        <f aca="false">VLOOKUP($B143,NDayTable,4)</f>
        <v>5</v>
      </c>
      <c r="K143" s="97" t="n">
        <f aca="false">B143-ValuationDate</f>
        <v>4200</v>
      </c>
      <c r="L143" s="71" t="n">
        <v>40756</v>
      </c>
      <c r="M143" s="97" t="n">
        <v>23</v>
      </c>
      <c r="N143" s="97" t="n">
        <v>4</v>
      </c>
      <c r="O143" s="97" t="n">
        <v>4</v>
      </c>
      <c r="P143" s="97" t="n">
        <v>0</v>
      </c>
      <c r="Q143" s="97" t="n">
        <v>31</v>
      </c>
    </row>
    <row r="144" customFormat="false" ht="11.25" hidden="false" customHeight="false" outlineLevel="0" collapsed="false">
      <c r="A144" s="247"/>
      <c r="B144" s="255" t="n">
        <f aca="false">EOMONTH(B143,0)+1</f>
        <v>50161</v>
      </c>
      <c r="C144" s="256" t="n">
        <f aca="false">H144</f>
        <v>22</v>
      </c>
      <c r="D144" s="256" t="n">
        <f aca="false">I144</f>
        <v>4</v>
      </c>
      <c r="E144" s="256" t="n">
        <f aca="false">J144</f>
        <v>5</v>
      </c>
      <c r="F144" s="253" t="n">
        <f aca="false">B145-B144</f>
        <v>31</v>
      </c>
      <c r="G144" s="254"/>
      <c r="H144" s="97" t="n">
        <f aca="false">VLOOKUP($B144,NDayTable,2)</f>
        <v>22</v>
      </c>
      <c r="I144" s="1" t="n">
        <f aca="false">VLOOKUP($B144,NDayTable,3)</f>
        <v>4</v>
      </c>
      <c r="J144" s="1" t="n">
        <f aca="false">VLOOKUP($B144,NDayTable,4)</f>
        <v>5</v>
      </c>
      <c r="K144" s="97" t="n">
        <f aca="false">B144-ValuationDate</f>
        <v>4230</v>
      </c>
      <c r="L144" s="71" t="n">
        <v>40787</v>
      </c>
      <c r="M144" s="97" t="n">
        <v>21</v>
      </c>
      <c r="N144" s="97" t="n">
        <v>4</v>
      </c>
      <c r="O144" s="97" t="n">
        <v>5</v>
      </c>
      <c r="P144" s="97" t="n">
        <v>1</v>
      </c>
      <c r="Q144" s="97" t="n">
        <v>30</v>
      </c>
    </row>
    <row r="145" customFormat="false" ht="11.25" hidden="false" customHeight="false" outlineLevel="0" collapsed="false">
      <c r="A145" s="247"/>
      <c r="B145" s="255" t="n">
        <f aca="false">EOMONTH(B144,0)+1</f>
        <v>50192</v>
      </c>
      <c r="C145" s="256" t="n">
        <f aca="false">H145</f>
        <v>22</v>
      </c>
      <c r="D145" s="256" t="n">
        <f aca="false">I145</f>
        <v>4</v>
      </c>
      <c r="E145" s="256" t="n">
        <f aca="false">J145</f>
        <v>5</v>
      </c>
      <c r="F145" s="253" t="n">
        <f aca="false">B146-B145</f>
        <v>30</v>
      </c>
      <c r="G145" s="254"/>
      <c r="H145" s="97" t="n">
        <f aca="false">VLOOKUP($B145,NDayTable,2)</f>
        <v>22</v>
      </c>
      <c r="I145" s="1" t="n">
        <f aca="false">VLOOKUP($B145,NDayTable,3)</f>
        <v>4</v>
      </c>
      <c r="J145" s="1" t="n">
        <f aca="false">VLOOKUP($B145,NDayTable,4)</f>
        <v>5</v>
      </c>
      <c r="K145" s="97" t="n">
        <f aca="false">B145-ValuationDate</f>
        <v>4261</v>
      </c>
      <c r="L145" s="71" t="n">
        <v>40817</v>
      </c>
      <c r="M145" s="97" t="n">
        <v>21</v>
      </c>
      <c r="N145" s="97" t="n">
        <v>5</v>
      </c>
      <c r="O145" s="97" t="n">
        <v>5</v>
      </c>
      <c r="P145" s="97" t="n">
        <v>0</v>
      </c>
      <c r="Q145" s="97" t="n">
        <v>31</v>
      </c>
    </row>
    <row r="146" customFormat="false" ht="11.25" hidden="false" customHeight="false" outlineLevel="0" collapsed="false">
      <c r="A146" s="247"/>
      <c r="B146" s="255" t="n">
        <f aca="false">EOMONTH(B145,0)+1</f>
        <v>50222</v>
      </c>
      <c r="C146" s="256" t="n">
        <f aca="false">H146</f>
        <v>22</v>
      </c>
      <c r="D146" s="256" t="n">
        <f aca="false">I146</f>
        <v>4</v>
      </c>
      <c r="E146" s="256" t="n">
        <f aca="false">J146</f>
        <v>5</v>
      </c>
      <c r="F146" s="253" t="n">
        <f aca="false">B147-B146</f>
        <v>31</v>
      </c>
      <c r="G146" s="254"/>
      <c r="H146" s="97" t="n">
        <f aca="false">VLOOKUP($B146,NDayTable,2)</f>
        <v>22</v>
      </c>
      <c r="I146" s="1" t="n">
        <f aca="false">VLOOKUP($B146,NDayTable,3)</f>
        <v>4</v>
      </c>
      <c r="J146" s="1" t="n">
        <f aca="false">VLOOKUP($B146,NDayTable,4)</f>
        <v>5</v>
      </c>
      <c r="K146" s="97" t="n">
        <f aca="false">B146-ValuationDate</f>
        <v>4291</v>
      </c>
      <c r="L146" s="71" t="n">
        <v>40848</v>
      </c>
      <c r="M146" s="97" t="n">
        <v>21</v>
      </c>
      <c r="N146" s="97" t="n">
        <v>4</v>
      </c>
      <c r="O146" s="97" t="n">
        <v>5</v>
      </c>
      <c r="P146" s="97" t="n">
        <v>1</v>
      </c>
      <c r="Q146" s="97" t="n">
        <v>30</v>
      </c>
    </row>
    <row r="147" customFormat="false" ht="11.25" hidden="false" customHeight="false" outlineLevel="0" collapsed="false">
      <c r="A147" s="247"/>
      <c r="B147" s="255" t="n">
        <f aca="false">EOMONTH(B146,0)+1</f>
        <v>50253</v>
      </c>
      <c r="C147" s="256" t="n">
        <f aca="false">H147</f>
        <v>22</v>
      </c>
      <c r="D147" s="256" t="n">
        <f aca="false">I147</f>
        <v>4</v>
      </c>
      <c r="E147" s="256" t="n">
        <f aca="false">J147</f>
        <v>5</v>
      </c>
      <c r="F147" s="253" t="n">
        <f aca="false">B148-B147</f>
        <v>31</v>
      </c>
      <c r="G147" s="254"/>
      <c r="H147" s="97" t="n">
        <f aca="false">VLOOKUP($B147,NDayTable,2)</f>
        <v>22</v>
      </c>
      <c r="I147" s="1" t="n">
        <f aca="false">VLOOKUP($B147,NDayTable,3)</f>
        <v>4</v>
      </c>
      <c r="J147" s="1" t="n">
        <f aca="false">VLOOKUP($B147,NDayTable,4)</f>
        <v>5</v>
      </c>
      <c r="K147" s="97" t="n">
        <f aca="false">B147-ValuationDate</f>
        <v>4322</v>
      </c>
      <c r="L147" s="71" t="n">
        <v>40878</v>
      </c>
      <c r="M147" s="97" t="n">
        <v>21</v>
      </c>
      <c r="N147" s="97" t="n">
        <v>5</v>
      </c>
      <c r="O147" s="97" t="n">
        <v>5</v>
      </c>
      <c r="P147" s="97" t="n">
        <v>1</v>
      </c>
      <c r="Q147" s="97" t="n">
        <v>31</v>
      </c>
    </row>
    <row r="148" customFormat="false" ht="11.25" hidden="false" customHeight="false" outlineLevel="0" collapsed="false">
      <c r="A148" s="247"/>
      <c r="B148" s="255" t="n">
        <f aca="false">EOMONTH(B147,0)+1</f>
        <v>50284</v>
      </c>
      <c r="C148" s="256" t="n">
        <f aca="false">H148</f>
        <v>22</v>
      </c>
      <c r="D148" s="256" t="n">
        <f aca="false">I148</f>
        <v>4</v>
      </c>
      <c r="E148" s="256" t="n">
        <f aca="false">J148</f>
        <v>5</v>
      </c>
      <c r="F148" s="253" t="n">
        <f aca="false">B149-B148</f>
        <v>30</v>
      </c>
      <c r="G148" s="254"/>
      <c r="H148" s="97" t="n">
        <f aca="false">VLOOKUP($B148,NDayTable,2)</f>
        <v>22</v>
      </c>
      <c r="I148" s="1" t="n">
        <f aca="false">VLOOKUP($B148,NDayTable,3)</f>
        <v>4</v>
      </c>
      <c r="J148" s="1" t="n">
        <f aca="false">VLOOKUP($B148,NDayTable,4)</f>
        <v>5</v>
      </c>
      <c r="K148" s="97" t="n">
        <f aca="false">B148-ValuationDate</f>
        <v>4353</v>
      </c>
      <c r="L148" s="71" t="n">
        <v>40909</v>
      </c>
      <c r="M148" s="97" t="n">
        <v>21</v>
      </c>
      <c r="N148" s="97" t="n">
        <v>4</v>
      </c>
      <c r="O148" s="97" t="n">
        <v>6</v>
      </c>
      <c r="P148" s="97" t="n">
        <v>1</v>
      </c>
      <c r="Q148" s="97" t="n">
        <v>31</v>
      </c>
    </row>
    <row r="149" customFormat="false" ht="11.25" hidden="false" customHeight="false" outlineLevel="0" collapsed="false">
      <c r="A149" s="247"/>
      <c r="B149" s="255" t="n">
        <f aca="false">EOMONTH(B148,0)+1</f>
        <v>50314</v>
      </c>
      <c r="C149" s="256" t="n">
        <f aca="false">H149</f>
        <v>22</v>
      </c>
      <c r="D149" s="256" t="n">
        <f aca="false">I149</f>
        <v>4</v>
      </c>
      <c r="E149" s="256" t="n">
        <f aca="false">J149</f>
        <v>5</v>
      </c>
      <c r="F149" s="253" t="n">
        <f aca="false">B150-B149</f>
        <v>31</v>
      </c>
      <c r="G149" s="254"/>
      <c r="H149" s="97" t="n">
        <f aca="false">VLOOKUP($B149,NDayTable,2)</f>
        <v>22</v>
      </c>
      <c r="I149" s="1" t="n">
        <f aca="false">VLOOKUP($B149,NDayTable,3)</f>
        <v>4</v>
      </c>
      <c r="J149" s="1" t="n">
        <f aca="false">VLOOKUP($B149,NDayTable,4)</f>
        <v>5</v>
      </c>
      <c r="K149" s="97" t="n">
        <f aca="false">B149-ValuationDate</f>
        <v>4383</v>
      </c>
      <c r="L149" s="71" t="n">
        <v>40940</v>
      </c>
      <c r="M149" s="97" t="n">
        <v>21</v>
      </c>
      <c r="N149" s="97" t="n">
        <v>4</v>
      </c>
      <c r="O149" s="97" t="n">
        <v>4</v>
      </c>
      <c r="P149" s="97" t="n">
        <v>0</v>
      </c>
      <c r="Q149" s="97" t="n">
        <v>29</v>
      </c>
    </row>
    <row r="150" customFormat="false" ht="11.25" hidden="false" customHeight="false" outlineLevel="0" collapsed="false">
      <c r="A150" s="247"/>
      <c r="B150" s="255" t="n">
        <f aca="false">EOMONTH(B149,0)+1</f>
        <v>50345</v>
      </c>
      <c r="C150" s="256" t="n">
        <f aca="false">H150</f>
        <v>22</v>
      </c>
      <c r="D150" s="256" t="n">
        <f aca="false">I150</f>
        <v>4</v>
      </c>
      <c r="E150" s="256" t="n">
        <f aca="false">J150</f>
        <v>5</v>
      </c>
      <c r="F150" s="253" t="n">
        <f aca="false">B151-B150</f>
        <v>30</v>
      </c>
      <c r="G150" s="254"/>
      <c r="H150" s="97" t="n">
        <f aca="false">VLOOKUP($B150,NDayTable,2)</f>
        <v>22</v>
      </c>
      <c r="I150" s="1" t="n">
        <f aca="false">VLOOKUP($B150,NDayTable,3)</f>
        <v>4</v>
      </c>
      <c r="J150" s="1" t="n">
        <f aca="false">VLOOKUP($B150,NDayTable,4)</f>
        <v>5</v>
      </c>
      <c r="K150" s="97" t="n">
        <f aca="false">B150-ValuationDate</f>
        <v>4414</v>
      </c>
      <c r="L150" s="71" t="n">
        <v>40969</v>
      </c>
      <c r="M150" s="97" t="n">
        <v>22</v>
      </c>
      <c r="N150" s="97" t="n">
        <v>5</v>
      </c>
      <c r="O150" s="97" t="n">
        <v>4</v>
      </c>
      <c r="P150" s="97" t="n">
        <v>0</v>
      </c>
      <c r="Q150" s="97" t="n">
        <v>31</v>
      </c>
    </row>
    <row r="151" customFormat="false" ht="11.25" hidden="false" customHeight="false" outlineLevel="0" collapsed="false">
      <c r="A151" s="247"/>
      <c r="B151" s="255" t="n">
        <f aca="false">EOMONTH(B150,0)+1</f>
        <v>50375</v>
      </c>
      <c r="C151" s="256" t="n">
        <f aca="false">H151</f>
        <v>22</v>
      </c>
      <c r="D151" s="256" t="n">
        <f aca="false">I151</f>
        <v>4</v>
      </c>
      <c r="E151" s="256" t="n">
        <f aca="false">J151</f>
        <v>5</v>
      </c>
      <c r="F151" s="253" t="n">
        <f aca="false">B152-B151</f>
        <v>31</v>
      </c>
      <c r="G151" s="254"/>
      <c r="H151" s="97" t="n">
        <f aca="false">VLOOKUP($B151,NDayTable,2)</f>
        <v>22</v>
      </c>
      <c r="I151" s="1" t="n">
        <f aca="false">VLOOKUP($B151,NDayTable,3)</f>
        <v>4</v>
      </c>
      <c r="J151" s="1" t="n">
        <f aca="false">VLOOKUP($B151,NDayTable,4)</f>
        <v>5</v>
      </c>
      <c r="K151" s="97" t="n">
        <f aca="false">B151-ValuationDate</f>
        <v>4444</v>
      </c>
      <c r="L151" s="71" t="n">
        <v>41000</v>
      </c>
      <c r="M151" s="97" t="n">
        <v>21</v>
      </c>
      <c r="N151" s="97" t="n">
        <v>4</v>
      </c>
      <c r="O151" s="97" t="n">
        <v>5</v>
      </c>
      <c r="P151" s="97" t="n">
        <v>0</v>
      </c>
      <c r="Q151" s="97" t="n">
        <v>30</v>
      </c>
    </row>
    <row r="152" customFormat="false" ht="11.25" hidden="false" customHeight="false" outlineLevel="0" collapsed="false">
      <c r="A152" s="247"/>
      <c r="B152" s="255" t="n">
        <f aca="false">EOMONTH(B151,0)+1</f>
        <v>50406</v>
      </c>
      <c r="C152" s="256" t="n">
        <f aca="false">H152</f>
        <v>22</v>
      </c>
      <c r="D152" s="256" t="n">
        <f aca="false">I152</f>
        <v>4</v>
      </c>
      <c r="E152" s="256" t="n">
        <f aca="false">J152</f>
        <v>5</v>
      </c>
      <c r="F152" s="253" t="n">
        <f aca="false">B153-B152</f>
        <v>31</v>
      </c>
      <c r="G152" s="254"/>
      <c r="H152" s="97" t="n">
        <f aca="false">VLOOKUP($B152,NDayTable,2)</f>
        <v>22</v>
      </c>
      <c r="I152" s="1" t="n">
        <f aca="false">VLOOKUP($B152,NDayTable,3)</f>
        <v>4</v>
      </c>
      <c r="J152" s="1" t="n">
        <f aca="false">VLOOKUP($B152,NDayTable,4)</f>
        <v>5</v>
      </c>
      <c r="K152" s="97" t="n">
        <f aca="false">B152-ValuationDate</f>
        <v>4475</v>
      </c>
      <c r="L152" s="71" t="n">
        <v>41030</v>
      </c>
      <c r="M152" s="97" t="n">
        <v>22</v>
      </c>
      <c r="N152" s="97" t="n">
        <v>4</v>
      </c>
      <c r="O152" s="97" t="n">
        <v>5</v>
      </c>
      <c r="P152" s="97" t="n">
        <v>1</v>
      </c>
      <c r="Q152" s="97" t="n">
        <v>31</v>
      </c>
    </row>
    <row r="153" customFormat="false" ht="11.25" hidden="false" customHeight="false" outlineLevel="0" collapsed="false">
      <c r="A153" s="247"/>
      <c r="B153" s="255" t="n">
        <f aca="false">EOMONTH(B152,0)+1</f>
        <v>50437</v>
      </c>
      <c r="C153" s="256" t="n">
        <f aca="false">H153</f>
        <v>22</v>
      </c>
      <c r="D153" s="256" t="n">
        <f aca="false">I153</f>
        <v>4</v>
      </c>
      <c r="E153" s="256" t="n">
        <f aca="false">J153</f>
        <v>5</v>
      </c>
      <c r="F153" s="253" t="n">
        <f aca="false">B154-B153</f>
        <v>28</v>
      </c>
      <c r="G153" s="254"/>
      <c r="H153" s="97" t="n">
        <f aca="false">VLOOKUP($B153,NDayTable,2)</f>
        <v>22</v>
      </c>
      <c r="I153" s="1" t="n">
        <f aca="false">VLOOKUP($B153,NDayTable,3)</f>
        <v>4</v>
      </c>
      <c r="J153" s="1" t="n">
        <f aca="false">VLOOKUP($B153,NDayTable,4)</f>
        <v>5</v>
      </c>
      <c r="K153" s="97" t="n">
        <f aca="false">B153-ValuationDate</f>
        <v>4506</v>
      </c>
      <c r="L153" s="71" t="n">
        <v>41061</v>
      </c>
      <c r="M153" s="97" t="n">
        <v>21</v>
      </c>
      <c r="N153" s="97" t="n">
        <v>5</v>
      </c>
      <c r="O153" s="97" t="n">
        <v>4</v>
      </c>
      <c r="P153" s="97" t="n">
        <v>0</v>
      </c>
      <c r="Q153" s="97" t="n">
        <v>30</v>
      </c>
    </row>
    <row r="154" customFormat="false" ht="11.25" hidden="false" customHeight="false" outlineLevel="0" collapsed="false">
      <c r="A154" s="247"/>
      <c r="B154" s="255" t="n">
        <f aca="false">EOMONTH(B153,0)+1</f>
        <v>50465</v>
      </c>
      <c r="C154" s="256" t="n">
        <f aca="false">H154</f>
        <v>22</v>
      </c>
      <c r="D154" s="256" t="n">
        <f aca="false">I154</f>
        <v>4</v>
      </c>
      <c r="E154" s="256" t="n">
        <f aca="false">J154</f>
        <v>5</v>
      </c>
      <c r="F154" s="253" t="n">
        <f aca="false">B155-B154</f>
        <v>31</v>
      </c>
      <c r="G154" s="254"/>
      <c r="H154" s="97" t="n">
        <f aca="false">VLOOKUP($B154,NDayTable,2)</f>
        <v>22</v>
      </c>
      <c r="I154" s="1" t="n">
        <f aca="false">VLOOKUP($B154,NDayTable,3)</f>
        <v>4</v>
      </c>
      <c r="J154" s="1" t="n">
        <f aca="false">VLOOKUP($B154,NDayTable,4)</f>
        <v>5</v>
      </c>
      <c r="K154" s="97" t="n">
        <f aca="false">B154-ValuationDate</f>
        <v>4534</v>
      </c>
      <c r="L154" s="71" t="n">
        <v>41091</v>
      </c>
      <c r="M154" s="97" t="n">
        <v>21</v>
      </c>
      <c r="N154" s="97" t="n">
        <v>4</v>
      </c>
      <c r="O154" s="97" t="n">
        <v>6</v>
      </c>
      <c r="P154" s="97" t="n">
        <v>1</v>
      </c>
      <c r="Q154" s="97" t="n">
        <v>31</v>
      </c>
    </row>
    <row r="155" customFormat="false" ht="11.25" hidden="false" customHeight="false" outlineLevel="0" collapsed="false">
      <c r="A155" s="247"/>
      <c r="B155" s="255" t="n">
        <f aca="false">EOMONTH(B154,0)+1</f>
        <v>50496</v>
      </c>
      <c r="C155" s="256" t="n">
        <f aca="false">H155</f>
        <v>22</v>
      </c>
      <c r="D155" s="256" t="n">
        <f aca="false">I155</f>
        <v>4</v>
      </c>
      <c r="E155" s="256" t="n">
        <f aca="false">J155</f>
        <v>5</v>
      </c>
      <c r="F155" s="253" t="n">
        <f aca="false">B156-B155</f>
        <v>30</v>
      </c>
      <c r="G155" s="254"/>
      <c r="H155" s="97" t="n">
        <f aca="false">VLOOKUP($B155,NDayTable,2)</f>
        <v>22</v>
      </c>
      <c r="I155" s="1" t="n">
        <f aca="false">VLOOKUP($B155,NDayTable,3)</f>
        <v>4</v>
      </c>
      <c r="J155" s="1" t="n">
        <f aca="false">VLOOKUP($B155,NDayTable,4)</f>
        <v>5</v>
      </c>
      <c r="K155" s="97" t="n">
        <f aca="false">B155-ValuationDate</f>
        <v>4565</v>
      </c>
      <c r="L155" s="71" t="n">
        <v>41122</v>
      </c>
      <c r="M155" s="97" t="n">
        <v>23</v>
      </c>
      <c r="N155" s="97" t="n">
        <v>4</v>
      </c>
      <c r="O155" s="97" t="n">
        <v>4</v>
      </c>
      <c r="P155" s="97" t="n">
        <v>0</v>
      </c>
      <c r="Q155" s="97" t="n">
        <v>31</v>
      </c>
    </row>
    <row r="156" customFormat="false" ht="11.25" hidden="false" customHeight="false" outlineLevel="0" collapsed="false">
      <c r="A156" s="247"/>
      <c r="B156" s="255" t="n">
        <f aca="false">EOMONTH(B155,0)+1</f>
        <v>50526</v>
      </c>
      <c r="C156" s="256" t="n">
        <f aca="false">H156</f>
        <v>22</v>
      </c>
      <c r="D156" s="256" t="n">
        <f aca="false">I156</f>
        <v>4</v>
      </c>
      <c r="E156" s="256" t="n">
        <f aca="false">J156</f>
        <v>5</v>
      </c>
      <c r="F156" s="253" t="n">
        <f aca="false">B157-B156</f>
        <v>31</v>
      </c>
      <c r="G156" s="254"/>
      <c r="H156" s="97" t="n">
        <f aca="false">VLOOKUP($B156,NDayTable,2)</f>
        <v>22</v>
      </c>
      <c r="I156" s="1" t="n">
        <f aca="false">VLOOKUP($B156,NDayTable,3)</f>
        <v>4</v>
      </c>
      <c r="J156" s="1" t="n">
        <f aca="false">VLOOKUP($B156,NDayTable,4)</f>
        <v>5</v>
      </c>
      <c r="K156" s="97" t="n">
        <f aca="false">B156-ValuationDate</f>
        <v>4595</v>
      </c>
      <c r="L156" s="71" t="n">
        <v>41153</v>
      </c>
      <c r="M156" s="97" t="n">
        <v>19</v>
      </c>
      <c r="N156" s="97" t="n">
        <v>5</v>
      </c>
      <c r="O156" s="97" t="n">
        <v>6</v>
      </c>
      <c r="P156" s="97" t="n">
        <v>1</v>
      </c>
      <c r="Q156" s="97" t="n">
        <v>30</v>
      </c>
    </row>
    <row r="157" customFormat="false" ht="11.25" hidden="false" customHeight="false" outlineLevel="0" collapsed="false">
      <c r="A157" s="247"/>
      <c r="B157" s="255" t="n">
        <f aca="false">EOMONTH(B156,0)+1</f>
        <v>50557</v>
      </c>
      <c r="C157" s="256" t="n">
        <f aca="false">H157</f>
        <v>22</v>
      </c>
      <c r="D157" s="256" t="n">
        <f aca="false">I157</f>
        <v>4</v>
      </c>
      <c r="E157" s="256" t="n">
        <f aca="false">J157</f>
        <v>5</v>
      </c>
      <c r="F157" s="253" t="n">
        <f aca="false">B158-B157</f>
        <v>30</v>
      </c>
      <c r="G157" s="254"/>
      <c r="H157" s="97" t="n">
        <f aca="false">VLOOKUP($B157,NDayTable,2)</f>
        <v>22</v>
      </c>
      <c r="I157" s="1" t="n">
        <f aca="false">VLOOKUP($B157,NDayTable,3)</f>
        <v>4</v>
      </c>
      <c r="J157" s="1" t="n">
        <f aca="false">VLOOKUP($B157,NDayTable,4)</f>
        <v>5</v>
      </c>
      <c r="K157" s="97" t="n">
        <f aca="false">B157-ValuationDate</f>
        <v>4626</v>
      </c>
      <c r="L157" s="71" t="n">
        <v>41183</v>
      </c>
      <c r="M157" s="97" t="n">
        <v>23</v>
      </c>
      <c r="N157" s="97" t="n">
        <v>4</v>
      </c>
      <c r="O157" s="97" t="n">
        <v>4</v>
      </c>
      <c r="P157" s="97" t="n">
        <v>0</v>
      </c>
      <c r="Q157" s="97" t="n">
        <v>31</v>
      </c>
    </row>
    <row r="158" customFormat="false" ht="11.25" hidden="false" customHeight="false" outlineLevel="0" collapsed="false">
      <c r="A158" s="247"/>
      <c r="B158" s="255" t="n">
        <f aca="false">EOMONTH(B157,0)+1</f>
        <v>50587</v>
      </c>
      <c r="C158" s="256" t="n">
        <f aca="false">H158</f>
        <v>22</v>
      </c>
      <c r="D158" s="256" t="n">
        <f aca="false">I158</f>
        <v>4</v>
      </c>
      <c r="E158" s="256" t="n">
        <f aca="false">J158</f>
        <v>5</v>
      </c>
      <c r="F158" s="253" t="n">
        <f aca="false">B159-B158</f>
        <v>31</v>
      </c>
      <c r="G158" s="254"/>
      <c r="H158" s="97" t="n">
        <f aca="false">VLOOKUP($B158,NDayTable,2)</f>
        <v>22</v>
      </c>
      <c r="I158" s="1" t="n">
        <f aca="false">VLOOKUP($B158,NDayTable,3)</f>
        <v>4</v>
      </c>
      <c r="J158" s="1" t="n">
        <f aca="false">VLOOKUP($B158,NDayTable,4)</f>
        <v>5</v>
      </c>
      <c r="K158" s="97" t="n">
        <f aca="false">B158-ValuationDate</f>
        <v>4656</v>
      </c>
      <c r="L158" s="71" t="n">
        <v>41214</v>
      </c>
      <c r="M158" s="97" t="n">
        <v>21</v>
      </c>
      <c r="N158" s="97" t="n">
        <v>4</v>
      </c>
      <c r="O158" s="97" t="n">
        <v>5</v>
      </c>
      <c r="P158" s="97" t="n">
        <v>1</v>
      </c>
      <c r="Q158" s="97" t="n">
        <v>30</v>
      </c>
    </row>
    <row r="159" customFormat="false" ht="11.25" hidden="false" customHeight="false" outlineLevel="0" collapsed="false">
      <c r="A159" s="247"/>
      <c r="B159" s="255" t="n">
        <f aca="false">EOMONTH(B158,0)+1</f>
        <v>50618</v>
      </c>
      <c r="C159" s="256" t="n">
        <f aca="false">H159</f>
        <v>22</v>
      </c>
      <c r="D159" s="256" t="n">
        <f aca="false">I159</f>
        <v>4</v>
      </c>
      <c r="E159" s="256" t="n">
        <f aca="false">J159</f>
        <v>5</v>
      </c>
      <c r="F159" s="253" t="n">
        <f aca="false">B160-B159</f>
        <v>31</v>
      </c>
      <c r="G159" s="254"/>
      <c r="H159" s="97" t="n">
        <f aca="false">VLOOKUP($B159,NDayTable,2)</f>
        <v>22</v>
      </c>
      <c r="I159" s="1" t="n">
        <f aca="false">VLOOKUP($B159,NDayTable,3)</f>
        <v>4</v>
      </c>
      <c r="J159" s="1" t="n">
        <f aca="false">VLOOKUP($B159,NDayTable,4)</f>
        <v>5</v>
      </c>
      <c r="K159" s="97" t="n">
        <f aca="false">B159-ValuationDate</f>
        <v>4687</v>
      </c>
      <c r="L159" s="71" t="n">
        <v>41244</v>
      </c>
      <c r="M159" s="97" t="n">
        <v>20</v>
      </c>
      <c r="N159" s="97" t="n">
        <v>5</v>
      </c>
      <c r="O159" s="97" t="n">
        <v>6</v>
      </c>
      <c r="P159" s="97" t="n">
        <v>1</v>
      </c>
      <c r="Q159" s="97" t="n">
        <v>31</v>
      </c>
    </row>
    <row r="160" customFormat="false" ht="11.25" hidden="false" customHeight="false" outlineLevel="0" collapsed="false">
      <c r="A160" s="247"/>
      <c r="B160" s="255" t="n">
        <f aca="false">EOMONTH(B159,0)+1</f>
        <v>50649</v>
      </c>
      <c r="C160" s="256" t="n">
        <f aca="false">H160</f>
        <v>22</v>
      </c>
      <c r="D160" s="256" t="n">
        <f aca="false">I160</f>
        <v>4</v>
      </c>
      <c r="E160" s="256" t="n">
        <f aca="false">J160</f>
        <v>5</v>
      </c>
      <c r="F160" s="253" t="n">
        <f aca="false">B161-B160</f>
        <v>30</v>
      </c>
      <c r="G160" s="254"/>
      <c r="H160" s="97" t="n">
        <f aca="false">VLOOKUP($B160,NDayTable,2)</f>
        <v>22</v>
      </c>
      <c r="I160" s="1" t="n">
        <f aca="false">VLOOKUP($B160,NDayTable,3)</f>
        <v>4</v>
      </c>
      <c r="J160" s="1" t="n">
        <f aca="false">VLOOKUP($B160,NDayTable,4)</f>
        <v>5</v>
      </c>
      <c r="K160" s="97" t="n">
        <f aca="false">B160-ValuationDate</f>
        <v>4718</v>
      </c>
      <c r="L160" s="71" t="n">
        <v>41275</v>
      </c>
      <c r="M160" s="97" t="n">
        <v>22</v>
      </c>
      <c r="N160" s="97" t="n">
        <v>4</v>
      </c>
      <c r="O160" s="97" t="n">
        <v>5</v>
      </c>
      <c r="P160" s="97" t="n">
        <v>1</v>
      </c>
      <c r="Q160" s="97" t="n">
        <v>31</v>
      </c>
    </row>
    <row r="161" customFormat="false" ht="11.25" hidden="false" customHeight="false" outlineLevel="0" collapsed="false">
      <c r="A161" s="247"/>
      <c r="B161" s="255" t="n">
        <f aca="false">EOMONTH(B160,0)+1</f>
        <v>50679</v>
      </c>
      <c r="C161" s="256" t="n">
        <f aca="false">H161</f>
        <v>22</v>
      </c>
      <c r="D161" s="256" t="n">
        <f aca="false">I161</f>
        <v>4</v>
      </c>
      <c r="E161" s="256" t="n">
        <f aca="false">J161</f>
        <v>5</v>
      </c>
      <c r="F161" s="253" t="n">
        <f aca="false">B162-B161</f>
        <v>31</v>
      </c>
      <c r="G161" s="254"/>
      <c r="H161" s="97" t="n">
        <f aca="false">VLOOKUP($B161,NDayTable,2)</f>
        <v>22</v>
      </c>
      <c r="I161" s="1" t="n">
        <f aca="false">VLOOKUP($B161,NDayTable,3)</f>
        <v>4</v>
      </c>
      <c r="J161" s="1" t="n">
        <f aca="false">VLOOKUP($B161,NDayTable,4)</f>
        <v>5</v>
      </c>
      <c r="K161" s="97" t="n">
        <f aca="false">B161-ValuationDate</f>
        <v>4748</v>
      </c>
      <c r="L161" s="71" t="n">
        <v>41306</v>
      </c>
      <c r="M161" s="97" t="n">
        <v>20</v>
      </c>
      <c r="N161" s="97" t="n">
        <v>4</v>
      </c>
      <c r="O161" s="97" t="n">
        <v>4</v>
      </c>
      <c r="P161" s="97" t="n">
        <v>0</v>
      </c>
      <c r="Q161" s="97" t="n">
        <v>28</v>
      </c>
    </row>
    <row r="162" customFormat="false" ht="11.25" hidden="false" customHeight="false" outlineLevel="0" collapsed="false">
      <c r="A162" s="247"/>
      <c r="B162" s="255" t="n">
        <f aca="false">EOMONTH(B161,0)+1</f>
        <v>50710</v>
      </c>
      <c r="C162" s="256" t="n">
        <f aca="false">H162</f>
        <v>22</v>
      </c>
      <c r="D162" s="256" t="n">
        <f aca="false">I162</f>
        <v>4</v>
      </c>
      <c r="E162" s="256" t="n">
        <f aca="false">J162</f>
        <v>5</v>
      </c>
      <c r="F162" s="253" t="n">
        <f aca="false">B163-B162</f>
        <v>30</v>
      </c>
      <c r="G162" s="254"/>
      <c r="H162" s="97" t="n">
        <f aca="false">VLOOKUP($B162,NDayTable,2)</f>
        <v>22</v>
      </c>
      <c r="I162" s="1" t="n">
        <f aca="false">VLOOKUP($B162,NDayTable,3)</f>
        <v>4</v>
      </c>
      <c r="J162" s="1" t="n">
        <f aca="false">VLOOKUP($B162,NDayTable,4)</f>
        <v>5</v>
      </c>
      <c r="K162" s="97" t="n">
        <f aca="false">B162-ValuationDate</f>
        <v>4779</v>
      </c>
      <c r="L162" s="71" t="n">
        <v>41334</v>
      </c>
      <c r="M162" s="97" t="n">
        <v>21</v>
      </c>
      <c r="N162" s="97" t="n">
        <v>5</v>
      </c>
      <c r="O162" s="97" t="n">
        <v>5</v>
      </c>
      <c r="P162" s="97" t="n">
        <v>0</v>
      </c>
      <c r="Q162" s="97" t="n">
        <v>31</v>
      </c>
    </row>
    <row r="163" customFormat="false" ht="11.25" hidden="false" customHeight="false" outlineLevel="0" collapsed="false">
      <c r="A163" s="247"/>
      <c r="B163" s="255" t="n">
        <f aca="false">EOMONTH(B162,0)+1</f>
        <v>50740</v>
      </c>
      <c r="C163" s="256" t="n">
        <f aca="false">H163</f>
        <v>22</v>
      </c>
      <c r="D163" s="256" t="n">
        <f aca="false">I163</f>
        <v>4</v>
      </c>
      <c r="E163" s="256" t="n">
        <f aca="false">J163</f>
        <v>5</v>
      </c>
      <c r="F163" s="253" t="n">
        <f aca="false">B164-B163</f>
        <v>31</v>
      </c>
      <c r="G163" s="254"/>
      <c r="H163" s="97" t="n">
        <f aca="false">VLOOKUP($B163,NDayTable,2)</f>
        <v>22</v>
      </c>
      <c r="I163" s="1" t="n">
        <f aca="false">VLOOKUP($B163,NDayTable,3)</f>
        <v>4</v>
      </c>
      <c r="J163" s="1" t="n">
        <f aca="false">VLOOKUP($B163,NDayTable,4)</f>
        <v>5</v>
      </c>
      <c r="K163" s="97" t="n">
        <f aca="false">B163-ValuationDate</f>
        <v>4809</v>
      </c>
      <c r="L163" s="71" t="n">
        <v>41365</v>
      </c>
      <c r="M163" s="97" t="n">
        <v>22</v>
      </c>
      <c r="N163" s="97" t="n">
        <v>4</v>
      </c>
      <c r="O163" s="97" t="n">
        <v>4</v>
      </c>
      <c r="P163" s="97" t="n">
        <v>0</v>
      </c>
      <c r="Q163" s="97" t="n">
        <v>30</v>
      </c>
    </row>
    <row r="164" customFormat="false" ht="11.25" hidden="false" customHeight="false" outlineLevel="0" collapsed="false">
      <c r="A164" s="247"/>
      <c r="B164" s="255" t="n">
        <f aca="false">EOMONTH(B163,0)+1</f>
        <v>50771</v>
      </c>
      <c r="C164" s="256" t="n">
        <f aca="false">H164</f>
        <v>22</v>
      </c>
      <c r="D164" s="256" t="n">
        <f aca="false">I164</f>
        <v>4</v>
      </c>
      <c r="E164" s="256" t="n">
        <f aca="false">J164</f>
        <v>5</v>
      </c>
      <c r="F164" s="253" t="n">
        <f aca="false">B165-B164</f>
        <v>31</v>
      </c>
      <c r="G164" s="254"/>
      <c r="H164" s="97" t="n">
        <f aca="false">VLOOKUP($B164,NDayTable,2)</f>
        <v>22</v>
      </c>
      <c r="I164" s="1" t="n">
        <f aca="false">VLOOKUP($B164,NDayTable,3)</f>
        <v>4</v>
      </c>
      <c r="J164" s="1" t="n">
        <f aca="false">VLOOKUP($B164,NDayTable,4)</f>
        <v>5</v>
      </c>
      <c r="K164" s="97" t="n">
        <f aca="false">B164-ValuationDate</f>
        <v>4840</v>
      </c>
      <c r="L164" s="71" t="n">
        <v>41395</v>
      </c>
      <c r="M164" s="97" t="n">
        <v>22</v>
      </c>
      <c r="N164" s="97" t="n">
        <v>4</v>
      </c>
      <c r="O164" s="97" t="n">
        <v>5</v>
      </c>
      <c r="P164" s="97" t="n">
        <v>1</v>
      </c>
      <c r="Q164" s="97" t="n">
        <v>31</v>
      </c>
    </row>
    <row r="165" customFormat="false" ht="11.25" hidden="false" customHeight="false" outlineLevel="0" collapsed="false">
      <c r="A165" s="247"/>
      <c r="B165" s="255" t="n">
        <f aca="false">EOMONTH(B164,0)+1</f>
        <v>50802</v>
      </c>
      <c r="C165" s="256" t="n">
        <f aca="false">H165</f>
        <v>22</v>
      </c>
      <c r="D165" s="256" t="n">
        <f aca="false">I165</f>
        <v>4</v>
      </c>
      <c r="E165" s="256" t="n">
        <f aca="false">J165</f>
        <v>5</v>
      </c>
      <c r="F165" s="253" t="n">
        <f aca="false">B166-B165</f>
        <v>28</v>
      </c>
      <c r="G165" s="254"/>
      <c r="H165" s="97" t="n">
        <f aca="false">VLOOKUP($B165,NDayTable,2)</f>
        <v>22</v>
      </c>
      <c r="I165" s="1" t="n">
        <f aca="false">VLOOKUP($B165,NDayTable,3)</f>
        <v>4</v>
      </c>
      <c r="J165" s="1" t="n">
        <f aca="false">VLOOKUP($B165,NDayTable,4)</f>
        <v>5</v>
      </c>
      <c r="K165" s="97" t="n">
        <f aca="false">B165-ValuationDate</f>
        <v>4871</v>
      </c>
      <c r="L165" s="71" t="n">
        <v>41426</v>
      </c>
      <c r="M165" s="97" t="n">
        <v>20</v>
      </c>
      <c r="N165" s="97" t="n">
        <v>5</v>
      </c>
      <c r="O165" s="97" t="n">
        <v>5</v>
      </c>
      <c r="P165" s="97" t="n">
        <v>0</v>
      </c>
      <c r="Q165" s="97" t="n">
        <v>30</v>
      </c>
    </row>
    <row r="166" customFormat="false" ht="11.25" hidden="false" customHeight="false" outlineLevel="0" collapsed="false">
      <c r="A166" s="247"/>
      <c r="B166" s="255" t="n">
        <f aca="false">EOMONTH(B165,0)+1</f>
        <v>50830</v>
      </c>
      <c r="C166" s="256" t="n">
        <f aca="false">H166</f>
        <v>22</v>
      </c>
      <c r="D166" s="256" t="n">
        <f aca="false">I166</f>
        <v>4</v>
      </c>
      <c r="E166" s="256" t="n">
        <f aca="false">J166</f>
        <v>5</v>
      </c>
      <c r="F166" s="253" t="n">
        <f aca="false">B167-B166</f>
        <v>31</v>
      </c>
      <c r="G166" s="254"/>
      <c r="H166" s="97" t="n">
        <f aca="false">VLOOKUP($B166,NDayTable,2)</f>
        <v>22</v>
      </c>
      <c r="I166" s="1" t="n">
        <f aca="false">VLOOKUP($B166,NDayTable,3)</f>
        <v>4</v>
      </c>
      <c r="J166" s="1" t="n">
        <f aca="false">VLOOKUP($B166,NDayTable,4)</f>
        <v>5</v>
      </c>
      <c r="K166" s="97" t="n">
        <f aca="false">B166-ValuationDate</f>
        <v>4899</v>
      </c>
      <c r="L166" s="71" t="n">
        <v>41456</v>
      </c>
      <c r="M166" s="97" t="n">
        <v>22</v>
      </c>
      <c r="N166" s="97" t="n">
        <v>4</v>
      </c>
      <c r="O166" s="97" t="n">
        <v>5</v>
      </c>
      <c r="P166" s="97" t="n">
        <v>1</v>
      </c>
      <c r="Q166" s="97" t="n">
        <v>31</v>
      </c>
    </row>
    <row r="167" customFormat="false" ht="11.25" hidden="false" customHeight="false" outlineLevel="0" collapsed="false">
      <c r="A167" s="247"/>
      <c r="B167" s="255" t="n">
        <f aca="false">EOMONTH(B166,0)+1</f>
        <v>50861</v>
      </c>
      <c r="C167" s="256" t="n">
        <f aca="false">H167</f>
        <v>22</v>
      </c>
      <c r="D167" s="256" t="n">
        <f aca="false">I167</f>
        <v>4</v>
      </c>
      <c r="E167" s="256" t="n">
        <f aca="false">J167</f>
        <v>5</v>
      </c>
      <c r="F167" s="253" t="n">
        <f aca="false">B168-B167</f>
        <v>30</v>
      </c>
      <c r="G167" s="254"/>
      <c r="H167" s="97" t="n">
        <f aca="false">VLOOKUP($B167,NDayTable,2)</f>
        <v>22</v>
      </c>
      <c r="I167" s="1" t="n">
        <f aca="false">VLOOKUP($B167,NDayTable,3)</f>
        <v>4</v>
      </c>
      <c r="J167" s="1" t="n">
        <f aca="false">VLOOKUP($B167,NDayTable,4)</f>
        <v>5</v>
      </c>
      <c r="K167" s="97" t="n">
        <f aca="false">B167-ValuationDate</f>
        <v>4930</v>
      </c>
      <c r="L167" s="71" t="n">
        <v>41487</v>
      </c>
      <c r="M167" s="97" t="n">
        <v>22</v>
      </c>
      <c r="N167" s="97" t="n">
        <v>5</v>
      </c>
      <c r="O167" s="97" t="n">
        <v>4</v>
      </c>
      <c r="P167" s="97" t="n">
        <v>0</v>
      </c>
      <c r="Q167" s="97" t="n">
        <v>31</v>
      </c>
    </row>
    <row r="168" customFormat="false" ht="11.25" hidden="false" customHeight="false" outlineLevel="0" collapsed="false">
      <c r="A168" s="247"/>
      <c r="B168" s="255" t="n">
        <f aca="false">EOMONTH(B167,0)+1</f>
        <v>50891</v>
      </c>
      <c r="C168" s="256" t="n">
        <f aca="false">H168</f>
        <v>22</v>
      </c>
      <c r="D168" s="256" t="n">
        <f aca="false">I168</f>
        <v>4</v>
      </c>
      <c r="E168" s="256" t="n">
        <f aca="false">J168</f>
        <v>5</v>
      </c>
      <c r="F168" s="253" t="n">
        <f aca="false">B169-B168</f>
        <v>31</v>
      </c>
      <c r="G168" s="254"/>
      <c r="H168" s="97" t="n">
        <f aca="false">VLOOKUP($B168,NDayTable,2)</f>
        <v>22</v>
      </c>
      <c r="I168" s="1" t="n">
        <f aca="false">VLOOKUP($B168,NDayTable,3)</f>
        <v>4</v>
      </c>
      <c r="J168" s="1" t="n">
        <f aca="false">VLOOKUP($B168,NDayTable,4)</f>
        <v>5</v>
      </c>
      <c r="K168" s="97" t="n">
        <f aca="false">B168-ValuationDate</f>
        <v>4960</v>
      </c>
      <c r="L168" s="71" t="n">
        <v>41518</v>
      </c>
      <c r="M168" s="97" t="n">
        <v>20</v>
      </c>
      <c r="N168" s="97" t="n">
        <v>4</v>
      </c>
      <c r="O168" s="97" t="n">
        <v>6</v>
      </c>
      <c r="P168" s="97" t="n">
        <v>1</v>
      </c>
      <c r="Q168" s="97" t="n">
        <v>30</v>
      </c>
    </row>
    <row r="169" customFormat="false" ht="11.25" hidden="false" customHeight="false" outlineLevel="0" collapsed="false">
      <c r="A169" s="247"/>
      <c r="B169" s="255" t="n">
        <f aca="false">EOMONTH(B168,0)+1</f>
        <v>50922</v>
      </c>
      <c r="C169" s="256" t="n">
        <f aca="false">H169</f>
        <v>22</v>
      </c>
      <c r="D169" s="256" t="n">
        <f aca="false">I169</f>
        <v>4</v>
      </c>
      <c r="E169" s="256" t="n">
        <f aca="false">J169</f>
        <v>5</v>
      </c>
      <c r="F169" s="253" t="n">
        <f aca="false">B170-B169</f>
        <v>30</v>
      </c>
      <c r="G169" s="254"/>
      <c r="H169" s="97" t="n">
        <f aca="false">VLOOKUP($B169,NDayTable,2)</f>
        <v>22</v>
      </c>
      <c r="I169" s="1" t="n">
        <f aca="false">VLOOKUP($B169,NDayTable,3)</f>
        <v>4</v>
      </c>
      <c r="J169" s="1" t="n">
        <f aca="false">VLOOKUP($B169,NDayTable,4)</f>
        <v>5</v>
      </c>
      <c r="K169" s="97" t="n">
        <f aca="false">B169-ValuationDate</f>
        <v>4991</v>
      </c>
      <c r="L169" s="71" t="n">
        <v>41548</v>
      </c>
      <c r="M169" s="97" t="n">
        <v>23</v>
      </c>
      <c r="N169" s="97" t="n">
        <v>4</v>
      </c>
      <c r="O169" s="97" t="n">
        <v>4</v>
      </c>
      <c r="P169" s="97" t="n">
        <v>0</v>
      </c>
      <c r="Q169" s="97" t="n">
        <v>31</v>
      </c>
    </row>
    <row r="170" customFormat="false" ht="11.25" hidden="false" customHeight="false" outlineLevel="0" collapsed="false">
      <c r="A170" s="247"/>
      <c r="B170" s="255" t="n">
        <f aca="false">EOMONTH(B169,0)+1</f>
        <v>50952</v>
      </c>
      <c r="C170" s="256" t="n">
        <f aca="false">H170</f>
        <v>22</v>
      </c>
      <c r="D170" s="256" t="n">
        <f aca="false">I170</f>
        <v>4</v>
      </c>
      <c r="E170" s="256" t="n">
        <f aca="false">J170</f>
        <v>5</v>
      </c>
      <c r="F170" s="253" t="n">
        <f aca="false">B171-B170</f>
        <v>31</v>
      </c>
      <c r="G170" s="254"/>
      <c r="H170" s="97" t="n">
        <f aca="false">VLOOKUP($B170,NDayTable,2)</f>
        <v>22</v>
      </c>
      <c r="I170" s="1" t="n">
        <f aca="false">VLOOKUP($B170,NDayTable,3)</f>
        <v>4</v>
      </c>
      <c r="J170" s="1" t="n">
        <f aca="false">VLOOKUP($B170,NDayTable,4)</f>
        <v>5</v>
      </c>
      <c r="K170" s="97" t="n">
        <f aca="false">B170-ValuationDate</f>
        <v>5021</v>
      </c>
      <c r="L170" s="71" t="n">
        <v>41579</v>
      </c>
      <c r="M170" s="97" t="n">
        <v>20</v>
      </c>
      <c r="N170" s="97" t="n">
        <v>5</v>
      </c>
      <c r="O170" s="97" t="n">
        <v>5</v>
      </c>
      <c r="P170" s="97" t="n">
        <v>1</v>
      </c>
      <c r="Q170" s="97" t="n">
        <v>30</v>
      </c>
    </row>
    <row r="171" customFormat="false" ht="11.25" hidden="false" customHeight="false" outlineLevel="0" collapsed="false">
      <c r="A171" s="247"/>
      <c r="B171" s="255" t="n">
        <f aca="false">EOMONTH(B170,0)+1</f>
        <v>50983</v>
      </c>
      <c r="C171" s="256" t="n">
        <f aca="false">H171</f>
        <v>22</v>
      </c>
      <c r="D171" s="256" t="n">
        <f aca="false">I171</f>
        <v>4</v>
      </c>
      <c r="E171" s="256" t="n">
        <f aca="false">J171</f>
        <v>5</v>
      </c>
      <c r="F171" s="253" t="n">
        <f aca="false">B172-B171</f>
        <v>31</v>
      </c>
      <c r="G171" s="254"/>
      <c r="H171" s="97" t="n">
        <f aca="false">VLOOKUP($B171,NDayTable,2)</f>
        <v>22</v>
      </c>
      <c r="I171" s="1" t="n">
        <f aca="false">VLOOKUP($B171,NDayTable,3)</f>
        <v>4</v>
      </c>
      <c r="J171" s="1" t="n">
        <f aca="false">VLOOKUP($B171,NDayTable,4)</f>
        <v>5</v>
      </c>
      <c r="K171" s="97" t="n">
        <f aca="false">B171-ValuationDate</f>
        <v>5052</v>
      </c>
      <c r="L171" s="71" t="n">
        <v>41609</v>
      </c>
      <c r="M171" s="97" t="n">
        <v>21</v>
      </c>
      <c r="N171" s="97" t="n">
        <v>4</v>
      </c>
      <c r="O171" s="97" t="n">
        <v>6</v>
      </c>
      <c r="P171" s="97" t="n">
        <v>1</v>
      </c>
      <c r="Q171" s="97" t="n">
        <v>31</v>
      </c>
    </row>
    <row r="172" customFormat="false" ht="11.25" hidden="false" customHeight="false" outlineLevel="0" collapsed="false">
      <c r="A172" s="247"/>
      <c r="B172" s="255" t="n">
        <f aca="false">EOMONTH(B171,0)+1</f>
        <v>51014</v>
      </c>
      <c r="C172" s="256" t="n">
        <f aca="false">H172</f>
        <v>22</v>
      </c>
      <c r="D172" s="256" t="n">
        <f aca="false">I172</f>
        <v>4</v>
      </c>
      <c r="E172" s="256" t="n">
        <f aca="false">J172</f>
        <v>5</v>
      </c>
      <c r="F172" s="253" t="n">
        <f aca="false">B173-B172</f>
        <v>30</v>
      </c>
      <c r="G172" s="254"/>
      <c r="H172" s="97" t="n">
        <f aca="false">VLOOKUP($B172,NDayTable,2)</f>
        <v>22</v>
      </c>
      <c r="I172" s="1" t="n">
        <f aca="false">VLOOKUP($B172,NDayTable,3)</f>
        <v>4</v>
      </c>
      <c r="J172" s="1" t="n">
        <f aca="false">VLOOKUP($B172,NDayTable,4)</f>
        <v>5</v>
      </c>
      <c r="K172" s="97" t="n">
        <f aca="false">B172-ValuationDate</f>
        <v>5083</v>
      </c>
      <c r="L172" s="71" t="n">
        <v>41640</v>
      </c>
      <c r="M172" s="97" t="n">
        <v>22</v>
      </c>
      <c r="N172" s="97" t="n">
        <v>4</v>
      </c>
      <c r="O172" s="97" t="n">
        <v>5</v>
      </c>
      <c r="P172" s="97" t="n">
        <v>1</v>
      </c>
      <c r="Q172" s="97" t="n">
        <v>31</v>
      </c>
    </row>
    <row r="173" customFormat="false" ht="11.25" hidden="false" customHeight="false" outlineLevel="0" collapsed="false">
      <c r="A173" s="247"/>
      <c r="B173" s="255" t="n">
        <f aca="false">EOMONTH(B172,0)+1</f>
        <v>51044</v>
      </c>
      <c r="C173" s="256" t="n">
        <f aca="false">H173</f>
        <v>22</v>
      </c>
      <c r="D173" s="256" t="n">
        <f aca="false">I173</f>
        <v>4</v>
      </c>
      <c r="E173" s="256" t="n">
        <f aca="false">J173</f>
        <v>5</v>
      </c>
      <c r="F173" s="253" t="n">
        <f aca="false">B174-B173</f>
        <v>31</v>
      </c>
      <c r="G173" s="254"/>
      <c r="H173" s="97" t="n">
        <f aca="false">VLOOKUP($B173,NDayTable,2)</f>
        <v>22</v>
      </c>
      <c r="I173" s="1" t="n">
        <f aca="false">VLOOKUP($B173,NDayTable,3)</f>
        <v>4</v>
      </c>
      <c r="J173" s="1" t="n">
        <f aca="false">VLOOKUP($B173,NDayTable,4)</f>
        <v>5</v>
      </c>
      <c r="K173" s="97" t="n">
        <f aca="false">B173-ValuationDate</f>
        <v>5113</v>
      </c>
      <c r="L173" s="71" t="n">
        <v>41671</v>
      </c>
      <c r="M173" s="97" t="n">
        <v>20</v>
      </c>
      <c r="N173" s="97" t="n">
        <v>4</v>
      </c>
      <c r="O173" s="97" t="n">
        <v>4</v>
      </c>
      <c r="P173" s="97" t="n">
        <v>0</v>
      </c>
      <c r="Q173" s="97" t="n">
        <v>28</v>
      </c>
    </row>
    <row r="174" customFormat="false" ht="11.25" hidden="false" customHeight="false" outlineLevel="0" collapsed="false">
      <c r="A174" s="247"/>
      <c r="B174" s="255" t="n">
        <f aca="false">EOMONTH(B173,0)+1</f>
        <v>51075</v>
      </c>
      <c r="C174" s="256" t="n">
        <f aca="false">H174</f>
        <v>22</v>
      </c>
      <c r="D174" s="256" t="n">
        <f aca="false">I174</f>
        <v>4</v>
      </c>
      <c r="E174" s="256" t="n">
        <f aca="false">J174</f>
        <v>5</v>
      </c>
      <c r="F174" s="253" t="n">
        <f aca="false">B175-B174</f>
        <v>30</v>
      </c>
      <c r="G174" s="254"/>
      <c r="H174" s="97" t="n">
        <f aca="false">VLOOKUP($B174,NDayTable,2)</f>
        <v>22</v>
      </c>
      <c r="I174" s="1" t="n">
        <f aca="false">VLOOKUP($B174,NDayTable,3)</f>
        <v>4</v>
      </c>
      <c r="J174" s="1" t="n">
        <f aca="false">VLOOKUP($B174,NDayTable,4)</f>
        <v>5</v>
      </c>
      <c r="K174" s="97" t="n">
        <f aca="false">B174-ValuationDate</f>
        <v>5144</v>
      </c>
      <c r="L174" s="71" t="n">
        <v>41699</v>
      </c>
      <c r="M174" s="97" t="n">
        <v>21</v>
      </c>
      <c r="N174" s="97" t="n">
        <v>5</v>
      </c>
      <c r="O174" s="97" t="n">
        <v>5</v>
      </c>
      <c r="P174" s="97" t="n">
        <v>0</v>
      </c>
      <c r="Q174" s="97" t="n">
        <v>31</v>
      </c>
    </row>
    <row r="175" customFormat="false" ht="11.25" hidden="false" customHeight="false" outlineLevel="0" collapsed="false">
      <c r="A175" s="247"/>
      <c r="B175" s="255" t="n">
        <f aca="false">EOMONTH(B174,0)+1</f>
        <v>51105</v>
      </c>
      <c r="C175" s="256" t="n">
        <f aca="false">H175</f>
        <v>22</v>
      </c>
      <c r="D175" s="256" t="n">
        <f aca="false">I175</f>
        <v>4</v>
      </c>
      <c r="E175" s="256" t="n">
        <f aca="false">J175</f>
        <v>5</v>
      </c>
      <c r="F175" s="253" t="n">
        <f aca="false">B176-B175</f>
        <v>31</v>
      </c>
      <c r="G175" s="254"/>
      <c r="H175" s="97" t="n">
        <f aca="false">VLOOKUP($B175,NDayTable,2)</f>
        <v>22</v>
      </c>
      <c r="I175" s="1" t="n">
        <f aca="false">VLOOKUP($B175,NDayTable,3)</f>
        <v>4</v>
      </c>
      <c r="J175" s="1" t="n">
        <f aca="false">VLOOKUP($B175,NDayTable,4)</f>
        <v>5</v>
      </c>
      <c r="K175" s="97" t="n">
        <f aca="false">B175-ValuationDate</f>
        <v>5174</v>
      </c>
      <c r="L175" s="71" t="n">
        <v>41730</v>
      </c>
      <c r="M175" s="97" t="n">
        <v>22</v>
      </c>
      <c r="N175" s="97" t="n">
        <v>4</v>
      </c>
      <c r="O175" s="97" t="n">
        <v>4</v>
      </c>
      <c r="P175" s="97" t="n">
        <v>0</v>
      </c>
      <c r="Q175" s="97" t="n">
        <v>30</v>
      </c>
    </row>
    <row r="176" customFormat="false" ht="11.25" hidden="false" customHeight="false" outlineLevel="0" collapsed="false">
      <c r="A176" s="247"/>
      <c r="B176" s="255" t="n">
        <f aca="false">EOMONTH(B175,0)+1</f>
        <v>51136</v>
      </c>
      <c r="C176" s="256" t="n">
        <f aca="false">H176</f>
        <v>22</v>
      </c>
      <c r="D176" s="256" t="n">
        <f aca="false">I176</f>
        <v>4</v>
      </c>
      <c r="E176" s="256" t="n">
        <f aca="false">J176</f>
        <v>5</v>
      </c>
      <c r="F176" s="253" t="n">
        <f aca="false">B177-B176</f>
        <v>31</v>
      </c>
      <c r="G176" s="254"/>
      <c r="H176" s="97" t="n">
        <f aca="false">VLOOKUP($B176,NDayTable,2)</f>
        <v>22</v>
      </c>
      <c r="I176" s="1" t="n">
        <f aca="false">VLOOKUP($B176,NDayTable,3)</f>
        <v>4</v>
      </c>
      <c r="J176" s="1" t="n">
        <f aca="false">VLOOKUP($B176,NDayTable,4)</f>
        <v>5</v>
      </c>
      <c r="K176" s="97" t="n">
        <f aca="false">B176-ValuationDate</f>
        <v>5205</v>
      </c>
      <c r="L176" s="71" t="n">
        <v>41760</v>
      </c>
      <c r="M176" s="97" t="n">
        <v>21</v>
      </c>
      <c r="N176" s="97" t="n">
        <v>5</v>
      </c>
      <c r="O176" s="97" t="n">
        <v>5</v>
      </c>
      <c r="P176" s="97" t="n">
        <v>1</v>
      </c>
      <c r="Q176" s="97" t="n">
        <v>31</v>
      </c>
    </row>
    <row r="177" customFormat="false" ht="11.25" hidden="false" customHeight="false" outlineLevel="0" collapsed="false">
      <c r="A177" s="247"/>
      <c r="B177" s="255" t="n">
        <f aca="false">EOMONTH(B176,0)+1</f>
        <v>51167</v>
      </c>
      <c r="C177" s="256" t="n">
        <f aca="false">H177</f>
        <v>22</v>
      </c>
      <c r="D177" s="256" t="n">
        <f aca="false">I177</f>
        <v>4</v>
      </c>
      <c r="E177" s="256" t="n">
        <f aca="false">J177</f>
        <v>5</v>
      </c>
      <c r="F177" s="253" t="n">
        <f aca="false">B178-B177</f>
        <v>29</v>
      </c>
      <c r="G177" s="254"/>
      <c r="H177" s="97" t="n">
        <f aca="false">VLOOKUP($B177,NDayTable,2)</f>
        <v>22</v>
      </c>
      <c r="I177" s="1" t="n">
        <f aca="false">VLOOKUP($B177,NDayTable,3)</f>
        <v>4</v>
      </c>
      <c r="J177" s="1" t="n">
        <f aca="false">VLOOKUP($B177,NDayTable,4)</f>
        <v>5</v>
      </c>
      <c r="K177" s="97" t="n">
        <f aca="false">B177-ValuationDate</f>
        <v>5236</v>
      </c>
      <c r="L177" s="71" t="n">
        <v>41791</v>
      </c>
      <c r="M177" s="97" t="n">
        <v>21</v>
      </c>
      <c r="N177" s="97" t="n">
        <v>4</v>
      </c>
      <c r="O177" s="97" t="n">
        <v>5</v>
      </c>
      <c r="P177" s="97" t="n">
        <v>0</v>
      </c>
      <c r="Q177" s="97" t="n">
        <v>30</v>
      </c>
    </row>
    <row r="178" customFormat="false" ht="11.25" hidden="false" customHeight="false" outlineLevel="0" collapsed="false">
      <c r="A178" s="247"/>
      <c r="B178" s="255" t="n">
        <f aca="false">EOMONTH(B177,0)+1</f>
        <v>51196</v>
      </c>
      <c r="C178" s="256" t="n">
        <f aca="false">H178</f>
        <v>22</v>
      </c>
      <c r="D178" s="256" t="n">
        <f aca="false">I178</f>
        <v>4</v>
      </c>
      <c r="E178" s="256" t="n">
        <f aca="false">J178</f>
        <v>5</v>
      </c>
      <c r="F178" s="253" t="n">
        <f aca="false">B179-B178</f>
        <v>31</v>
      </c>
      <c r="G178" s="254"/>
      <c r="H178" s="97" t="n">
        <f aca="false">VLOOKUP($B178,NDayTable,2)</f>
        <v>22</v>
      </c>
      <c r="I178" s="1" t="n">
        <f aca="false">VLOOKUP($B178,NDayTable,3)</f>
        <v>4</v>
      </c>
      <c r="J178" s="1" t="n">
        <f aca="false">VLOOKUP($B178,NDayTable,4)</f>
        <v>5</v>
      </c>
      <c r="K178" s="97" t="n">
        <f aca="false">B178-ValuationDate</f>
        <v>5265</v>
      </c>
      <c r="L178" s="71" t="n">
        <v>41821</v>
      </c>
      <c r="M178" s="97" t="n">
        <v>22</v>
      </c>
      <c r="N178" s="97" t="n">
        <v>4</v>
      </c>
      <c r="O178" s="97" t="n">
        <v>5</v>
      </c>
      <c r="P178" s="97" t="n">
        <v>1</v>
      </c>
      <c r="Q178" s="97" t="n">
        <v>31</v>
      </c>
    </row>
    <row r="179" customFormat="false" ht="11.25" hidden="false" customHeight="false" outlineLevel="0" collapsed="false">
      <c r="A179" s="247"/>
      <c r="B179" s="255" t="n">
        <f aca="false">EOMONTH(B178,0)+1</f>
        <v>51227</v>
      </c>
      <c r="C179" s="256" t="n">
        <f aca="false">H179</f>
        <v>22</v>
      </c>
      <c r="D179" s="256" t="n">
        <f aca="false">I179</f>
        <v>4</v>
      </c>
      <c r="E179" s="256" t="n">
        <f aca="false">J179</f>
        <v>5</v>
      </c>
      <c r="F179" s="253" t="n">
        <f aca="false">B180-B179</f>
        <v>30</v>
      </c>
      <c r="G179" s="254"/>
      <c r="H179" s="97" t="n">
        <f aca="false">VLOOKUP($B179,NDayTable,2)</f>
        <v>22</v>
      </c>
      <c r="I179" s="1" t="n">
        <f aca="false">VLOOKUP($B179,NDayTable,3)</f>
        <v>4</v>
      </c>
      <c r="J179" s="1" t="n">
        <f aca="false">VLOOKUP($B179,NDayTable,4)</f>
        <v>5</v>
      </c>
      <c r="K179" s="97" t="n">
        <f aca="false">B179-ValuationDate</f>
        <v>5296</v>
      </c>
      <c r="L179" s="71" t="n">
        <v>41852</v>
      </c>
      <c r="M179" s="97" t="n">
        <v>21</v>
      </c>
      <c r="N179" s="97" t="n">
        <v>5</v>
      </c>
      <c r="O179" s="97" t="n">
        <v>5</v>
      </c>
      <c r="P179" s="97" t="n">
        <v>0</v>
      </c>
      <c r="Q179" s="97" t="n">
        <v>31</v>
      </c>
    </row>
    <row r="180" customFormat="false" ht="11.25" hidden="false" customHeight="false" outlineLevel="0" collapsed="false">
      <c r="A180" s="247"/>
      <c r="B180" s="255" t="n">
        <f aca="false">EOMONTH(B179,0)+1</f>
        <v>51257</v>
      </c>
      <c r="C180" s="256" t="n">
        <f aca="false">H180</f>
        <v>22</v>
      </c>
      <c r="D180" s="256" t="n">
        <f aca="false">I180</f>
        <v>4</v>
      </c>
      <c r="E180" s="256" t="n">
        <f aca="false">J180</f>
        <v>5</v>
      </c>
      <c r="F180" s="253" t="n">
        <f aca="false">B181-B180</f>
        <v>31</v>
      </c>
      <c r="G180" s="254"/>
      <c r="H180" s="97" t="n">
        <f aca="false">VLOOKUP($B180,NDayTable,2)</f>
        <v>22</v>
      </c>
      <c r="I180" s="1" t="n">
        <f aca="false">VLOOKUP($B180,NDayTable,3)</f>
        <v>4</v>
      </c>
      <c r="J180" s="1" t="n">
        <f aca="false">VLOOKUP($B180,NDayTable,4)</f>
        <v>5</v>
      </c>
      <c r="K180" s="97" t="n">
        <f aca="false">B180-ValuationDate</f>
        <v>5326</v>
      </c>
      <c r="L180" s="71" t="n">
        <v>41883</v>
      </c>
      <c r="M180" s="97" t="n">
        <v>21</v>
      </c>
      <c r="N180" s="97" t="n">
        <v>4</v>
      </c>
      <c r="O180" s="97" t="n">
        <v>5</v>
      </c>
      <c r="P180" s="97" t="n">
        <v>1</v>
      </c>
      <c r="Q180" s="97" t="n">
        <v>30</v>
      </c>
    </row>
    <row r="181" customFormat="false" ht="11.25" hidden="false" customHeight="false" outlineLevel="0" collapsed="false">
      <c r="A181" s="247"/>
      <c r="B181" s="255" t="n">
        <f aca="false">EOMONTH(B180,0)+1</f>
        <v>51288</v>
      </c>
      <c r="C181" s="256" t="n">
        <f aca="false">H181</f>
        <v>22</v>
      </c>
      <c r="D181" s="256" t="n">
        <f aca="false">I181</f>
        <v>4</v>
      </c>
      <c r="E181" s="256" t="n">
        <f aca="false">J181</f>
        <v>5</v>
      </c>
      <c r="F181" s="253" t="n">
        <f aca="false">B182-B181</f>
        <v>30</v>
      </c>
      <c r="G181" s="254"/>
      <c r="H181" s="97" t="n">
        <f aca="false">VLOOKUP($B181,NDayTable,2)</f>
        <v>22</v>
      </c>
      <c r="I181" s="1" t="n">
        <f aca="false">VLOOKUP($B181,NDayTable,3)</f>
        <v>4</v>
      </c>
      <c r="J181" s="1" t="n">
        <f aca="false">VLOOKUP($B181,NDayTable,4)</f>
        <v>5</v>
      </c>
      <c r="K181" s="97" t="n">
        <f aca="false">B181-ValuationDate</f>
        <v>5357</v>
      </c>
      <c r="L181" s="71" t="n">
        <v>41913</v>
      </c>
      <c r="M181" s="97" t="n">
        <v>23</v>
      </c>
      <c r="N181" s="97" t="n">
        <v>4</v>
      </c>
      <c r="O181" s="97" t="n">
        <v>4</v>
      </c>
      <c r="P181" s="97" t="n">
        <v>0</v>
      </c>
      <c r="Q181" s="97" t="n">
        <v>31</v>
      </c>
    </row>
    <row r="182" customFormat="false" ht="11.25" hidden="false" customHeight="false" outlineLevel="0" collapsed="false">
      <c r="A182" s="247"/>
      <c r="B182" s="255" t="n">
        <f aca="false">EOMONTH(B181,0)+1</f>
        <v>51318</v>
      </c>
      <c r="C182" s="256" t="n">
        <f aca="false">H182</f>
        <v>22</v>
      </c>
      <c r="D182" s="256" t="n">
        <f aca="false">I182</f>
        <v>4</v>
      </c>
      <c r="E182" s="256" t="n">
        <f aca="false">J182</f>
        <v>5</v>
      </c>
      <c r="F182" s="253" t="n">
        <f aca="false">B183-B182</f>
        <v>31</v>
      </c>
      <c r="G182" s="254"/>
      <c r="H182" s="97" t="n">
        <f aca="false">VLOOKUP($B182,NDayTable,2)</f>
        <v>22</v>
      </c>
      <c r="I182" s="1" t="n">
        <f aca="false">VLOOKUP($B182,NDayTable,3)</f>
        <v>4</v>
      </c>
      <c r="J182" s="1" t="n">
        <f aca="false">VLOOKUP($B182,NDayTable,4)</f>
        <v>5</v>
      </c>
      <c r="K182" s="97" t="n">
        <f aca="false">B182-ValuationDate</f>
        <v>5387</v>
      </c>
      <c r="L182" s="71" t="n">
        <v>41944</v>
      </c>
      <c r="M182" s="97" t="n">
        <v>19</v>
      </c>
      <c r="N182" s="97" t="n">
        <v>5</v>
      </c>
      <c r="O182" s="97" t="n">
        <v>6</v>
      </c>
      <c r="P182" s="97" t="n">
        <v>1</v>
      </c>
      <c r="Q182" s="97" t="n">
        <v>30</v>
      </c>
    </row>
    <row r="183" customFormat="false" ht="11.25" hidden="false" customHeight="false" outlineLevel="0" collapsed="false">
      <c r="A183" s="247"/>
      <c r="B183" s="255" t="n">
        <f aca="false">EOMONTH(B182,0)+1</f>
        <v>51349</v>
      </c>
      <c r="C183" s="256" t="n">
        <f aca="false">H183</f>
        <v>22</v>
      </c>
      <c r="D183" s="256" t="n">
        <f aca="false">I183</f>
        <v>4</v>
      </c>
      <c r="E183" s="256" t="n">
        <f aca="false">J183</f>
        <v>5</v>
      </c>
      <c r="F183" s="253" t="n">
        <f aca="false">B184-B183</f>
        <v>31</v>
      </c>
      <c r="G183" s="254"/>
      <c r="H183" s="97" t="n">
        <f aca="false">VLOOKUP($B183,NDayTable,2)</f>
        <v>22</v>
      </c>
      <c r="I183" s="1" t="n">
        <f aca="false">VLOOKUP($B183,NDayTable,3)</f>
        <v>4</v>
      </c>
      <c r="J183" s="1" t="n">
        <f aca="false">VLOOKUP($B183,NDayTable,4)</f>
        <v>5</v>
      </c>
      <c r="K183" s="97" t="n">
        <f aca="false">B183-ValuationDate</f>
        <v>5418</v>
      </c>
      <c r="L183" s="71" t="n">
        <v>41974</v>
      </c>
      <c r="M183" s="97" t="n">
        <v>22</v>
      </c>
      <c r="N183" s="97" t="n">
        <v>4</v>
      </c>
      <c r="O183" s="97" t="n">
        <v>5</v>
      </c>
      <c r="P183" s="97" t="n">
        <v>1</v>
      </c>
      <c r="Q183" s="97" t="n">
        <v>31</v>
      </c>
    </row>
    <row r="184" customFormat="false" ht="11.25" hidden="false" customHeight="false" outlineLevel="0" collapsed="false">
      <c r="A184" s="247"/>
      <c r="B184" s="255" t="n">
        <f aca="false">EOMONTH(B183,0)+1</f>
        <v>51380</v>
      </c>
      <c r="C184" s="256" t="n">
        <f aca="false">H184</f>
        <v>22</v>
      </c>
      <c r="D184" s="256" t="n">
        <f aca="false">I184</f>
        <v>4</v>
      </c>
      <c r="E184" s="256" t="n">
        <f aca="false">J184</f>
        <v>5</v>
      </c>
      <c r="F184" s="253" t="n">
        <f aca="false">B185-B184</f>
        <v>30</v>
      </c>
      <c r="G184" s="254"/>
      <c r="H184" s="97" t="n">
        <f aca="false">VLOOKUP($B184,NDayTable,2)</f>
        <v>22</v>
      </c>
      <c r="I184" s="1" t="n">
        <f aca="false">VLOOKUP($B184,NDayTable,3)</f>
        <v>4</v>
      </c>
      <c r="J184" s="1" t="n">
        <f aca="false">VLOOKUP($B184,NDayTable,4)</f>
        <v>5</v>
      </c>
      <c r="K184" s="97" t="n">
        <f aca="false">B184-ValuationDate</f>
        <v>5449</v>
      </c>
      <c r="L184" s="71" t="n">
        <v>42005</v>
      </c>
      <c r="M184" s="97" t="n">
        <v>21</v>
      </c>
      <c r="N184" s="97" t="n">
        <v>5</v>
      </c>
      <c r="O184" s="97" t="n">
        <v>5</v>
      </c>
      <c r="P184" s="97" t="n">
        <v>1</v>
      </c>
      <c r="Q184" s="97" t="n">
        <v>31</v>
      </c>
    </row>
    <row r="185" customFormat="false" ht="11.25" hidden="false" customHeight="false" outlineLevel="0" collapsed="false">
      <c r="A185" s="247"/>
      <c r="B185" s="255" t="n">
        <f aca="false">EOMONTH(B184,0)+1</f>
        <v>51410</v>
      </c>
      <c r="C185" s="256" t="n">
        <f aca="false">H185</f>
        <v>22</v>
      </c>
      <c r="D185" s="256" t="n">
        <f aca="false">I185</f>
        <v>4</v>
      </c>
      <c r="E185" s="256" t="n">
        <f aca="false">J185</f>
        <v>5</v>
      </c>
      <c r="F185" s="253" t="n">
        <f aca="false">B186-B185</f>
        <v>31</v>
      </c>
      <c r="G185" s="254"/>
      <c r="H185" s="97" t="n">
        <f aca="false">VLOOKUP($B185,NDayTable,2)</f>
        <v>22</v>
      </c>
      <c r="I185" s="1" t="n">
        <f aca="false">VLOOKUP($B185,NDayTable,3)</f>
        <v>4</v>
      </c>
      <c r="J185" s="1" t="n">
        <f aca="false">VLOOKUP($B185,NDayTable,4)</f>
        <v>5</v>
      </c>
      <c r="K185" s="97" t="n">
        <f aca="false">B185-ValuationDate</f>
        <v>5479</v>
      </c>
      <c r="L185" s="71" t="n">
        <v>42036</v>
      </c>
      <c r="M185" s="97" t="n">
        <v>20</v>
      </c>
      <c r="N185" s="97" t="n">
        <v>4</v>
      </c>
      <c r="O185" s="97" t="n">
        <v>4</v>
      </c>
      <c r="P185" s="97" t="n">
        <v>0</v>
      </c>
      <c r="Q185" s="97" t="n">
        <v>28</v>
      </c>
    </row>
    <row r="186" customFormat="false" ht="11.25" hidden="false" customHeight="false" outlineLevel="0" collapsed="false">
      <c r="A186" s="247"/>
      <c r="B186" s="255" t="n">
        <f aca="false">EOMONTH(B185,0)+1</f>
        <v>51441</v>
      </c>
      <c r="C186" s="256" t="n">
        <f aca="false">H186</f>
        <v>22</v>
      </c>
      <c r="D186" s="256" t="n">
        <f aca="false">I186</f>
        <v>4</v>
      </c>
      <c r="E186" s="256" t="n">
        <f aca="false">J186</f>
        <v>5</v>
      </c>
      <c r="F186" s="253" t="n">
        <f aca="false">B187-B186</f>
        <v>30</v>
      </c>
      <c r="G186" s="254"/>
      <c r="H186" s="97" t="n">
        <f aca="false">VLOOKUP($B186,NDayTable,2)</f>
        <v>22</v>
      </c>
      <c r="I186" s="1" t="n">
        <f aca="false">VLOOKUP($B186,NDayTable,3)</f>
        <v>4</v>
      </c>
      <c r="J186" s="1" t="n">
        <f aca="false">VLOOKUP($B186,NDayTable,4)</f>
        <v>5</v>
      </c>
      <c r="K186" s="97" t="n">
        <f aca="false">B186-ValuationDate</f>
        <v>5510</v>
      </c>
      <c r="L186" s="71" t="n">
        <v>42064</v>
      </c>
      <c r="M186" s="97" t="n">
        <v>22</v>
      </c>
      <c r="N186" s="97" t="n">
        <v>4</v>
      </c>
      <c r="O186" s="97" t="n">
        <v>5</v>
      </c>
      <c r="P186" s="97" t="n">
        <v>0</v>
      </c>
      <c r="Q186" s="97" t="n">
        <v>31</v>
      </c>
    </row>
    <row r="187" customFormat="false" ht="11.25" hidden="false" customHeight="false" outlineLevel="0" collapsed="false">
      <c r="A187" s="247"/>
      <c r="B187" s="255" t="n">
        <f aca="false">EOMONTH(B186,0)+1</f>
        <v>51471</v>
      </c>
      <c r="C187" s="256" t="n">
        <f aca="false">H187</f>
        <v>22</v>
      </c>
      <c r="D187" s="256" t="n">
        <f aca="false">I187</f>
        <v>4</v>
      </c>
      <c r="E187" s="256" t="n">
        <f aca="false">J187</f>
        <v>5</v>
      </c>
      <c r="F187" s="253" t="n">
        <f aca="false">B188-B187</f>
        <v>31</v>
      </c>
      <c r="G187" s="254"/>
      <c r="H187" s="97" t="n">
        <f aca="false">VLOOKUP($B187,NDayTable,2)</f>
        <v>22</v>
      </c>
      <c r="I187" s="1" t="n">
        <f aca="false">VLOOKUP($B187,NDayTable,3)</f>
        <v>4</v>
      </c>
      <c r="J187" s="1" t="n">
        <f aca="false">VLOOKUP($B187,NDayTable,4)</f>
        <v>5</v>
      </c>
      <c r="K187" s="97" t="n">
        <f aca="false">B187-ValuationDate</f>
        <v>5540</v>
      </c>
      <c r="L187" s="71" t="n">
        <v>42095</v>
      </c>
      <c r="M187" s="97" t="n">
        <v>22</v>
      </c>
      <c r="N187" s="97" t="n">
        <v>4</v>
      </c>
      <c r="O187" s="97" t="n">
        <v>4</v>
      </c>
      <c r="P187" s="97" t="n">
        <v>0</v>
      </c>
      <c r="Q187" s="97" t="n">
        <v>30</v>
      </c>
    </row>
    <row r="188" customFormat="false" ht="11.25" hidden="false" customHeight="false" outlineLevel="0" collapsed="false">
      <c r="A188" s="247"/>
      <c r="B188" s="255" t="n">
        <f aca="false">EOMONTH(B187,0)+1</f>
        <v>51502</v>
      </c>
      <c r="C188" s="256" t="n">
        <f aca="false">H188</f>
        <v>22</v>
      </c>
      <c r="D188" s="256" t="n">
        <f aca="false">I188</f>
        <v>4</v>
      </c>
      <c r="E188" s="256" t="n">
        <f aca="false">J188</f>
        <v>5</v>
      </c>
      <c r="F188" s="253" t="n">
        <f aca="false">B189-B188</f>
        <v>31</v>
      </c>
      <c r="G188" s="254"/>
      <c r="H188" s="97" t="n">
        <f aca="false">VLOOKUP($B188,NDayTable,2)</f>
        <v>22</v>
      </c>
      <c r="I188" s="1" t="n">
        <f aca="false">VLOOKUP($B188,NDayTable,3)</f>
        <v>4</v>
      </c>
      <c r="J188" s="1" t="n">
        <f aca="false">VLOOKUP($B188,NDayTable,4)</f>
        <v>5</v>
      </c>
      <c r="K188" s="97" t="n">
        <f aca="false">B188-ValuationDate</f>
        <v>5571</v>
      </c>
      <c r="L188" s="71" t="n">
        <v>42125</v>
      </c>
      <c r="M188" s="97" t="n">
        <v>20</v>
      </c>
      <c r="N188" s="97" t="n">
        <v>5</v>
      </c>
      <c r="O188" s="97" t="n">
        <v>6</v>
      </c>
      <c r="P188" s="97" t="n">
        <v>1</v>
      </c>
      <c r="Q188" s="97" t="n">
        <v>31</v>
      </c>
    </row>
    <row r="189" customFormat="false" ht="11.25" hidden="false" customHeight="false" outlineLevel="0" collapsed="false">
      <c r="A189" s="247"/>
      <c r="B189" s="255" t="n">
        <f aca="false">EOMONTH(B188,0)+1</f>
        <v>51533</v>
      </c>
      <c r="C189" s="256" t="n">
        <f aca="false">H189</f>
        <v>22</v>
      </c>
      <c r="D189" s="256" t="n">
        <f aca="false">I189</f>
        <v>4</v>
      </c>
      <c r="E189" s="256" t="n">
        <f aca="false">J189</f>
        <v>5</v>
      </c>
      <c r="F189" s="253" t="n">
        <f aca="false">B190-B189</f>
        <v>28</v>
      </c>
      <c r="G189" s="254"/>
      <c r="H189" s="97" t="n">
        <f aca="false">VLOOKUP($B189,NDayTable,2)</f>
        <v>22</v>
      </c>
      <c r="I189" s="1" t="n">
        <f aca="false">VLOOKUP($B189,NDayTable,3)</f>
        <v>4</v>
      </c>
      <c r="J189" s="1" t="n">
        <f aca="false">VLOOKUP($B189,NDayTable,4)</f>
        <v>5</v>
      </c>
      <c r="K189" s="97" t="n">
        <f aca="false">B189-ValuationDate</f>
        <v>5602</v>
      </c>
      <c r="L189" s="71" t="n">
        <v>42156</v>
      </c>
      <c r="M189" s="97" t="n">
        <v>22</v>
      </c>
      <c r="N189" s="97" t="n">
        <v>4</v>
      </c>
      <c r="O189" s="97" t="n">
        <v>4</v>
      </c>
      <c r="P189" s="97" t="n">
        <v>0</v>
      </c>
      <c r="Q189" s="97" t="n">
        <v>30</v>
      </c>
    </row>
    <row r="190" customFormat="false" ht="11.25" hidden="false" customHeight="false" outlineLevel="0" collapsed="false">
      <c r="A190" s="247"/>
      <c r="B190" s="255" t="n">
        <f aca="false">EOMONTH(B189,0)+1</f>
        <v>51561</v>
      </c>
      <c r="C190" s="256" t="n">
        <f aca="false">H190</f>
        <v>22</v>
      </c>
      <c r="D190" s="256" t="n">
        <f aca="false">I190</f>
        <v>4</v>
      </c>
      <c r="E190" s="256" t="n">
        <f aca="false">J190</f>
        <v>5</v>
      </c>
      <c r="F190" s="253" t="n">
        <f aca="false">B191-B190</f>
        <v>31</v>
      </c>
      <c r="G190" s="254"/>
      <c r="H190" s="97" t="n">
        <f aca="false">VLOOKUP($B190,NDayTable,2)</f>
        <v>22</v>
      </c>
      <c r="I190" s="1" t="n">
        <f aca="false">VLOOKUP($B190,NDayTable,3)</f>
        <v>4</v>
      </c>
      <c r="J190" s="1" t="n">
        <f aca="false">VLOOKUP($B190,NDayTable,4)</f>
        <v>5</v>
      </c>
      <c r="K190" s="97" t="n">
        <f aca="false">B190-ValuationDate</f>
        <v>5630</v>
      </c>
      <c r="L190" s="71" t="n">
        <v>42186</v>
      </c>
      <c r="M190" s="97" t="n">
        <v>23</v>
      </c>
      <c r="N190" s="97" t="n">
        <v>3</v>
      </c>
      <c r="O190" s="97" t="n">
        <v>5</v>
      </c>
      <c r="P190" s="97" t="n">
        <v>1</v>
      </c>
      <c r="Q190" s="97" t="n">
        <v>31</v>
      </c>
    </row>
    <row r="191" customFormat="false" ht="11.25" hidden="false" customHeight="false" outlineLevel="0" collapsed="false">
      <c r="A191" s="247"/>
      <c r="B191" s="255" t="n">
        <f aca="false">EOMONTH(B190,0)+1</f>
        <v>51592</v>
      </c>
      <c r="C191" s="256" t="n">
        <f aca="false">H191</f>
        <v>22</v>
      </c>
      <c r="D191" s="256" t="n">
        <f aca="false">I191</f>
        <v>4</v>
      </c>
      <c r="E191" s="256" t="n">
        <f aca="false">J191</f>
        <v>5</v>
      </c>
      <c r="F191" s="253" t="n">
        <f aca="false">B192-B191</f>
        <v>30</v>
      </c>
      <c r="G191" s="254"/>
      <c r="H191" s="97" t="n">
        <f aca="false">VLOOKUP($B191,NDayTable,2)</f>
        <v>22</v>
      </c>
      <c r="I191" s="1" t="n">
        <f aca="false">VLOOKUP($B191,NDayTable,3)</f>
        <v>4</v>
      </c>
      <c r="J191" s="1" t="n">
        <f aca="false">VLOOKUP($B191,NDayTable,4)</f>
        <v>5</v>
      </c>
      <c r="K191" s="97" t="n">
        <f aca="false">B191-ValuationDate</f>
        <v>5661</v>
      </c>
      <c r="L191" s="71" t="n">
        <v>42217</v>
      </c>
      <c r="M191" s="97" t="n">
        <v>21</v>
      </c>
      <c r="N191" s="97" t="n">
        <v>5</v>
      </c>
      <c r="O191" s="97" t="n">
        <v>5</v>
      </c>
      <c r="P191" s="97" t="n">
        <v>0</v>
      </c>
      <c r="Q191" s="97" t="n">
        <v>31</v>
      </c>
    </row>
    <row r="192" customFormat="false" ht="11.25" hidden="false" customHeight="false" outlineLevel="0" collapsed="false">
      <c r="A192" s="247"/>
      <c r="B192" s="255" t="n">
        <f aca="false">EOMONTH(B191,0)+1</f>
        <v>51622</v>
      </c>
      <c r="C192" s="256" t="n">
        <f aca="false">H192</f>
        <v>22</v>
      </c>
      <c r="D192" s="256" t="n">
        <f aca="false">I192</f>
        <v>4</v>
      </c>
      <c r="E192" s="256" t="n">
        <f aca="false">J192</f>
        <v>5</v>
      </c>
      <c r="F192" s="253" t="n">
        <f aca="false">B193-B192</f>
        <v>31</v>
      </c>
      <c r="G192" s="254"/>
      <c r="H192" s="97" t="n">
        <f aca="false">VLOOKUP($B192,NDayTable,2)</f>
        <v>22</v>
      </c>
      <c r="I192" s="1" t="n">
        <f aca="false">VLOOKUP($B192,NDayTable,3)</f>
        <v>4</v>
      </c>
      <c r="J192" s="1" t="n">
        <f aca="false">VLOOKUP($B192,NDayTable,4)</f>
        <v>5</v>
      </c>
      <c r="K192" s="97" t="n">
        <f aca="false">B192-ValuationDate</f>
        <v>5691</v>
      </c>
      <c r="L192" s="71" t="n">
        <v>42248</v>
      </c>
      <c r="M192" s="97" t="n">
        <v>21</v>
      </c>
      <c r="N192" s="97" t="n">
        <v>4</v>
      </c>
      <c r="O192" s="97" t="n">
        <v>5</v>
      </c>
      <c r="P192" s="97" t="n">
        <v>1</v>
      </c>
      <c r="Q192" s="97" t="n">
        <v>30</v>
      </c>
    </row>
    <row r="193" customFormat="false" ht="11.25" hidden="false" customHeight="false" outlineLevel="0" collapsed="false">
      <c r="A193" s="247"/>
      <c r="B193" s="255" t="n">
        <f aca="false">EOMONTH(B192,0)+1</f>
        <v>51653</v>
      </c>
      <c r="C193" s="256" t="n">
        <f aca="false">H193</f>
        <v>22</v>
      </c>
      <c r="D193" s="256" t="n">
        <f aca="false">I193</f>
        <v>4</v>
      </c>
      <c r="E193" s="256" t="n">
        <f aca="false">J193</f>
        <v>5</v>
      </c>
      <c r="F193" s="253" t="n">
        <f aca="false">B194-B193</f>
        <v>30</v>
      </c>
      <c r="G193" s="254"/>
      <c r="H193" s="97" t="n">
        <f aca="false">VLOOKUP($B193,NDayTable,2)</f>
        <v>22</v>
      </c>
      <c r="I193" s="1" t="n">
        <f aca="false">VLOOKUP($B193,NDayTable,3)</f>
        <v>4</v>
      </c>
      <c r="J193" s="1" t="n">
        <f aca="false">VLOOKUP($B193,NDayTable,4)</f>
        <v>5</v>
      </c>
      <c r="K193" s="97" t="n">
        <f aca="false">B193-ValuationDate</f>
        <v>5722</v>
      </c>
      <c r="L193" s="71" t="n">
        <v>42278</v>
      </c>
      <c r="M193" s="97" t="n">
        <v>22</v>
      </c>
      <c r="N193" s="97" t="n">
        <v>5</v>
      </c>
      <c r="O193" s="97" t="n">
        <v>4</v>
      </c>
      <c r="P193" s="97" t="n">
        <v>0</v>
      </c>
      <c r="Q193" s="97" t="n">
        <v>31</v>
      </c>
    </row>
    <row r="194" customFormat="false" ht="11.25" hidden="false" customHeight="false" outlineLevel="0" collapsed="false">
      <c r="A194" s="247"/>
      <c r="B194" s="255" t="n">
        <f aca="false">EOMONTH(B193,0)+1</f>
        <v>51683</v>
      </c>
      <c r="C194" s="256" t="n">
        <f aca="false">H194</f>
        <v>22</v>
      </c>
      <c r="D194" s="256" t="n">
        <f aca="false">I194</f>
        <v>4</v>
      </c>
      <c r="E194" s="256" t="n">
        <f aca="false">J194</f>
        <v>5</v>
      </c>
      <c r="F194" s="253" t="n">
        <f aca="false">B195-B194</f>
        <v>31</v>
      </c>
      <c r="G194" s="254"/>
      <c r="H194" s="97" t="n">
        <f aca="false">VLOOKUP($B194,NDayTable,2)</f>
        <v>22</v>
      </c>
      <c r="I194" s="1" t="n">
        <f aca="false">VLOOKUP($B194,NDayTable,3)</f>
        <v>4</v>
      </c>
      <c r="J194" s="1" t="n">
        <f aca="false">VLOOKUP($B194,NDayTable,4)</f>
        <v>5</v>
      </c>
      <c r="K194" s="97" t="n">
        <f aca="false">B194-ValuationDate</f>
        <v>5752</v>
      </c>
      <c r="L194" s="71" t="n">
        <v>42309</v>
      </c>
      <c r="M194" s="97" t="n">
        <v>20</v>
      </c>
      <c r="N194" s="97" t="n">
        <v>4</v>
      </c>
      <c r="O194" s="97" t="n">
        <v>6</v>
      </c>
      <c r="P194" s="97" t="n">
        <v>1</v>
      </c>
      <c r="Q194" s="97" t="n">
        <v>30</v>
      </c>
    </row>
    <row r="195" customFormat="false" ht="11.25" hidden="false" customHeight="false" outlineLevel="0" collapsed="false">
      <c r="A195" s="247"/>
      <c r="B195" s="255" t="n">
        <f aca="false">EOMONTH(B194,0)+1</f>
        <v>51714</v>
      </c>
      <c r="C195" s="256" t="n">
        <f aca="false">H195</f>
        <v>22</v>
      </c>
      <c r="D195" s="256" t="n">
        <f aca="false">I195</f>
        <v>4</v>
      </c>
      <c r="E195" s="256" t="n">
        <f aca="false">J195</f>
        <v>5</v>
      </c>
      <c r="F195" s="253" t="n">
        <f aca="false">B196-B195</f>
        <v>31</v>
      </c>
      <c r="G195" s="254"/>
      <c r="H195" s="97" t="n">
        <f aca="false">VLOOKUP($B195,NDayTable,2)</f>
        <v>22</v>
      </c>
      <c r="I195" s="1" t="n">
        <f aca="false">VLOOKUP($B195,NDayTable,3)</f>
        <v>4</v>
      </c>
      <c r="J195" s="1" t="n">
        <f aca="false">VLOOKUP($B195,NDayTable,4)</f>
        <v>5</v>
      </c>
      <c r="K195" s="97" t="n">
        <f aca="false">B195-ValuationDate</f>
        <v>5783</v>
      </c>
      <c r="L195" s="71" t="n">
        <v>42339</v>
      </c>
      <c r="M195" s="97" t="n">
        <v>22</v>
      </c>
      <c r="N195" s="97" t="n">
        <v>4</v>
      </c>
      <c r="O195" s="97" t="n">
        <v>5</v>
      </c>
      <c r="P195" s="97" t="n">
        <v>1</v>
      </c>
      <c r="Q195" s="97" t="n">
        <v>31</v>
      </c>
    </row>
    <row r="196" customFormat="false" ht="11.25" hidden="false" customHeight="false" outlineLevel="0" collapsed="false">
      <c r="A196" s="247"/>
      <c r="B196" s="255" t="n">
        <f aca="false">EOMONTH(B195,0)+1</f>
        <v>51745</v>
      </c>
      <c r="C196" s="256" t="n">
        <f aca="false">H196</f>
        <v>22</v>
      </c>
      <c r="D196" s="256" t="n">
        <f aca="false">I196</f>
        <v>4</v>
      </c>
      <c r="E196" s="256" t="n">
        <f aca="false">J196</f>
        <v>5</v>
      </c>
      <c r="F196" s="253" t="n">
        <f aca="false">B197-B196</f>
        <v>30</v>
      </c>
      <c r="G196" s="254"/>
      <c r="H196" s="97" t="n">
        <f aca="false">VLOOKUP($B196,NDayTable,2)</f>
        <v>22</v>
      </c>
      <c r="I196" s="1" t="n">
        <f aca="false">VLOOKUP($B196,NDayTable,3)</f>
        <v>4</v>
      </c>
      <c r="J196" s="1" t="n">
        <f aca="false">VLOOKUP($B196,NDayTable,4)</f>
        <v>5</v>
      </c>
      <c r="K196" s="97" t="n">
        <f aca="false">B196-ValuationDate</f>
        <v>5814</v>
      </c>
      <c r="L196" s="71" t="n">
        <v>42370</v>
      </c>
      <c r="M196" s="97" t="n">
        <v>20</v>
      </c>
      <c r="N196" s="97" t="n">
        <v>5</v>
      </c>
      <c r="O196" s="97" t="n">
        <v>6</v>
      </c>
      <c r="P196" s="97" t="n">
        <v>1</v>
      </c>
      <c r="Q196" s="97" t="n">
        <v>31</v>
      </c>
    </row>
    <row r="197" customFormat="false" ht="11.25" hidden="false" customHeight="false" outlineLevel="0" collapsed="false">
      <c r="A197" s="247"/>
      <c r="B197" s="255" t="n">
        <f aca="false">EOMONTH(B196,0)+1</f>
        <v>51775</v>
      </c>
      <c r="C197" s="256" t="n">
        <f aca="false">H197</f>
        <v>22</v>
      </c>
      <c r="D197" s="256" t="n">
        <f aca="false">I197</f>
        <v>4</v>
      </c>
      <c r="E197" s="256" t="n">
        <f aca="false">J197</f>
        <v>5</v>
      </c>
      <c r="F197" s="253" t="n">
        <f aca="false">B198-B197</f>
        <v>31</v>
      </c>
      <c r="G197" s="254"/>
      <c r="H197" s="97" t="n">
        <f aca="false">VLOOKUP($B197,NDayTable,2)</f>
        <v>22</v>
      </c>
      <c r="I197" s="1" t="n">
        <f aca="false">VLOOKUP($B197,NDayTable,3)</f>
        <v>4</v>
      </c>
      <c r="J197" s="1" t="n">
        <f aca="false">VLOOKUP($B197,NDayTable,4)</f>
        <v>5</v>
      </c>
      <c r="K197" s="97" t="n">
        <f aca="false">B197-ValuationDate</f>
        <v>5844</v>
      </c>
      <c r="L197" s="71" t="n">
        <v>42401</v>
      </c>
      <c r="M197" s="97" t="n">
        <v>21</v>
      </c>
      <c r="N197" s="97" t="n">
        <v>4</v>
      </c>
      <c r="O197" s="97" t="n">
        <v>4</v>
      </c>
      <c r="P197" s="97" t="n">
        <v>0</v>
      </c>
      <c r="Q197" s="97" t="n">
        <v>29</v>
      </c>
    </row>
    <row r="198" customFormat="false" ht="11.25" hidden="false" customHeight="false" outlineLevel="0" collapsed="false">
      <c r="A198" s="247"/>
      <c r="B198" s="255" t="n">
        <f aca="false">EOMONTH(B197,0)+1</f>
        <v>51806</v>
      </c>
      <c r="C198" s="256" t="n">
        <f aca="false">H198</f>
        <v>22</v>
      </c>
      <c r="D198" s="256" t="n">
        <f aca="false">I198</f>
        <v>4</v>
      </c>
      <c r="E198" s="256" t="n">
        <f aca="false">J198</f>
        <v>5</v>
      </c>
      <c r="F198" s="253" t="n">
        <f aca="false">B199-B198</f>
        <v>30</v>
      </c>
      <c r="G198" s="254"/>
      <c r="H198" s="97" t="n">
        <f aca="false">VLOOKUP($B198,NDayTable,2)</f>
        <v>22</v>
      </c>
      <c r="I198" s="1" t="n">
        <f aca="false">VLOOKUP($B198,NDayTable,3)</f>
        <v>4</v>
      </c>
      <c r="J198" s="1" t="n">
        <f aca="false">VLOOKUP($B198,NDayTable,4)</f>
        <v>5</v>
      </c>
      <c r="K198" s="97" t="n">
        <f aca="false">B198-ValuationDate</f>
        <v>5875</v>
      </c>
      <c r="L198" s="71" t="n">
        <v>42430</v>
      </c>
      <c r="M198" s="97" t="n">
        <v>23</v>
      </c>
      <c r="N198" s="97" t="n">
        <v>4</v>
      </c>
      <c r="O198" s="97" t="n">
        <v>4</v>
      </c>
      <c r="P198" s="97" t="n">
        <v>0</v>
      </c>
      <c r="Q198" s="97" t="n">
        <v>31</v>
      </c>
    </row>
    <row r="199" customFormat="false" ht="11.25" hidden="false" customHeight="false" outlineLevel="0" collapsed="false">
      <c r="A199" s="247"/>
      <c r="B199" s="255" t="n">
        <f aca="false">EOMONTH(B198,0)+1</f>
        <v>51836</v>
      </c>
      <c r="C199" s="256" t="n">
        <f aca="false">H199</f>
        <v>22</v>
      </c>
      <c r="D199" s="256" t="n">
        <f aca="false">I199</f>
        <v>4</v>
      </c>
      <c r="E199" s="256" t="n">
        <f aca="false">J199</f>
        <v>5</v>
      </c>
      <c r="F199" s="253" t="n">
        <f aca="false">B200-B199</f>
        <v>31</v>
      </c>
      <c r="G199" s="254"/>
      <c r="H199" s="97" t="n">
        <f aca="false">VLOOKUP($B199,NDayTable,2)</f>
        <v>22</v>
      </c>
      <c r="I199" s="1" t="n">
        <f aca="false">VLOOKUP($B199,NDayTable,3)</f>
        <v>4</v>
      </c>
      <c r="J199" s="1" t="n">
        <f aca="false">VLOOKUP($B199,NDayTable,4)</f>
        <v>5</v>
      </c>
      <c r="K199" s="97" t="n">
        <f aca="false">B199-ValuationDate</f>
        <v>5905</v>
      </c>
      <c r="L199" s="71" t="n">
        <v>42461</v>
      </c>
      <c r="M199" s="97" t="n">
        <v>21</v>
      </c>
      <c r="N199" s="97" t="n">
        <v>5</v>
      </c>
      <c r="O199" s="97" t="n">
        <v>4</v>
      </c>
      <c r="P199" s="97" t="n">
        <v>0</v>
      </c>
      <c r="Q199" s="97" t="n">
        <v>30</v>
      </c>
    </row>
    <row r="200" customFormat="false" ht="11.25" hidden="false" customHeight="false" outlineLevel="0" collapsed="false">
      <c r="A200" s="247"/>
      <c r="B200" s="255" t="n">
        <f aca="false">EOMONTH(B199,0)+1</f>
        <v>51867</v>
      </c>
      <c r="C200" s="256" t="n">
        <f aca="false">H200</f>
        <v>22</v>
      </c>
      <c r="D200" s="256" t="n">
        <f aca="false">I200</f>
        <v>4</v>
      </c>
      <c r="E200" s="256" t="n">
        <f aca="false">J200</f>
        <v>5</v>
      </c>
      <c r="F200" s="253" t="n">
        <f aca="false">B201-B200</f>
        <v>31</v>
      </c>
      <c r="G200" s="254"/>
      <c r="H200" s="97" t="n">
        <f aca="false">VLOOKUP($B200,NDayTable,2)</f>
        <v>22</v>
      </c>
      <c r="I200" s="1" t="n">
        <f aca="false">VLOOKUP($B200,NDayTable,3)</f>
        <v>4</v>
      </c>
      <c r="J200" s="1" t="n">
        <f aca="false">VLOOKUP($B200,NDayTable,4)</f>
        <v>5</v>
      </c>
      <c r="K200" s="97" t="n">
        <f aca="false">B200-ValuationDate</f>
        <v>5936</v>
      </c>
      <c r="L200" s="71" t="n">
        <v>42491</v>
      </c>
      <c r="M200" s="97" t="n">
        <v>21</v>
      </c>
      <c r="N200" s="97" t="n">
        <v>4</v>
      </c>
      <c r="O200" s="97" t="n">
        <v>6</v>
      </c>
      <c r="P200" s="97" t="n">
        <v>1</v>
      </c>
      <c r="Q200" s="97" t="n">
        <v>31</v>
      </c>
    </row>
    <row r="201" customFormat="false" ht="11.25" hidden="false" customHeight="false" outlineLevel="0" collapsed="false">
      <c r="A201" s="247"/>
      <c r="B201" s="255" t="n">
        <f aca="false">EOMONTH(B200,0)+1</f>
        <v>51898</v>
      </c>
      <c r="C201" s="256" t="n">
        <f aca="false">H201</f>
        <v>22</v>
      </c>
      <c r="D201" s="256" t="n">
        <f aca="false">I201</f>
        <v>4</v>
      </c>
      <c r="E201" s="256" t="n">
        <f aca="false">J201</f>
        <v>5</v>
      </c>
      <c r="F201" s="253" t="n">
        <f aca="false">B202-B201</f>
        <v>28</v>
      </c>
      <c r="G201" s="254"/>
      <c r="H201" s="97" t="n">
        <f aca="false">VLOOKUP($B201,NDayTable,2)</f>
        <v>22</v>
      </c>
      <c r="I201" s="1" t="n">
        <f aca="false">VLOOKUP($B201,NDayTable,3)</f>
        <v>4</v>
      </c>
      <c r="J201" s="1" t="n">
        <f aca="false">VLOOKUP($B201,NDayTable,4)</f>
        <v>5</v>
      </c>
      <c r="K201" s="97" t="n">
        <f aca="false">B201-ValuationDate</f>
        <v>5967</v>
      </c>
      <c r="L201" s="71" t="n">
        <v>42522</v>
      </c>
      <c r="M201" s="97" t="n">
        <v>22</v>
      </c>
      <c r="N201" s="97" t="n">
        <v>4</v>
      </c>
      <c r="O201" s="97" t="n">
        <v>4</v>
      </c>
      <c r="P201" s="97" t="n">
        <v>0</v>
      </c>
      <c r="Q201" s="97" t="n">
        <v>30</v>
      </c>
    </row>
    <row r="202" customFormat="false" ht="11.25" hidden="false" customHeight="false" outlineLevel="0" collapsed="false">
      <c r="A202" s="247"/>
      <c r="B202" s="255" t="n">
        <f aca="false">EOMONTH(B201,0)+1</f>
        <v>51926</v>
      </c>
      <c r="C202" s="256" t="n">
        <f aca="false">H202</f>
        <v>22</v>
      </c>
      <c r="D202" s="256" t="n">
        <f aca="false">I202</f>
        <v>4</v>
      </c>
      <c r="E202" s="256" t="n">
        <f aca="false">J202</f>
        <v>5</v>
      </c>
      <c r="F202" s="253" t="n">
        <f aca="false">B203-B202</f>
        <v>31</v>
      </c>
      <c r="G202" s="254"/>
      <c r="H202" s="97" t="n">
        <f aca="false">VLOOKUP($B202,NDayTable,2)</f>
        <v>22</v>
      </c>
      <c r="I202" s="1" t="n">
        <f aca="false">VLOOKUP($B202,NDayTable,3)</f>
        <v>4</v>
      </c>
      <c r="J202" s="1" t="n">
        <f aca="false">VLOOKUP($B202,NDayTable,4)</f>
        <v>5</v>
      </c>
      <c r="K202" s="97" t="n">
        <f aca="false">B202-ValuationDate</f>
        <v>5995</v>
      </c>
      <c r="L202" s="71" t="n">
        <v>42552</v>
      </c>
      <c r="M202" s="97" t="n">
        <v>20</v>
      </c>
      <c r="N202" s="97" t="n">
        <v>5</v>
      </c>
      <c r="O202" s="97" t="n">
        <v>6</v>
      </c>
      <c r="P202" s="97" t="n">
        <v>1</v>
      </c>
      <c r="Q202" s="97" t="n">
        <v>31</v>
      </c>
    </row>
    <row r="203" customFormat="false" ht="11.25" hidden="false" customHeight="false" outlineLevel="0" collapsed="false">
      <c r="A203" s="247"/>
      <c r="B203" s="255" t="n">
        <f aca="false">EOMONTH(B202,0)+1</f>
        <v>51957</v>
      </c>
      <c r="C203" s="256" t="n">
        <f aca="false">H203</f>
        <v>22</v>
      </c>
      <c r="D203" s="256" t="n">
        <f aca="false">I203</f>
        <v>4</v>
      </c>
      <c r="E203" s="256" t="n">
        <f aca="false">J203</f>
        <v>5</v>
      </c>
      <c r="F203" s="253" t="n">
        <f aca="false">B204-B203</f>
        <v>30</v>
      </c>
      <c r="G203" s="254"/>
      <c r="H203" s="97" t="n">
        <f aca="false">VLOOKUP($B203,NDayTable,2)</f>
        <v>22</v>
      </c>
      <c r="I203" s="1" t="n">
        <f aca="false">VLOOKUP($B203,NDayTable,3)</f>
        <v>4</v>
      </c>
      <c r="J203" s="1" t="n">
        <f aca="false">VLOOKUP($B203,NDayTable,4)</f>
        <v>5</v>
      </c>
      <c r="K203" s="97" t="n">
        <f aca="false">B203-ValuationDate</f>
        <v>6026</v>
      </c>
      <c r="L203" s="71" t="n">
        <v>42583</v>
      </c>
      <c r="M203" s="97" t="n">
        <v>23</v>
      </c>
      <c r="N203" s="97" t="n">
        <v>4</v>
      </c>
      <c r="O203" s="97" t="n">
        <v>4</v>
      </c>
      <c r="P203" s="97" t="n">
        <v>0</v>
      </c>
      <c r="Q203" s="97" t="n">
        <v>31</v>
      </c>
    </row>
    <row r="204" customFormat="false" ht="11.25" hidden="false" customHeight="false" outlineLevel="0" collapsed="false">
      <c r="A204" s="247"/>
      <c r="B204" s="255" t="n">
        <f aca="false">EOMONTH(B203,0)+1</f>
        <v>51987</v>
      </c>
      <c r="C204" s="256" t="n">
        <f aca="false">H204</f>
        <v>22</v>
      </c>
      <c r="D204" s="256" t="n">
        <f aca="false">I204</f>
        <v>4</v>
      </c>
      <c r="E204" s="256" t="n">
        <f aca="false">J204</f>
        <v>5</v>
      </c>
      <c r="F204" s="253" t="n">
        <f aca="false">B205-B204</f>
        <v>31</v>
      </c>
      <c r="G204" s="254"/>
      <c r="H204" s="97" t="n">
        <f aca="false">VLOOKUP($B204,NDayTable,2)</f>
        <v>22</v>
      </c>
      <c r="I204" s="1" t="n">
        <f aca="false">VLOOKUP($B204,NDayTable,3)</f>
        <v>4</v>
      </c>
      <c r="J204" s="1" t="n">
        <f aca="false">VLOOKUP($B204,NDayTable,4)</f>
        <v>5</v>
      </c>
      <c r="K204" s="97" t="n">
        <f aca="false">B204-ValuationDate</f>
        <v>6056</v>
      </c>
      <c r="L204" s="71" t="n">
        <v>42614</v>
      </c>
      <c r="M204" s="97" t="n">
        <v>21</v>
      </c>
      <c r="N204" s="97" t="n">
        <v>4</v>
      </c>
      <c r="O204" s="97" t="n">
        <v>5</v>
      </c>
      <c r="P204" s="97" t="n">
        <v>1</v>
      </c>
      <c r="Q204" s="97" t="n">
        <v>30</v>
      </c>
    </row>
    <row r="205" customFormat="false" ht="11.25" hidden="false" customHeight="false" outlineLevel="0" collapsed="false">
      <c r="A205" s="247"/>
      <c r="B205" s="255" t="n">
        <f aca="false">EOMONTH(B204,0)+1</f>
        <v>52018</v>
      </c>
      <c r="C205" s="256" t="n">
        <f aca="false">H205</f>
        <v>22</v>
      </c>
      <c r="D205" s="256" t="n">
        <f aca="false">I205</f>
        <v>4</v>
      </c>
      <c r="E205" s="256" t="n">
        <f aca="false">J205</f>
        <v>5</v>
      </c>
      <c r="F205" s="253" t="n">
        <f aca="false">B206-B205</f>
        <v>30</v>
      </c>
      <c r="G205" s="254"/>
      <c r="H205" s="97" t="n">
        <f aca="false">VLOOKUP($B205,NDayTable,2)</f>
        <v>22</v>
      </c>
      <c r="I205" s="1" t="n">
        <f aca="false">VLOOKUP($B205,NDayTable,3)</f>
        <v>4</v>
      </c>
      <c r="J205" s="1" t="n">
        <f aca="false">VLOOKUP($B205,NDayTable,4)</f>
        <v>5</v>
      </c>
      <c r="K205" s="97" t="n">
        <f aca="false">B205-ValuationDate</f>
        <v>6087</v>
      </c>
      <c r="L205" s="71" t="n">
        <v>42644</v>
      </c>
      <c r="M205" s="97" t="n">
        <v>21</v>
      </c>
      <c r="N205" s="97" t="n">
        <v>5</v>
      </c>
      <c r="O205" s="97" t="n">
        <v>5</v>
      </c>
      <c r="P205" s="97" t="n">
        <v>0</v>
      </c>
      <c r="Q205" s="97" t="n">
        <v>31</v>
      </c>
    </row>
    <row r="206" customFormat="false" ht="11.25" hidden="false" customHeight="false" outlineLevel="0" collapsed="false">
      <c r="A206" s="247"/>
      <c r="B206" s="255" t="n">
        <f aca="false">EOMONTH(B205,0)+1</f>
        <v>52048</v>
      </c>
      <c r="C206" s="256" t="n">
        <f aca="false">H206</f>
        <v>22</v>
      </c>
      <c r="D206" s="256" t="n">
        <f aca="false">I206</f>
        <v>4</v>
      </c>
      <c r="E206" s="256" t="n">
        <f aca="false">J206</f>
        <v>5</v>
      </c>
      <c r="F206" s="253" t="n">
        <f aca="false">B207-B206</f>
        <v>31</v>
      </c>
      <c r="G206" s="254"/>
      <c r="H206" s="97" t="n">
        <f aca="false">VLOOKUP($B206,NDayTable,2)</f>
        <v>22</v>
      </c>
      <c r="I206" s="1" t="n">
        <f aca="false">VLOOKUP($B206,NDayTable,3)</f>
        <v>4</v>
      </c>
      <c r="J206" s="1" t="n">
        <f aca="false">VLOOKUP($B206,NDayTable,4)</f>
        <v>5</v>
      </c>
      <c r="K206" s="97" t="n">
        <f aca="false">B206-ValuationDate</f>
        <v>6117</v>
      </c>
      <c r="L206" s="71" t="n">
        <v>42675</v>
      </c>
      <c r="M206" s="97" t="n">
        <v>21</v>
      </c>
      <c r="N206" s="97" t="n">
        <v>4</v>
      </c>
      <c r="O206" s="97" t="n">
        <v>5</v>
      </c>
      <c r="P206" s="97" t="n">
        <v>1</v>
      </c>
      <c r="Q206" s="97" t="n">
        <v>30</v>
      </c>
    </row>
    <row r="207" customFormat="false" ht="11.25" hidden="false" customHeight="false" outlineLevel="0" collapsed="false">
      <c r="A207" s="247"/>
      <c r="B207" s="255" t="n">
        <f aca="false">EOMONTH(B206,0)+1</f>
        <v>52079</v>
      </c>
      <c r="C207" s="256" t="n">
        <f aca="false">H207</f>
        <v>22</v>
      </c>
      <c r="D207" s="256" t="n">
        <f aca="false">I207</f>
        <v>4</v>
      </c>
      <c r="E207" s="256" t="n">
        <f aca="false">J207</f>
        <v>5</v>
      </c>
      <c r="F207" s="253" t="n">
        <f aca="false">B208-B207</f>
        <v>31</v>
      </c>
      <c r="G207" s="254"/>
      <c r="H207" s="97" t="n">
        <f aca="false">VLOOKUP($B207,NDayTable,2)</f>
        <v>22</v>
      </c>
      <c r="I207" s="1" t="n">
        <f aca="false">VLOOKUP($B207,NDayTable,3)</f>
        <v>4</v>
      </c>
      <c r="J207" s="1" t="n">
        <f aca="false">VLOOKUP($B207,NDayTable,4)</f>
        <v>5</v>
      </c>
      <c r="K207" s="97" t="n">
        <f aca="false">B207-ValuationDate</f>
        <v>6148</v>
      </c>
      <c r="L207" s="71" t="n">
        <v>42705</v>
      </c>
      <c r="M207" s="97" t="n">
        <v>21</v>
      </c>
      <c r="N207" s="97" t="n">
        <v>5</v>
      </c>
      <c r="O207" s="97" t="n">
        <v>5</v>
      </c>
      <c r="P207" s="97" t="n">
        <v>1</v>
      </c>
      <c r="Q207" s="97" t="n">
        <v>31</v>
      </c>
    </row>
    <row r="208" customFormat="false" ht="11.25" hidden="false" customHeight="false" outlineLevel="0" collapsed="false">
      <c r="A208" s="247"/>
      <c r="B208" s="255" t="n">
        <f aca="false">EOMONTH(B207,0)+1</f>
        <v>52110</v>
      </c>
      <c r="C208" s="256" t="n">
        <f aca="false">H208</f>
        <v>22</v>
      </c>
      <c r="D208" s="256" t="n">
        <f aca="false">I208</f>
        <v>4</v>
      </c>
      <c r="E208" s="256" t="n">
        <f aca="false">J208</f>
        <v>5</v>
      </c>
      <c r="F208" s="253" t="n">
        <f aca="false">B209-B208</f>
        <v>30</v>
      </c>
      <c r="G208" s="254"/>
      <c r="H208" s="97" t="n">
        <f aca="false">VLOOKUP($B208,NDayTable,2)</f>
        <v>22</v>
      </c>
      <c r="I208" s="1" t="n">
        <f aca="false">VLOOKUP($B208,NDayTable,3)</f>
        <v>4</v>
      </c>
      <c r="J208" s="1" t="n">
        <f aca="false">VLOOKUP($B208,NDayTable,4)</f>
        <v>5</v>
      </c>
      <c r="K208" s="97" t="n">
        <f aca="false">B208-ValuationDate</f>
        <v>6179</v>
      </c>
      <c r="L208" s="71" t="n">
        <v>42736</v>
      </c>
      <c r="M208" s="97" t="n">
        <v>21</v>
      </c>
      <c r="N208" s="97" t="n">
        <v>4</v>
      </c>
      <c r="O208" s="97" t="n">
        <v>6</v>
      </c>
      <c r="P208" s="97" t="n">
        <v>1</v>
      </c>
      <c r="Q208" s="97" t="n">
        <v>31</v>
      </c>
    </row>
    <row r="209" customFormat="false" ht="11.25" hidden="false" customHeight="false" outlineLevel="0" collapsed="false">
      <c r="A209" s="247"/>
      <c r="B209" s="255" t="n">
        <f aca="false">EOMONTH(B208,0)+1</f>
        <v>52140</v>
      </c>
      <c r="C209" s="256" t="n">
        <f aca="false">H209</f>
        <v>22</v>
      </c>
      <c r="D209" s="256" t="n">
        <f aca="false">I209</f>
        <v>4</v>
      </c>
      <c r="E209" s="256" t="n">
        <f aca="false">J209</f>
        <v>5</v>
      </c>
      <c r="F209" s="253" t="n">
        <f aca="false">B210-B209</f>
        <v>31</v>
      </c>
      <c r="G209" s="254"/>
      <c r="H209" s="97" t="n">
        <f aca="false">VLOOKUP($B209,NDayTable,2)</f>
        <v>22</v>
      </c>
      <c r="I209" s="1" t="n">
        <f aca="false">VLOOKUP($B209,NDayTable,3)</f>
        <v>4</v>
      </c>
      <c r="J209" s="1" t="n">
        <f aca="false">VLOOKUP($B209,NDayTable,4)</f>
        <v>5</v>
      </c>
      <c r="K209" s="97" t="n">
        <f aca="false">B209-ValuationDate</f>
        <v>6209</v>
      </c>
      <c r="L209" s="71" t="n">
        <v>42767</v>
      </c>
      <c r="M209" s="97" t="n">
        <v>20</v>
      </c>
      <c r="N209" s="97" t="n">
        <v>4</v>
      </c>
      <c r="O209" s="97" t="n">
        <v>4</v>
      </c>
      <c r="P209" s="97" t="n">
        <v>0</v>
      </c>
      <c r="Q209" s="97" t="n">
        <v>28</v>
      </c>
    </row>
    <row r="210" customFormat="false" ht="11.25" hidden="false" customHeight="false" outlineLevel="0" collapsed="false">
      <c r="A210" s="247"/>
      <c r="B210" s="255" t="n">
        <f aca="false">EOMONTH(B209,0)+1</f>
        <v>52171</v>
      </c>
      <c r="C210" s="256" t="n">
        <f aca="false">H210</f>
        <v>22</v>
      </c>
      <c r="D210" s="256" t="n">
        <f aca="false">I210</f>
        <v>4</v>
      </c>
      <c r="E210" s="256" t="n">
        <f aca="false">J210</f>
        <v>5</v>
      </c>
      <c r="F210" s="253" t="n">
        <f aca="false">B211-B210</f>
        <v>30</v>
      </c>
      <c r="G210" s="254"/>
      <c r="H210" s="97" t="n">
        <f aca="false">VLOOKUP($B210,NDayTable,2)</f>
        <v>22</v>
      </c>
      <c r="I210" s="1" t="n">
        <f aca="false">VLOOKUP($B210,NDayTable,3)</f>
        <v>4</v>
      </c>
      <c r="J210" s="1" t="n">
        <f aca="false">VLOOKUP($B210,NDayTable,4)</f>
        <v>5</v>
      </c>
      <c r="K210" s="97" t="n">
        <f aca="false">B210-ValuationDate</f>
        <v>6240</v>
      </c>
      <c r="L210" s="71" t="n">
        <v>42795</v>
      </c>
      <c r="M210" s="97" t="n">
        <v>23</v>
      </c>
      <c r="N210" s="97" t="n">
        <v>4</v>
      </c>
      <c r="O210" s="97" t="n">
        <v>4</v>
      </c>
      <c r="P210" s="97" t="n">
        <v>0</v>
      </c>
      <c r="Q210" s="97" t="n">
        <v>31</v>
      </c>
    </row>
    <row r="211" customFormat="false" ht="11.25" hidden="false" customHeight="false" outlineLevel="0" collapsed="false">
      <c r="A211" s="247"/>
      <c r="B211" s="255" t="n">
        <f aca="false">EOMONTH(B210,0)+1</f>
        <v>52201</v>
      </c>
      <c r="C211" s="256" t="n">
        <f aca="false">H211</f>
        <v>22</v>
      </c>
      <c r="D211" s="256" t="n">
        <f aca="false">I211</f>
        <v>4</v>
      </c>
      <c r="E211" s="256" t="n">
        <f aca="false">J211</f>
        <v>5</v>
      </c>
      <c r="F211" s="253" t="n">
        <f aca="false">B212-B211</f>
        <v>31</v>
      </c>
      <c r="G211" s="254"/>
      <c r="H211" s="97" t="n">
        <f aca="false">VLOOKUP($B211,NDayTable,2)</f>
        <v>22</v>
      </c>
      <c r="I211" s="1" t="n">
        <f aca="false">VLOOKUP($B211,NDayTable,3)</f>
        <v>4</v>
      </c>
      <c r="J211" s="1" t="n">
        <f aca="false">VLOOKUP($B211,NDayTable,4)</f>
        <v>5</v>
      </c>
      <c r="K211" s="97" t="n">
        <f aca="false">B211-ValuationDate</f>
        <v>6270</v>
      </c>
      <c r="L211" s="71" t="n">
        <v>42826</v>
      </c>
      <c r="M211" s="97" t="n">
        <v>20</v>
      </c>
      <c r="N211" s="97" t="n">
        <v>5</v>
      </c>
      <c r="O211" s="97" t="n">
        <v>5</v>
      </c>
      <c r="P211" s="97" t="n">
        <v>0</v>
      </c>
      <c r="Q211" s="97" t="n">
        <v>30</v>
      </c>
    </row>
    <row r="212" customFormat="false" ht="11.25" hidden="false" customHeight="false" outlineLevel="0" collapsed="false">
      <c r="A212" s="247"/>
      <c r="B212" s="255" t="n">
        <f aca="false">EOMONTH(B211,0)+1</f>
        <v>52232</v>
      </c>
      <c r="C212" s="256" t="n">
        <f aca="false">H212</f>
        <v>22</v>
      </c>
      <c r="D212" s="256" t="n">
        <f aca="false">I212</f>
        <v>4</v>
      </c>
      <c r="E212" s="256" t="n">
        <f aca="false">J212</f>
        <v>5</v>
      </c>
      <c r="F212" s="253" t="n">
        <f aca="false">B213-B212</f>
        <v>31</v>
      </c>
      <c r="G212" s="254"/>
      <c r="H212" s="97" t="n">
        <f aca="false">VLOOKUP($B212,NDayTable,2)</f>
        <v>22</v>
      </c>
      <c r="I212" s="1" t="n">
        <f aca="false">VLOOKUP($B212,NDayTable,3)</f>
        <v>4</v>
      </c>
      <c r="J212" s="1" t="n">
        <f aca="false">VLOOKUP($B212,NDayTable,4)</f>
        <v>5</v>
      </c>
      <c r="K212" s="97" t="n">
        <f aca="false">B212-ValuationDate</f>
        <v>6301</v>
      </c>
      <c r="L212" s="71" t="n">
        <v>42856</v>
      </c>
      <c r="M212" s="97" t="n">
        <v>22</v>
      </c>
      <c r="N212" s="97" t="n">
        <v>4</v>
      </c>
      <c r="O212" s="97" t="n">
        <v>5</v>
      </c>
      <c r="P212" s="97" t="n">
        <v>1</v>
      </c>
      <c r="Q212" s="97" t="n">
        <v>31</v>
      </c>
    </row>
    <row r="213" customFormat="false" ht="11.25" hidden="false" customHeight="false" outlineLevel="0" collapsed="false">
      <c r="A213" s="247"/>
      <c r="B213" s="255" t="n">
        <f aca="false">EOMONTH(B212,0)+1</f>
        <v>52263</v>
      </c>
      <c r="C213" s="256" t="n">
        <f aca="false">H213</f>
        <v>22</v>
      </c>
      <c r="D213" s="256" t="n">
        <f aca="false">I213</f>
        <v>4</v>
      </c>
      <c r="E213" s="256" t="n">
        <f aca="false">J213</f>
        <v>5</v>
      </c>
      <c r="F213" s="253" t="n">
        <f aca="false">B214-B213</f>
        <v>28</v>
      </c>
      <c r="G213" s="254"/>
      <c r="H213" s="97" t="n">
        <f aca="false">VLOOKUP($B213,NDayTable,2)</f>
        <v>22</v>
      </c>
      <c r="I213" s="1" t="n">
        <f aca="false">VLOOKUP($B213,NDayTable,3)</f>
        <v>4</v>
      </c>
      <c r="J213" s="1" t="n">
        <f aca="false">VLOOKUP($B213,NDayTable,4)</f>
        <v>5</v>
      </c>
      <c r="K213" s="97" t="n">
        <f aca="false">B213-ValuationDate</f>
        <v>6332</v>
      </c>
      <c r="L213" s="71" t="n">
        <v>42887</v>
      </c>
      <c r="M213" s="97" t="n">
        <v>22</v>
      </c>
      <c r="N213" s="97" t="n">
        <v>4</v>
      </c>
      <c r="O213" s="97" t="n">
        <v>4</v>
      </c>
      <c r="P213" s="97" t="n">
        <v>0</v>
      </c>
      <c r="Q213" s="97" t="n">
        <v>30</v>
      </c>
    </row>
    <row r="214" customFormat="false" ht="11.25" hidden="false" customHeight="false" outlineLevel="0" collapsed="false">
      <c r="A214" s="247"/>
      <c r="B214" s="255" t="n">
        <f aca="false">EOMONTH(B213,0)+1</f>
        <v>52291</v>
      </c>
      <c r="C214" s="256" t="n">
        <f aca="false">H214</f>
        <v>22</v>
      </c>
      <c r="D214" s="256" t="n">
        <f aca="false">I214</f>
        <v>4</v>
      </c>
      <c r="E214" s="256" t="n">
        <f aca="false">J214</f>
        <v>5</v>
      </c>
      <c r="F214" s="253" t="n">
        <f aca="false">B215-B214</f>
        <v>31</v>
      </c>
      <c r="G214" s="254"/>
      <c r="H214" s="97" t="n">
        <f aca="false">VLOOKUP($B214,NDayTable,2)</f>
        <v>22</v>
      </c>
      <c r="I214" s="1" t="n">
        <f aca="false">VLOOKUP($B214,NDayTable,3)</f>
        <v>4</v>
      </c>
      <c r="J214" s="1" t="n">
        <f aca="false">VLOOKUP($B214,NDayTable,4)</f>
        <v>5</v>
      </c>
      <c r="K214" s="97" t="n">
        <f aca="false">B214-ValuationDate</f>
        <v>6360</v>
      </c>
      <c r="L214" s="71" t="n">
        <v>42917</v>
      </c>
      <c r="M214" s="97" t="n">
        <v>20</v>
      </c>
      <c r="N214" s="97" t="n">
        <v>5</v>
      </c>
      <c r="O214" s="97" t="n">
        <v>6</v>
      </c>
      <c r="P214" s="97" t="n">
        <v>1</v>
      </c>
      <c r="Q214" s="97" t="n">
        <v>31</v>
      </c>
    </row>
    <row r="215" customFormat="false" ht="11.25" hidden="false" customHeight="false" outlineLevel="0" collapsed="false">
      <c r="A215" s="247"/>
      <c r="B215" s="255" t="n">
        <f aca="false">EOMONTH(B214,0)+1</f>
        <v>52322</v>
      </c>
      <c r="C215" s="256" t="n">
        <f aca="false">H215</f>
        <v>22</v>
      </c>
      <c r="D215" s="256" t="n">
        <f aca="false">I215</f>
        <v>4</v>
      </c>
      <c r="E215" s="256" t="n">
        <f aca="false">J215</f>
        <v>5</v>
      </c>
      <c r="F215" s="253" t="n">
        <f aca="false">B216-B215</f>
        <v>30</v>
      </c>
      <c r="G215" s="254"/>
      <c r="H215" s="97" t="n">
        <f aca="false">VLOOKUP($B215,NDayTable,2)</f>
        <v>22</v>
      </c>
      <c r="I215" s="1" t="n">
        <f aca="false">VLOOKUP($B215,NDayTable,3)</f>
        <v>4</v>
      </c>
      <c r="J215" s="1" t="n">
        <f aca="false">VLOOKUP($B215,NDayTable,4)</f>
        <v>5</v>
      </c>
      <c r="K215" s="97" t="n">
        <f aca="false">B215-ValuationDate</f>
        <v>6391</v>
      </c>
      <c r="L215" s="71" t="n">
        <v>42948</v>
      </c>
      <c r="M215" s="97" t="n">
        <v>23</v>
      </c>
      <c r="N215" s="97" t="n">
        <v>4</v>
      </c>
      <c r="O215" s="97" t="n">
        <v>4</v>
      </c>
      <c r="P215" s="97" t="n">
        <v>0</v>
      </c>
      <c r="Q215" s="97" t="n">
        <v>31</v>
      </c>
    </row>
    <row r="216" customFormat="false" ht="11.25" hidden="false" customHeight="false" outlineLevel="0" collapsed="false">
      <c r="A216" s="247"/>
      <c r="B216" s="255" t="n">
        <f aca="false">EOMONTH(B215,0)+1</f>
        <v>52352</v>
      </c>
      <c r="C216" s="256" t="n">
        <f aca="false">H216</f>
        <v>22</v>
      </c>
      <c r="D216" s="256" t="n">
        <f aca="false">I216</f>
        <v>4</v>
      </c>
      <c r="E216" s="256" t="n">
        <f aca="false">J216</f>
        <v>5</v>
      </c>
      <c r="F216" s="253" t="n">
        <f aca="false">B217-B216</f>
        <v>31</v>
      </c>
      <c r="G216" s="254"/>
      <c r="H216" s="97" t="n">
        <f aca="false">VLOOKUP($B216,NDayTable,2)</f>
        <v>22</v>
      </c>
      <c r="I216" s="1" t="n">
        <f aca="false">VLOOKUP($B216,NDayTable,3)</f>
        <v>4</v>
      </c>
      <c r="J216" s="1" t="n">
        <f aca="false">VLOOKUP($B216,NDayTable,4)</f>
        <v>5</v>
      </c>
      <c r="K216" s="97" t="n">
        <f aca="false">B216-ValuationDate</f>
        <v>6421</v>
      </c>
      <c r="L216" s="71" t="n">
        <v>42979</v>
      </c>
      <c r="M216" s="97" t="n">
        <v>20</v>
      </c>
      <c r="N216" s="97" t="n">
        <v>5</v>
      </c>
      <c r="O216" s="97" t="n">
        <v>5</v>
      </c>
      <c r="P216" s="97" t="n">
        <v>1</v>
      </c>
      <c r="Q216" s="97" t="n">
        <v>30</v>
      </c>
    </row>
    <row r="217" customFormat="false" ht="11.25" hidden="false" customHeight="false" outlineLevel="0" collapsed="false">
      <c r="A217" s="247"/>
      <c r="B217" s="255" t="n">
        <f aca="false">EOMONTH(B216,0)+1</f>
        <v>52383</v>
      </c>
      <c r="C217" s="256" t="n">
        <f aca="false">H217</f>
        <v>22</v>
      </c>
      <c r="D217" s="256" t="n">
        <f aca="false">I217</f>
        <v>4</v>
      </c>
      <c r="E217" s="256" t="n">
        <f aca="false">J217</f>
        <v>5</v>
      </c>
      <c r="F217" s="253" t="n">
        <f aca="false">B218-B217</f>
        <v>30</v>
      </c>
      <c r="G217" s="254"/>
      <c r="H217" s="97" t="n">
        <f aca="false">VLOOKUP($B217,NDayTable,2)</f>
        <v>22</v>
      </c>
      <c r="I217" s="1" t="n">
        <f aca="false">VLOOKUP($B217,NDayTable,3)</f>
        <v>4</v>
      </c>
      <c r="J217" s="1" t="n">
        <f aca="false">VLOOKUP($B217,NDayTable,4)</f>
        <v>5</v>
      </c>
      <c r="K217" s="97" t="n">
        <f aca="false">B217-ValuationDate</f>
        <v>6452</v>
      </c>
      <c r="L217" s="71" t="n">
        <v>43009</v>
      </c>
      <c r="M217" s="97" t="n">
        <v>22</v>
      </c>
      <c r="N217" s="97" t="n">
        <v>4</v>
      </c>
      <c r="O217" s="97" t="n">
        <v>5</v>
      </c>
      <c r="P217" s="97" t="n">
        <v>0</v>
      </c>
      <c r="Q217" s="97" t="n">
        <v>31</v>
      </c>
    </row>
    <row r="218" customFormat="false" ht="11.25" hidden="false" customHeight="false" outlineLevel="0" collapsed="false">
      <c r="A218" s="247"/>
      <c r="B218" s="255" t="n">
        <f aca="false">EOMONTH(B217,0)+1</f>
        <v>52413</v>
      </c>
      <c r="C218" s="256" t="n">
        <f aca="false">H218</f>
        <v>22</v>
      </c>
      <c r="D218" s="256" t="n">
        <f aca="false">I218</f>
        <v>4</v>
      </c>
      <c r="E218" s="256" t="n">
        <f aca="false">J218</f>
        <v>5</v>
      </c>
      <c r="F218" s="253" t="n">
        <f aca="false">B219-B218</f>
        <v>31</v>
      </c>
      <c r="G218" s="254"/>
      <c r="H218" s="97" t="n">
        <f aca="false">VLOOKUP($B218,NDayTable,2)</f>
        <v>22</v>
      </c>
      <c r="I218" s="1" t="n">
        <f aca="false">VLOOKUP($B218,NDayTable,3)</f>
        <v>4</v>
      </c>
      <c r="J218" s="1" t="n">
        <f aca="false">VLOOKUP($B218,NDayTable,4)</f>
        <v>5</v>
      </c>
      <c r="K218" s="97" t="n">
        <f aca="false">B218-ValuationDate</f>
        <v>6482</v>
      </c>
      <c r="L218" s="71" t="n">
        <v>43040</v>
      </c>
      <c r="M218" s="97" t="n">
        <v>21</v>
      </c>
      <c r="N218" s="97" t="n">
        <v>4</v>
      </c>
      <c r="O218" s="97" t="n">
        <v>5</v>
      </c>
      <c r="P218" s="97" t="n">
        <v>1</v>
      </c>
      <c r="Q218" s="97" t="n">
        <v>30</v>
      </c>
    </row>
    <row r="219" customFormat="false" ht="11.25" hidden="false" customHeight="false" outlineLevel="0" collapsed="false">
      <c r="A219" s="247"/>
      <c r="B219" s="255" t="n">
        <f aca="false">EOMONTH(B218,0)+1</f>
        <v>52444</v>
      </c>
      <c r="C219" s="256" t="n">
        <f aca="false">H219</f>
        <v>22</v>
      </c>
      <c r="D219" s="256" t="n">
        <f aca="false">I219</f>
        <v>4</v>
      </c>
      <c r="E219" s="256" t="n">
        <f aca="false">J219</f>
        <v>5</v>
      </c>
      <c r="F219" s="253" t="n">
        <f aca="false">B220-B219</f>
        <v>31</v>
      </c>
      <c r="G219" s="254"/>
      <c r="H219" s="97" t="n">
        <f aca="false">VLOOKUP($B219,NDayTable,2)</f>
        <v>22</v>
      </c>
      <c r="I219" s="1" t="n">
        <f aca="false">VLOOKUP($B219,NDayTable,3)</f>
        <v>4</v>
      </c>
      <c r="J219" s="1" t="n">
        <f aca="false">VLOOKUP($B219,NDayTable,4)</f>
        <v>5</v>
      </c>
      <c r="K219" s="97" t="n">
        <f aca="false">B219-ValuationDate</f>
        <v>6513</v>
      </c>
      <c r="L219" s="71" t="n">
        <v>43070</v>
      </c>
      <c r="M219" s="97" t="n">
        <v>20</v>
      </c>
      <c r="N219" s="97" t="n">
        <v>5</v>
      </c>
      <c r="O219" s="97" t="n">
        <v>6</v>
      </c>
      <c r="P219" s="97" t="n">
        <v>1</v>
      </c>
      <c r="Q219" s="97" t="n">
        <v>31</v>
      </c>
    </row>
    <row r="220" customFormat="false" ht="11.25" hidden="false" customHeight="false" outlineLevel="0" collapsed="false">
      <c r="A220" s="247"/>
      <c r="B220" s="255" t="n">
        <f aca="false">EOMONTH(B219,0)+1</f>
        <v>52475</v>
      </c>
      <c r="C220" s="256" t="n">
        <f aca="false">H220</f>
        <v>22</v>
      </c>
      <c r="D220" s="256" t="n">
        <f aca="false">I220</f>
        <v>4</v>
      </c>
      <c r="E220" s="256" t="n">
        <f aca="false">J220</f>
        <v>5</v>
      </c>
      <c r="F220" s="253" t="n">
        <f aca="false">B221-B220</f>
        <v>30</v>
      </c>
      <c r="G220" s="254"/>
      <c r="H220" s="97" t="n">
        <f aca="false">VLOOKUP($B220,NDayTable,2)</f>
        <v>22</v>
      </c>
      <c r="I220" s="1" t="n">
        <f aca="false">VLOOKUP($B220,NDayTable,3)</f>
        <v>4</v>
      </c>
      <c r="J220" s="1" t="n">
        <f aca="false">VLOOKUP($B220,NDayTable,4)</f>
        <v>5</v>
      </c>
      <c r="K220" s="97" t="n">
        <f aca="false">B220-ValuationDate</f>
        <v>6544</v>
      </c>
      <c r="L220" s="71" t="n">
        <v>43101</v>
      </c>
      <c r="M220" s="97" t="n">
        <v>22</v>
      </c>
      <c r="N220" s="97" t="n">
        <v>4</v>
      </c>
      <c r="O220" s="97" t="n">
        <v>5</v>
      </c>
      <c r="P220" s="97" t="n">
        <v>1</v>
      </c>
      <c r="Q220" s="97" t="n">
        <v>31</v>
      </c>
    </row>
    <row r="221" customFormat="false" ht="11.25" hidden="false" customHeight="false" outlineLevel="0" collapsed="false">
      <c r="A221" s="247"/>
      <c r="B221" s="255" t="n">
        <f aca="false">EOMONTH(B220,0)+1</f>
        <v>52505</v>
      </c>
      <c r="C221" s="256" t="n">
        <f aca="false">H221</f>
        <v>22</v>
      </c>
      <c r="D221" s="256" t="n">
        <f aca="false">I221</f>
        <v>4</v>
      </c>
      <c r="E221" s="256" t="n">
        <f aca="false">J221</f>
        <v>5</v>
      </c>
      <c r="F221" s="253" t="n">
        <f aca="false">B222-B221</f>
        <v>31</v>
      </c>
      <c r="G221" s="254"/>
      <c r="H221" s="97" t="n">
        <f aca="false">VLOOKUP($B221,NDayTable,2)</f>
        <v>22</v>
      </c>
      <c r="I221" s="1" t="n">
        <f aca="false">VLOOKUP($B221,NDayTable,3)</f>
        <v>4</v>
      </c>
      <c r="J221" s="1" t="n">
        <f aca="false">VLOOKUP($B221,NDayTable,4)</f>
        <v>5</v>
      </c>
      <c r="K221" s="97" t="n">
        <f aca="false">B221-ValuationDate</f>
        <v>6574</v>
      </c>
      <c r="L221" s="71" t="n">
        <v>43132</v>
      </c>
      <c r="M221" s="97" t="n">
        <v>20</v>
      </c>
      <c r="N221" s="97" t="n">
        <v>4</v>
      </c>
      <c r="O221" s="97" t="n">
        <v>4</v>
      </c>
      <c r="P221" s="97" t="n">
        <v>0</v>
      </c>
      <c r="Q221" s="97" t="n">
        <v>28</v>
      </c>
    </row>
    <row r="222" customFormat="false" ht="11.25" hidden="false" customHeight="false" outlineLevel="0" collapsed="false">
      <c r="A222" s="247"/>
      <c r="B222" s="255" t="n">
        <f aca="false">EOMONTH(B221,0)+1</f>
        <v>52536</v>
      </c>
      <c r="C222" s="256" t="n">
        <f aca="false">H222</f>
        <v>22</v>
      </c>
      <c r="D222" s="256" t="n">
        <f aca="false">I222</f>
        <v>4</v>
      </c>
      <c r="E222" s="256" t="n">
        <f aca="false">J222</f>
        <v>5</v>
      </c>
      <c r="F222" s="253" t="n">
        <f aca="false">B223-B222</f>
        <v>30</v>
      </c>
      <c r="G222" s="254"/>
      <c r="H222" s="97" t="n">
        <f aca="false">VLOOKUP($B222,NDayTable,2)</f>
        <v>22</v>
      </c>
      <c r="I222" s="1" t="n">
        <f aca="false">VLOOKUP($B222,NDayTable,3)</f>
        <v>4</v>
      </c>
      <c r="J222" s="1" t="n">
        <f aca="false">VLOOKUP($B222,NDayTable,4)</f>
        <v>5</v>
      </c>
      <c r="K222" s="97" t="n">
        <f aca="false">B222-ValuationDate</f>
        <v>6605</v>
      </c>
      <c r="L222" s="71" t="n">
        <v>43160</v>
      </c>
      <c r="M222" s="97" t="n">
        <v>22</v>
      </c>
      <c r="N222" s="97" t="n">
        <v>5</v>
      </c>
      <c r="O222" s="97" t="n">
        <v>4</v>
      </c>
      <c r="P222" s="97" t="n">
        <v>0</v>
      </c>
      <c r="Q222" s="97" t="n">
        <v>31</v>
      </c>
    </row>
    <row r="223" customFormat="false" ht="11.25" hidden="false" customHeight="false" outlineLevel="0" collapsed="false">
      <c r="A223" s="247"/>
      <c r="B223" s="255" t="n">
        <f aca="false">EOMONTH(B222,0)+1</f>
        <v>52566</v>
      </c>
      <c r="C223" s="256" t="n">
        <f aca="false">H223</f>
        <v>22</v>
      </c>
      <c r="D223" s="256" t="n">
        <f aca="false">I223</f>
        <v>4</v>
      </c>
      <c r="E223" s="256" t="n">
        <f aca="false">J223</f>
        <v>5</v>
      </c>
      <c r="F223" s="253" t="n">
        <f aca="false">B224-B223</f>
        <v>31</v>
      </c>
      <c r="G223" s="254"/>
      <c r="H223" s="97" t="n">
        <f aca="false">VLOOKUP($B223,NDayTable,2)</f>
        <v>22</v>
      </c>
      <c r="I223" s="1" t="n">
        <f aca="false">VLOOKUP($B223,NDayTable,3)</f>
        <v>4</v>
      </c>
      <c r="J223" s="1" t="n">
        <f aca="false">VLOOKUP($B223,NDayTable,4)</f>
        <v>5</v>
      </c>
      <c r="K223" s="97" t="n">
        <f aca="false">B223-ValuationDate</f>
        <v>6635</v>
      </c>
      <c r="L223" s="71" t="n">
        <v>43191</v>
      </c>
      <c r="M223" s="97" t="n">
        <v>21</v>
      </c>
      <c r="N223" s="97" t="n">
        <v>4</v>
      </c>
      <c r="O223" s="97" t="n">
        <v>5</v>
      </c>
      <c r="P223" s="97" t="n">
        <v>0</v>
      </c>
      <c r="Q223" s="97" t="n">
        <v>30</v>
      </c>
    </row>
    <row r="224" customFormat="false" ht="11.25" hidden="false" customHeight="false" outlineLevel="0" collapsed="false">
      <c r="A224" s="247"/>
      <c r="B224" s="255" t="n">
        <f aca="false">EOMONTH(B223,0)+1</f>
        <v>52597</v>
      </c>
      <c r="C224" s="256" t="n">
        <f aca="false">H224</f>
        <v>22</v>
      </c>
      <c r="D224" s="256" t="n">
        <f aca="false">I224</f>
        <v>4</v>
      </c>
      <c r="E224" s="256" t="n">
        <f aca="false">J224</f>
        <v>5</v>
      </c>
      <c r="F224" s="253" t="n">
        <f aca="false">B225-B224</f>
        <v>31</v>
      </c>
      <c r="G224" s="254"/>
      <c r="H224" s="97" t="n">
        <f aca="false">VLOOKUP($B224,NDayTable,2)</f>
        <v>22</v>
      </c>
      <c r="I224" s="1" t="n">
        <f aca="false">VLOOKUP($B224,NDayTable,3)</f>
        <v>4</v>
      </c>
      <c r="J224" s="1" t="n">
        <f aca="false">VLOOKUP($B224,NDayTable,4)</f>
        <v>5</v>
      </c>
      <c r="K224" s="97" t="n">
        <f aca="false">B224-ValuationDate</f>
        <v>6666</v>
      </c>
      <c r="L224" s="71" t="n">
        <v>43221</v>
      </c>
      <c r="M224" s="97" t="n">
        <v>22</v>
      </c>
      <c r="N224" s="97" t="n">
        <v>4</v>
      </c>
      <c r="O224" s="97" t="n">
        <v>5</v>
      </c>
      <c r="P224" s="97" t="n">
        <v>1</v>
      </c>
      <c r="Q224" s="97" t="n">
        <v>31</v>
      </c>
    </row>
    <row r="225" customFormat="false" ht="11.25" hidden="false" customHeight="false" outlineLevel="0" collapsed="false">
      <c r="A225" s="247"/>
      <c r="B225" s="255" t="n">
        <f aca="false">EOMONTH(B224,0)+1</f>
        <v>52628</v>
      </c>
      <c r="C225" s="256" t="n">
        <f aca="false">H225</f>
        <v>22</v>
      </c>
      <c r="D225" s="256" t="n">
        <f aca="false">I225</f>
        <v>4</v>
      </c>
      <c r="E225" s="256" t="n">
        <f aca="false">J225</f>
        <v>5</v>
      </c>
      <c r="F225" s="253" t="n">
        <f aca="false">B226-B225</f>
        <v>29</v>
      </c>
      <c r="G225" s="254"/>
      <c r="H225" s="97" t="n">
        <f aca="false">VLOOKUP($B225,NDayTable,2)</f>
        <v>22</v>
      </c>
      <c r="I225" s="1" t="n">
        <f aca="false">VLOOKUP($B225,NDayTable,3)</f>
        <v>4</v>
      </c>
      <c r="J225" s="1" t="n">
        <f aca="false">VLOOKUP($B225,NDayTable,4)</f>
        <v>5</v>
      </c>
      <c r="K225" s="97" t="n">
        <f aca="false">B225-ValuationDate</f>
        <v>6697</v>
      </c>
      <c r="L225" s="71" t="n">
        <v>43252</v>
      </c>
      <c r="M225" s="97" t="n">
        <v>21</v>
      </c>
      <c r="N225" s="97" t="n">
        <v>5</v>
      </c>
      <c r="O225" s="97" t="n">
        <v>4</v>
      </c>
      <c r="P225" s="97" t="n">
        <v>0</v>
      </c>
      <c r="Q225" s="97" t="n">
        <v>30</v>
      </c>
    </row>
    <row r="226" customFormat="false" ht="11.25" hidden="false" customHeight="false" outlineLevel="0" collapsed="false">
      <c r="A226" s="247"/>
      <c r="B226" s="255" t="n">
        <f aca="false">EOMONTH(B225,0)+1</f>
        <v>52657</v>
      </c>
      <c r="C226" s="256" t="n">
        <f aca="false">H226</f>
        <v>22</v>
      </c>
      <c r="D226" s="256" t="n">
        <f aca="false">I226</f>
        <v>4</v>
      </c>
      <c r="E226" s="256" t="n">
        <f aca="false">J226</f>
        <v>5</v>
      </c>
      <c r="F226" s="253" t="n">
        <f aca="false">B227-B226</f>
        <v>31</v>
      </c>
      <c r="G226" s="254"/>
      <c r="H226" s="97" t="n">
        <f aca="false">VLOOKUP($B226,NDayTable,2)</f>
        <v>22</v>
      </c>
      <c r="I226" s="1" t="n">
        <f aca="false">VLOOKUP($B226,NDayTable,3)</f>
        <v>4</v>
      </c>
      <c r="J226" s="1" t="n">
        <f aca="false">VLOOKUP($B226,NDayTable,4)</f>
        <v>5</v>
      </c>
      <c r="K226" s="97" t="n">
        <f aca="false">B226-ValuationDate</f>
        <v>6726</v>
      </c>
      <c r="L226" s="71" t="n">
        <v>43282</v>
      </c>
      <c r="M226" s="97" t="n">
        <v>21</v>
      </c>
      <c r="N226" s="97" t="n">
        <v>4</v>
      </c>
      <c r="O226" s="97" t="n">
        <v>6</v>
      </c>
      <c r="P226" s="97" t="n">
        <v>1</v>
      </c>
      <c r="Q226" s="97" t="n">
        <v>31</v>
      </c>
    </row>
    <row r="227" customFormat="false" ht="11.25" hidden="false" customHeight="false" outlineLevel="0" collapsed="false">
      <c r="A227" s="247"/>
      <c r="B227" s="255" t="n">
        <f aca="false">EOMONTH(B226,0)+1</f>
        <v>52688</v>
      </c>
      <c r="C227" s="256" t="n">
        <f aca="false">H227</f>
        <v>22</v>
      </c>
      <c r="D227" s="256" t="n">
        <f aca="false">I227</f>
        <v>4</v>
      </c>
      <c r="E227" s="256" t="n">
        <f aca="false">J227</f>
        <v>5</v>
      </c>
      <c r="F227" s="253" t="n">
        <f aca="false">B228-B227</f>
        <v>30</v>
      </c>
      <c r="G227" s="254"/>
      <c r="H227" s="97" t="n">
        <f aca="false">VLOOKUP($B227,NDayTable,2)</f>
        <v>22</v>
      </c>
      <c r="I227" s="1" t="n">
        <f aca="false">VLOOKUP($B227,NDayTable,3)</f>
        <v>4</v>
      </c>
      <c r="J227" s="1" t="n">
        <f aca="false">VLOOKUP($B227,NDayTable,4)</f>
        <v>5</v>
      </c>
      <c r="K227" s="97" t="n">
        <f aca="false">B227-ValuationDate</f>
        <v>6757</v>
      </c>
      <c r="L227" s="71" t="n">
        <v>43313</v>
      </c>
      <c r="M227" s="97" t="n">
        <v>23</v>
      </c>
      <c r="N227" s="97" t="n">
        <v>4</v>
      </c>
      <c r="O227" s="97" t="n">
        <v>4</v>
      </c>
      <c r="P227" s="97" t="n">
        <v>0</v>
      </c>
      <c r="Q227" s="97" t="n">
        <v>31</v>
      </c>
    </row>
    <row r="228" customFormat="false" ht="11.25" hidden="false" customHeight="false" outlineLevel="0" collapsed="false">
      <c r="A228" s="247"/>
      <c r="B228" s="255" t="n">
        <f aca="false">EOMONTH(B227,0)+1</f>
        <v>52718</v>
      </c>
      <c r="C228" s="256" t="n">
        <f aca="false">H228</f>
        <v>22</v>
      </c>
      <c r="D228" s="256" t="n">
        <f aca="false">I228</f>
        <v>4</v>
      </c>
      <c r="E228" s="256" t="n">
        <f aca="false">J228</f>
        <v>5</v>
      </c>
      <c r="F228" s="253" t="n">
        <f aca="false">B229-B228</f>
        <v>31</v>
      </c>
      <c r="G228" s="254"/>
      <c r="H228" s="97" t="n">
        <f aca="false">VLOOKUP($B228,NDayTable,2)</f>
        <v>22</v>
      </c>
      <c r="I228" s="1" t="n">
        <f aca="false">VLOOKUP($B228,NDayTable,3)</f>
        <v>4</v>
      </c>
      <c r="J228" s="1" t="n">
        <f aca="false">VLOOKUP($B228,NDayTable,4)</f>
        <v>5</v>
      </c>
      <c r="K228" s="97" t="n">
        <f aca="false">B228-ValuationDate</f>
        <v>6787</v>
      </c>
      <c r="L228" s="71" t="n">
        <v>43344</v>
      </c>
      <c r="M228" s="97" t="n">
        <v>19</v>
      </c>
      <c r="N228" s="97" t="n">
        <v>5</v>
      </c>
      <c r="O228" s="97" t="n">
        <v>6</v>
      </c>
      <c r="P228" s="97" t="n">
        <v>1</v>
      </c>
      <c r="Q228" s="97" t="n">
        <v>30</v>
      </c>
    </row>
    <row r="229" customFormat="false" ht="11.25" hidden="false" customHeight="false" outlineLevel="0" collapsed="false">
      <c r="A229" s="247"/>
      <c r="B229" s="255" t="n">
        <f aca="false">EOMONTH(B228,0)+1</f>
        <v>52749</v>
      </c>
      <c r="C229" s="256" t="n">
        <f aca="false">H229</f>
        <v>22</v>
      </c>
      <c r="D229" s="256" t="n">
        <f aca="false">I229</f>
        <v>4</v>
      </c>
      <c r="E229" s="256" t="n">
        <f aca="false">J229</f>
        <v>5</v>
      </c>
      <c r="F229" s="253" t="n">
        <f aca="false">B230-B229</f>
        <v>30</v>
      </c>
      <c r="G229" s="254"/>
      <c r="H229" s="97" t="n">
        <f aca="false">VLOOKUP($B229,NDayTable,2)</f>
        <v>22</v>
      </c>
      <c r="I229" s="1" t="n">
        <f aca="false">VLOOKUP($B229,NDayTable,3)</f>
        <v>4</v>
      </c>
      <c r="J229" s="1" t="n">
        <f aca="false">VLOOKUP($B229,NDayTable,4)</f>
        <v>5</v>
      </c>
      <c r="K229" s="97" t="n">
        <f aca="false">B229-ValuationDate</f>
        <v>6818</v>
      </c>
      <c r="L229" s="71" t="n">
        <v>43374</v>
      </c>
      <c r="M229" s="97" t="n">
        <v>23</v>
      </c>
      <c r="N229" s="97" t="n">
        <v>4</v>
      </c>
      <c r="O229" s="97" t="n">
        <v>4</v>
      </c>
      <c r="P229" s="97" t="n">
        <v>0</v>
      </c>
      <c r="Q229" s="97" t="n">
        <v>31</v>
      </c>
    </row>
    <row r="230" customFormat="false" ht="11.25" hidden="false" customHeight="false" outlineLevel="0" collapsed="false">
      <c r="A230" s="247"/>
      <c r="B230" s="255" t="n">
        <f aca="false">EOMONTH(B229,0)+1</f>
        <v>52779</v>
      </c>
      <c r="C230" s="256" t="n">
        <f aca="false">H230</f>
        <v>22</v>
      </c>
      <c r="D230" s="256" t="n">
        <f aca="false">I230</f>
        <v>4</v>
      </c>
      <c r="E230" s="256" t="n">
        <f aca="false">J230</f>
        <v>5</v>
      </c>
      <c r="F230" s="253" t="n">
        <f aca="false">B231-B230</f>
        <v>31</v>
      </c>
      <c r="G230" s="254"/>
      <c r="H230" s="97" t="n">
        <f aca="false">VLOOKUP($B230,NDayTable,2)</f>
        <v>22</v>
      </c>
      <c r="I230" s="1" t="n">
        <f aca="false">VLOOKUP($B230,NDayTable,3)</f>
        <v>4</v>
      </c>
      <c r="J230" s="1" t="n">
        <f aca="false">VLOOKUP($B230,NDayTable,4)</f>
        <v>5</v>
      </c>
      <c r="K230" s="97" t="n">
        <f aca="false">B230-ValuationDate</f>
        <v>6848</v>
      </c>
      <c r="L230" s="71" t="n">
        <v>43405</v>
      </c>
      <c r="M230" s="97" t="n">
        <v>21</v>
      </c>
      <c r="N230" s="97" t="n">
        <v>4</v>
      </c>
      <c r="O230" s="97" t="n">
        <v>5</v>
      </c>
      <c r="P230" s="97" t="n">
        <v>1</v>
      </c>
      <c r="Q230" s="97" t="n">
        <v>30</v>
      </c>
    </row>
    <row r="231" customFormat="false" ht="11.25" hidden="false" customHeight="false" outlineLevel="0" collapsed="false">
      <c r="A231" s="247"/>
      <c r="B231" s="255" t="n">
        <f aca="false">EOMONTH(B230,0)+1</f>
        <v>52810</v>
      </c>
      <c r="C231" s="256" t="n">
        <f aca="false">H231</f>
        <v>22</v>
      </c>
      <c r="D231" s="256" t="n">
        <f aca="false">I231</f>
        <v>4</v>
      </c>
      <c r="E231" s="256" t="n">
        <f aca="false">J231</f>
        <v>5</v>
      </c>
      <c r="F231" s="253" t="n">
        <f aca="false">B232-B231</f>
        <v>31</v>
      </c>
      <c r="G231" s="254"/>
      <c r="H231" s="97" t="n">
        <f aca="false">VLOOKUP($B231,NDayTable,2)</f>
        <v>22</v>
      </c>
      <c r="I231" s="1" t="n">
        <f aca="false">VLOOKUP($B231,NDayTable,3)</f>
        <v>4</v>
      </c>
      <c r="J231" s="1" t="n">
        <f aca="false">VLOOKUP($B231,NDayTable,4)</f>
        <v>5</v>
      </c>
      <c r="K231" s="97" t="n">
        <f aca="false">B231-ValuationDate</f>
        <v>6879</v>
      </c>
      <c r="L231" s="71" t="n">
        <v>43435</v>
      </c>
      <c r="M231" s="97" t="n">
        <v>20</v>
      </c>
      <c r="N231" s="97" t="n">
        <v>5</v>
      </c>
      <c r="O231" s="97" t="n">
        <v>6</v>
      </c>
      <c r="P231" s="97" t="n">
        <v>1</v>
      </c>
      <c r="Q231" s="97" t="n">
        <v>31</v>
      </c>
    </row>
    <row r="232" customFormat="false" ht="11.25" hidden="false" customHeight="false" outlineLevel="0" collapsed="false">
      <c r="A232" s="247"/>
      <c r="B232" s="255" t="n">
        <f aca="false">EOMONTH(B231,0)+1</f>
        <v>52841</v>
      </c>
      <c r="C232" s="256" t="n">
        <f aca="false">H232</f>
        <v>22</v>
      </c>
      <c r="D232" s="256" t="n">
        <f aca="false">I232</f>
        <v>4</v>
      </c>
      <c r="E232" s="256" t="n">
        <f aca="false">J232</f>
        <v>5</v>
      </c>
      <c r="F232" s="253" t="n">
        <f aca="false">B233-B232</f>
        <v>30</v>
      </c>
      <c r="G232" s="254"/>
      <c r="H232" s="97" t="n">
        <f aca="false">VLOOKUP($B232,NDayTable,2)</f>
        <v>22</v>
      </c>
      <c r="I232" s="1" t="n">
        <f aca="false">VLOOKUP($B232,NDayTable,3)</f>
        <v>4</v>
      </c>
      <c r="J232" s="1" t="n">
        <f aca="false">VLOOKUP($B232,NDayTable,4)</f>
        <v>5</v>
      </c>
      <c r="K232" s="97" t="n">
        <f aca="false">B232-ValuationDate</f>
        <v>6910</v>
      </c>
      <c r="L232" s="71" t="n">
        <v>43466</v>
      </c>
      <c r="M232" s="97" t="n">
        <v>22</v>
      </c>
      <c r="N232" s="97" t="n">
        <v>4</v>
      </c>
      <c r="O232" s="97" t="n">
        <v>5</v>
      </c>
      <c r="P232" s="97" t="n">
        <v>1</v>
      </c>
      <c r="Q232" s="97" t="n">
        <v>31</v>
      </c>
    </row>
    <row r="233" customFormat="false" ht="11.25" hidden="false" customHeight="false" outlineLevel="0" collapsed="false">
      <c r="A233" s="247"/>
      <c r="B233" s="255" t="n">
        <f aca="false">EOMONTH(B232,0)+1</f>
        <v>52871</v>
      </c>
      <c r="C233" s="256" t="n">
        <f aca="false">H233</f>
        <v>22</v>
      </c>
      <c r="D233" s="256" t="n">
        <f aca="false">I233</f>
        <v>4</v>
      </c>
      <c r="E233" s="256" t="n">
        <f aca="false">J233</f>
        <v>5</v>
      </c>
      <c r="F233" s="253" t="n">
        <f aca="false">B234-B233</f>
        <v>31</v>
      </c>
      <c r="G233" s="254"/>
      <c r="H233" s="97" t="n">
        <f aca="false">VLOOKUP($B233,NDayTable,2)</f>
        <v>22</v>
      </c>
      <c r="I233" s="1" t="n">
        <f aca="false">VLOOKUP($B233,NDayTable,3)</f>
        <v>4</v>
      </c>
      <c r="J233" s="1" t="n">
        <f aca="false">VLOOKUP($B233,NDayTable,4)</f>
        <v>5</v>
      </c>
      <c r="K233" s="97" t="n">
        <f aca="false">B233-ValuationDate</f>
        <v>6940</v>
      </c>
      <c r="L233" s="71" t="n">
        <v>43497</v>
      </c>
      <c r="M233" s="97" t="n">
        <v>20</v>
      </c>
      <c r="N233" s="97" t="n">
        <v>4</v>
      </c>
      <c r="O233" s="97" t="n">
        <v>4</v>
      </c>
      <c r="P233" s="97" t="n">
        <v>0</v>
      </c>
      <c r="Q233" s="97" t="n">
        <v>28</v>
      </c>
    </row>
    <row r="234" customFormat="false" ht="11.25" hidden="false" customHeight="false" outlineLevel="0" collapsed="false">
      <c r="A234" s="247"/>
      <c r="B234" s="255" t="n">
        <f aca="false">EOMONTH(B233,0)+1</f>
        <v>52902</v>
      </c>
      <c r="C234" s="256" t="n">
        <f aca="false">H234</f>
        <v>22</v>
      </c>
      <c r="D234" s="256" t="n">
        <f aca="false">I234</f>
        <v>4</v>
      </c>
      <c r="E234" s="256" t="n">
        <f aca="false">J234</f>
        <v>5</v>
      </c>
      <c r="F234" s="253" t="n">
        <f aca="false">B235-B234</f>
        <v>30</v>
      </c>
      <c r="G234" s="254"/>
      <c r="H234" s="97" t="n">
        <f aca="false">VLOOKUP($B234,NDayTable,2)</f>
        <v>22</v>
      </c>
      <c r="I234" s="1" t="n">
        <f aca="false">VLOOKUP($B234,NDayTable,3)</f>
        <v>4</v>
      </c>
      <c r="J234" s="1" t="n">
        <f aca="false">VLOOKUP($B234,NDayTable,4)</f>
        <v>5</v>
      </c>
      <c r="K234" s="97" t="n">
        <f aca="false">B234-ValuationDate</f>
        <v>6971</v>
      </c>
      <c r="L234" s="71" t="n">
        <v>43525</v>
      </c>
      <c r="M234" s="97" t="n">
        <v>21</v>
      </c>
      <c r="N234" s="97" t="n">
        <v>5</v>
      </c>
      <c r="O234" s="97" t="n">
        <v>5</v>
      </c>
      <c r="P234" s="97" t="n">
        <v>0</v>
      </c>
      <c r="Q234" s="97" t="n">
        <v>31</v>
      </c>
    </row>
    <row r="235" customFormat="false" ht="11.25" hidden="false" customHeight="false" outlineLevel="0" collapsed="false">
      <c r="A235" s="247"/>
      <c r="B235" s="255" t="n">
        <f aca="false">EOMONTH(B234,0)+1</f>
        <v>52932</v>
      </c>
      <c r="C235" s="256" t="n">
        <f aca="false">H235</f>
        <v>22</v>
      </c>
      <c r="D235" s="256" t="n">
        <f aca="false">I235</f>
        <v>4</v>
      </c>
      <c r="E235" s="256" t="n">
        <f aca="false">J235</f>
        <v>5</v>
      </c>
      <c r="F235" s="253" t="n">
        <f aca="false">B236-B235</f>
        <v>31</v>
      </c>
      <c r="G235" s="254"/>
      <c r="H235" s="97" t="n">
        <f aca="false">VLOOKUP($B235,NDayTable,2)</f>
        <v>22</v>
      </c>
      <c r="I235" s="1" t="n">
        <f aca="false">VLOOKUP($B235,NDayTable,3)</f>
        <v>4</v>
      </c>
      <c r="J235" s="1" t="n">
        <f aca="false">VLOOKUP($B235,NDayTable,4)</f>
        <v>5</v>
      </c>
      <c r="K235" s="97" t="n">
        <f aca="false">B235-ValuationDate</f>
        <v>7001</v>
      </c>
      <c r="L235" s="71" t="n">
        <v>43556</v>
      </c>
      <c r="M235" s="97" t="n">
        <v>22</v>
      </c>
      <c r="N235" s="97" t="n">
        <v>4</v>
      </c>
      <c r="O235" s="97" t="n">
        <v>4</v>
      </c>
      <c r="P235" s="97" t="n">
        <v>0</v>
      </c>
      <c r="Q235" s="97" t="n">
        <v>30</v>
      </c>
    </row>
    <row r="236" customFormat="false" ht="11.25" hidden="false" customHeight="false" outlineLevel="0" collapsed="false">
      <c r="A236" s="247"/>
      <c r="B236" s="255" t="n">
        <f aca="false">EOMONTH(B235,0)+1</f>
        <v>52963</v>
      </c>
      <c r="C236" s="256" t="n">
        <f aca="false">H236</f>
        <v>22</v>
      </c>
      <c r="D236" s="256" t="n">
        <f aca="false">I236</f>
        <v>4</v>
      </c>
      <c r="E236" s="256" t="n">
        <f aca="false">J236</f>
        <v>5</v>
      </c>
      <c r="F236" s="253" t="n">
        <f aca="false">B237-B236</f>
        <v>31</v>
      </c>
      <c r="G236" s="254"/>
      <c r="H236" s="97" t="n">
        <f aca="false">VLOOKUP($B236,NDayTable,2)</f>
        <v>22</v>
      </c>
      <c r="I236" s="1" t="n">
        <f aca="false">VLOOKUP($B236,NDayTable,3)</f>
        <v>4</v>
      </c>
      <c r="J236" s="1" t="n">
        <f aca="false">VLOOKUP($B236,NDayTable,4)</f>
        <v>5</v>
      </c>
      <c r="K236" s="97" t="n">
        <f aca="false">B236-ValuationDate</f>
        <v>7032</v>
      </c>
      <c r="L236" s="71" t="n">
        <v>43586</v>
      </c>
      <c r="M236" s="97" t="n">
        <v>22</v>
      </c>
      <c r="N236" s="97" t="n">
        <v>4</v>
      </c>
      <c r="O236" s="97" t="n">
        <v>5</v>
      </c>
      <c r="P236" s="97" t="n">
        <v>1</v>
      </c>
      <c r="Q236" s="97" t="n">
        <v>31</v>
      </c>
    </row>
    <row r="237" customFormat="false" ht="11.25" hidden="false" customHeight="false" outlineLevel="0" collapsed="false">
      <c r="A237" s="247"/>
      <c r="B237" s="255" t="n">
        <f aca="false">EOMONTH(B236,0)+1</f>
        <v>52994</v>
      </c>
      <c r="C237" s="256" t="n">
        <f aca="false">H237</f>
        <v>22</v>
      </c>
      <c r="D237" s="256" t="n">
        <f aca="false">I237</f>
        <v>4</v>
      </c>
      <c r="E237" s="256" t="n">
        <f aca="false">J237</f>
        <v>5</v>
      </c>
      <c r="F237" s="253" t="n">
        <f aca="false">B238-B237</f>
        <v>28</v>
      </c>
      <c r="G237" s="254"/>
      <c r="H237" s="97" t="n">
        <f aca="false">VLOOKUP($B237,NDayTable,2)</f>
        <v>22</v>
      </c>
      <c r="I237" s="1" t="n">
        <f aca="false">VLOOKUP($B237,NDayTable,3)</f>
        <v>4</v>
      </c>
      <c r="J237" s="1" t="n">
        <f aca="false">VLOOKUP($B237,NDayTable,4)</f>
        <v>5</v>
      </c>
      <c r="K237" s="97" t="n">
        <f aca="false">B237-ValuationDate</f>
        <v>7063</v>
      </c>
      <c r="L237" s="71" t="n">
        <v>43617</v>
      </c>
      <c r="M237" s="97" t="n">
        <v>20</v>
      </c>
      <c r="N237" s="97" t="n">
        <v>5</v>
      </c>
      <c r="O237" s="97" t="n">
        <v>5</v>
      </c>
      <c r="P237" s="97" t="n">
        <v>0</v>
      </c>
      <c r="Q237" s="97" t="n">
        <v>30</v>
      </c>
    </row>
    <row r="238" customFormat="false" ht="11.25" hidden="false" customHeight="false" outlineLevel="0" collapsed="false">
      <c r="A238" s="247"/>
      <c r="B238" s="255" t="n">
        <f aca="false">EOMONTH(B237,0)+1</f>
        <v>53022</v>
      </c>
      <c r="C238" s="256" t="n">
        <f aca="false">H238</f>
        <v>22</v>
      </c>
      <c r="D238" s="256" t="n">
        <f aca="false">I238</f>
        <v>4</v>
      </c>
      <c r="E238" s="256" t="n">
        <f aca="false">J238</f>
        <v>5</v>
      </c>
      <c r="F238" s="253" t="n">
        <f aca="false">B239-B238</f>
        <v>31</v>
      </c>
      <c r="G238" s="254"/>
      <c r="H238" s="97" t="n">
        <f aca="false">VLOOKUP($B238,NDayTable,2)</f>
        <v>22</v>
      </c>
      <c r="I238" s="1" t="n">
        <f aca="false">VLOOKUP($B238,NDayTable,3)</f>
        <v>4</v>
      </c>
      <c r="J238" s="1" t="n">
        <f aca="false">VLOOKUP($B238,NDayTable,4)</f>
        <v>5</v>
      </c>
      <c r="K238" s="97" t="n">
        <f aca="false">B238-ValuationDate</f>
        <v>7091</v>
      </c>
      <c r="L238" s="71" t="n">
        <v>43647</v>
      </c>
      <c r="M238" s="97" t="n">
        <v>22</v>
      </c>
      <c r="N238" s="97" t="n">
        <v>4</v>
      </c>
      <c r="O238" s="97" t="n">
        <v>5</v>
      </c>
      <c r="P238" s="97" t="n">
        <v>1</v>
      </c>
      <c r="Q238" s="97" t="n">
        <v>31</v>
      </c>
    </row>
    <row r="239" customFormat="false" ht="11.25" hidden="false" customHeight="false" outlineLevel="0" collapsed="false">
      <c r="A239" s="247"/>
      <c r="B239" s="255" t="n">
        <f aca="false">EOMONTH(B238,0)+1</f>
        <v>53053</v>
      </c>
      <c r="C239" s="256" t="n">
        <f aca="false">H239</f>
        <v>22</v>
      </c>
      <c r="D239" s="256" t="n">
        <f aca="false">I239</f>
        <v>4</v>
      </c>
      <c r="E239" s="256" t="n">
        <f aca="false">J239</f>
        <v>5</v>
      </c>
      <c r="F239" s="253" t="n">
        <f aca="false">B240-B239</f>
        <v>30</v>
      </c>
      <c r="G239" s="254"/>
      <c r="H239" s="97" t="n">
        <f aca="false">VLOOKUP($B239,NDayTable,2)</f>
        <v>22</v>
      </c>
      <c r="I239" s="1" t="n">
        <f aca="false">VLOOKUP($B239,NDayTable,3)</f>
        <v>4</v>
      </c>
      <c r="J239" s="1" t="n">
        <f aca="false">VLOOKUP($B239,NDayTable,4)</f>
        <v>5</v>
      </c>
      <c r="K239" s="97" t="n">
        <f aca="false">B239-ValuationDate</f>
        <v>7122</v>
      </c>
      <c r="L239" s="71" t="n">
        <v>43678</v>
      </c>
      <c r="M239" s="97" t="n">
        <v>22</v>
      </c>
      <c r="N239" s="97" t="n">
        <v>5</v>
      </c>
      <c r="O239" s="97" t="n">
        <v>4</v>
      </c>
      <c r="P239" s="97" t="n">
        <v>0</v>
      </c>
      <c r="Q239" s="97" t="n">
        <v>31</v>
      </c>
    </row>
    <row r="240" customFormat="false" ht="11.25" hidden="false" customHeight="false" outlineLevel="0" collapsed="false">
      <c r="A240" s="247"/>
      <c r="B240" s="255" t="n">
        <f aca="false">EOMONTH(B239,0)+1</f>
        <v>53083</v>
      </c>
      <c r="C240" s="256" t="n">
        <f aca="false">H240</f>
        <v>22</v>
      </c>
      <c r="D240" s="256" t="n">
        <f aca="false">I240</f>
        <v>4</v>
      </c>
      <c r="E240" s="256" t="n">
        <f aca="false">J240</f>
        <v>5</v>
      </c>
      <c r="F240" s="253" t="n">
        <f aca="false">B241-B240</f>
        <v>31</v>
      </c>
      <c r="G240" s="254"/>
      <c r="H240" s="97" t="n">
        <f aca="false">VLOOKUP($B240,NDayTable,2)</f>
        <v>22</v>
      </c>
      <c r="I240" s="1" t="n">
        <f aca="false">VLOOKUP($B240,NDayTable,3)</f>
        <v>4</v>
      </c>
      <c r="J240" s="1" t="n">
        <f aca="false">VLOOKUP($B240,NDayTable,4)</f>
        <v>5</v>
      </c>
      <c r="K240" s="97" t="n">
        <f aca="false">B240-ValuationDate</f>
        <v>7152</v>
      </c>
      <c r="L240" s="71" t="n">
        <v>43709</v>
      </c>
      <c r="M240" s="97" t="n">
        <v>20</v>
      </c>
      <c r="N240" s="97" t="n">
        <v>4</v>
      </c>
      <c r="O240" s="97" t="n">
        <v>6</v>
      </c>
      <c r="P240" s="97" t="n">
        <v>1</v>
      </c>
      <c r="Q240" s="97" t="n">
        <v>30</v>
      </c>
    </row>
    <row r="241" customFormat="false" ht="11.25" hidden="false" customHeight="false" outlineLevel="0" collapsed="false">
      <c r="A241" s="247"/>
      <c r="B241" s="255" t="n">
        <f aca="false">EOMONTH(B240,0)+1</f>
        <v>53114</v>
      </c>
      <c r="C241" s="256" t="n">
        <f aca="false">H241</f>
        <v>22</v>
      </c>
      <c r="D241" s="256" t="n">
        <f aca="false">I241</f>
        <v>4</v>
      </c>
      <c r="E241" s="256" t="n">
        <f aca="false">J241</f>
        <v>5</v>
      </c>
      <c r="F241" s="253" t="n">
        <f aca="false">B242-B241</f>
        <v>30</v>
      </c>
      <c r="G241" s="254"/>
      <c r="H241" s="97" t="n">
        <f aca="false">VLOOKUP($B241,NDayTable,2)</f>
        <v>22</v>
      </c>
      <c r="I241" s="1" t="n">
        <f aca="false">VLOOKUP($B241,NDayTable,3)</f>
        <v>4</v>
      </c>
      <c r="J241" s="1" t="n">
        <f aca="false">VLOOKUP($B241,NDayTable,4)</f>
        <v>5</v>
      </c>
      <c r="K241" s="97" t="n">
        <f aca="false">B241-ValuationDate</f>
        <v>7183</v>
      </c>
      <c r="L241" s="71" t="n">
        <v>43739</v>
      </c>
      <c r="M241" s="97" t="n">
        <v>23</v>
      </c>
      <c r="N241" s="97" t="n">
        <v>4</v>
      </c>
      <c r="O241" s="97" t="n">
        <v>4</v>
      </c>
      <c r="P241" s="97" t="n">
        <v>0</v>
      </c>
      <c r="Q241" s="97" t="n">
        <v>31</v>
      </c>
    </row>
    <row r="242" customFormat="false" ht="11.25" hidden="false" customHeight="false" outlineLevel="0" collapsed="false">
      <c r="A242" s="247"/>
      <c r="B242" s="255" t="n">
        <f aca="false">EOMONTH(B241,0)+1</f>
        <v>53144</v>
      </c>
      <c r="C242" s="256" t="n">
        <f aca="false">H242</f>
        <v>22</v>
      </c>
      <c r="D242" s="256" t="n">
        <f aca="false">I242</f>
        <v>4</v>
      </c>
      <c r="E242" s="256" t="n">
        <f aca="false">J242</f>
        <v>5</v>
      </c>
      <c r="F242" s="253" t="n">
        <f aca="false">B243-B242</f>
        <v>31</v>
      </c>
      <c r="G242" s="254"/>
      <c r="H242" s="97" t="n">
        <f aca="false">VLOOKUP($B242,NDayTable,2)</f>
        <v>22</v>
      </c>
      <c r="I242" s="1" t="n">
        <f aca="false">VLOOKUP($B242,NDayTable,3)</f>
        <v>4</v>
      </c>
      <c r="J242" s="1" t="n">
        <f aca="false">VLOOKUP($B242,NDayTable,4)</f>
        <v>5</v>
      </c>
      <c r="K242" s="97" t="n">
        <f aca="false">B242-ValuationDate</f>
        <v>7213</v>
      </c>
      <c r="L242" s="71" t="n">
        <v>43770</v>
      </c>
      <c r="M242" s="97" t="n">
        <v>20</v>
      </c>
      <c r="N242" s="97" t="n">
        <v>5</v>
      </c>
      <c r="O242" s="97" t="n">
        <v>5</v>
      </c>
      <c r="P242" s="97" t="n">
        <v>1</v>
      </c>
      <c r="Q242" s="97" t="n">
        <v>30</v>
      </c>
    </row>
    <row r="243" customFormat="false" ht="11.25" hidden="false" customHeight="false" outlineLevel="0" collapsed="false">
      <c r="A243" s="247"/>
      <c r="B243" s="255" t="n">
        <f aca="false">EOMONTH(B242,0)+1</f>
        <v>53175</v>
      </c>
      <c r="C243" s="256" t="n">
        <f aca="false">H243</f>
        <v>22</v>
      </c>
      <c r="D243" s="256" t="n">
        <f aca="false">I243</f>
        <v>4</v>
      </c>
      <c r="E243" s="256" t="n">
        <f aca="false">J243</f>
        <v>5</v>
      </c>
      <c r="F243" s="253" t="n">
        <f aca="false">B244-B243</f>
        <v>31</v>
      </c>
      <c r="G243" s="254"/>
      <c r="H243" s="97" t="n">
        <f aca="false">VLOOKUP($B243,NDayTable,2)</f>
        <v>22</v>
      </c>
      <c r="I243" s="1" t="n">
        <f aca="false">VLOOKUP($B243,NDayTable,3)</f>
        <v>4</v>
      </c>
      <c r="J243" s="1" t="n">
        <f aca="false">VLOOKUP($B243,NDayTable,4)</f>
        <v>5</v>
      </c>
      <c r="K243" s="97" t="n">
        <f aca="false">B243-ValuationDate</f>
        <v>7244</v>
      </c>
      <c r="L243" s="71" t="n">
        <v>43800</v>
      </c>
      <c r="M243" s="97" t="n">
        <v>21</v>
      </c>
      <c r="N243" s="97" t="n">
        <v>4</v>
      </c>
      <c r="O243" s="97" t="n">
        <v>6</v>
      </c>
      <c r="P243" s="97" t="n">
        <v>1</v>
      </c>
      <c r="Q243" s="97" t="n">
        <v>31</v>
      </c>
    </row>
    <row r="244" customFormat="false" ht="11.25" hidden="false" customHeight="false" outlineLevel="0" collapsed="false">
      <c r="A244" s="247"/>
      <c r="B244" s="255" t="n">
        <f aca="false">EOMONTH(B243,0)+1</f>
        <v>53206</v>
      </c>
      <c r="C244" s="256" t="n">
        <f aca="false">H244</f>
        <v>22</v>
      </c>
      <c r="D244" s="256" t="n">
        <f aca="false">I244</f>
        <v>4</v>
      </c>
      <c r="E244" s="256" t="n">
        <f aca="false">J244</f>
        <v>5</v>
      </c>
      <c r="F244" s="253" t="n">
        <f aca="false">B245-B244</f>
        <v>30</v>
      </c>
      <c r="G244" s="254"/>
      <c r="H244" s="97" t="n">
        <f aca="false">VLOOKUP($B244,NDayTable,2)</f>
        <v>22</v>
      </c>
      <c r="I244" s="1" t="n">
        <f aca="false">VLOOKUP($B244,NDayTable,3)</f>
        <v>4</v>
      </c>
      <c r="J244" s="1" t="n">
        <f aca="false">VLOOKUP($B244,NDayTable,4)</f>
        <v>5</v>
      </c>
      <c r="K244" s="97" t="n">
        <f aca="false">B244-ValuationDate</f>
        <v>7275</v>
      </c>
      <c r="L244" s="71" t="n">
        <v>43831</v>
      </c>
      <c r="M244" s="97" t="n">
        <v>22</v>
      </c>
      <c r="N244" s="97" t="n">
        <v>4</v>
      </c>
      <c r="O244" s="97" t="n">
        <v>5</v>
      </c>
      <c r="P244" s="97" t="n">
        <v>1</v>
      </c>
      <c r="Q244" s="97" t="n">
        <v>31</v>
      </c>
    </row>
    <row r="245" customFormat="false" ht="11.25" hidden="false" customHeight="false" outlineLevel="0" collapsed="false">
      <c r="A245" s="247"/>
      <c r="B245" s="255" t="n">
        <f aca="false">EOMONTH(B244,0)+1</f>
        <v>53236</v>
      </c>
      <c r="C245" s="256" t="n">
        <f aca="false">H245</f>
        <v>22</v>
      </c>
      <c r="D245" s="256" t="n">
        <f aca="false">I245</f>
        <v>4</v>
      </c>
      <c r="E245" s="256" t="n">
        <f aca="false">J245</f>
        <v>5</v>
      </c>
      <c r="F245" s="253" t="n">
        <f aca="false">B246-B245</f>
        <v>31</v>
      </c>
      <c r="G245" s="254"/>
      <c r="H245" s="97" t="n">
        <f aca="false">VLOOKUP($B245,NDayTable,2)</f>
        <v>22</v>
      </c>
      <c r="I245" s="1" t="n">
        <f aca="false">VLOOKUP($B245,NDayTable,3)</f>
        <v>4</v>
      </c>
      <c r="J245" s="1" t="n">
        <f aca="false">VLOOKUP($B245,NDayTable,4)</f>
        <v>5</v>
      </c>
      <c r="K245" s="97" t="n">
        <f aca="false">B245-ValuationDate</f>
        <v>7305</v>
      </c>
      <c r="L245" s="71" t="n">
        <v>43862</v>
      </c>
      <c r="M245" s="97" t="n">
        <v>20</v>
      </c>
      <c r="N245" s="97" t="n">
        <v>5</v>
      </c>
      <c r="O245" s="97" t="n">
        <v>4</v>
      </c>
      <c r="P245" s="97" t="n">
        <v>0</v>
      </c>
      <c r="Q245" s="97" t="n">
        <v>29</v>
      </c>
    </row>
    <row r="246" customFormat="false" ht="11.25" hidden="false" customHeight="false" outlineLevel="0" collapsed="false">
      <c r="A246" s="247"/>
      <c r="B246" s="255" t="n">
        <f aca="false">EOMONTH(B245,0)+1</f>
        <v>53267</v>
      </c>
      <c r="C246" s="256" t="n">
        <f aca="false">H246</f>
        <v>22</v>
      </c>
      <c r="D246" s="256" t="n">
        <f aca="false">I246</f>
        <v>4</v>
      </c>
      <c r="E246" s="256" t="n">
        <f aca="false">J246</f>
        <v>5</v>
      </c>
      <c r="F246" s="253" t="n">
        <f aca="false">B247-B246</f>
        <v>30</v>
      </c>
      <c r="G246" s="254"/>
      <c r="H246" s="97" t="n">
        <f aca="false">VLOOKUP($B246,NDayTable,2)</f>
        <v>22</v>
      </c>
      <c r="I246" s="1" t="n">
        <f aca="false">VLOOKUP($B246,NDayTable,3)</f>
        <v>4</v>
      </c>
      <c r="J246" s="1" t="n">
        <f aca="false">VLOOKUP($B246,NDayTable,4)</f>
        <v>5</v>
      </c>
      <c r="K246" s="97" t="n">
        <f aca="false">B246-ValuationDate</f>
        <v>7336</v>
      </c>
      <c r="L246" s="71" t="n">
        <v>43891</v>
      </c>
      <c r="M246" s="97" t="n">
        <v>22</v>
      </c>
      <c r="N246" s="97" t="n">
        <v>4</v>
      </c>
      <c r="O246" s="97" t="n">
        <v>5</v>
      </c>
      <c r="P246" s="97" t="n">
        <v>0</v>
      </c>
      <c r="Q246" s="97" t="n">
        <v>31</v>
      </c>
    </row>
    <row r="247" customFormat="false" ht="11.25" hidden="false" customHeight="false" outlineLevel="0" collapsed="false">
      <c r="A247" s="247"/>
      <c r="B247" s="255" t="n">
        <f aca="false">EOMONTH(B246,0)+1</f>
        <v>53297</v>
      </c>
      <c r="C247" s="256" t="n">
        <f aca="false">H247</f>
        <v>22</v>
      </c>
      <c r="D247" s="256" t="n">
        <f aca="false">I247</f>
        <v>4</v>
      </c>
      <c r="E247" s="256" t="n">
        <f aca="false">J247</f>
        <v>5</v>
      </c>
      <c r="F247" s="253" t="n">
        <f aca="false">B248-B247</f>
        <v>31</v>
      </c>
      <c r="G247" s="254"/>
      <c r="H247" s="97" t="n">
        <f aca="false">VLOOKUP($B247,NDayTable,2)</f>
        <v>22</v>
      </c>
      <c r="I247" s="1" t="n">
        <f aca="false">VLOOKUP($B247,NDayTable,3)</f>
        <v>4</v>
      </c>
      <c r="J247" s="1" t="n">
        <f aca="false">VLOOKUP($B247,NDayTable,4)</f>
        <v>5</v>
      </c>
      <c r="K247" s="97" t="n">
        <f aca="false">B247-ValuationDate</f>
        <v>7366</v>
      </c>
      <c r="L247" s="71" t="n">
        <v>43922</v>
      </c>
      <c r="M247" s="97" t="n">
        <v>22</v>
      </c>
      <c r="N247" s="97" t="n">
        <v>4</v>
      </c>
      <c r="O247" s="97" t="n">
        <v>4</v>
      </c>
      <c r="P247" s="97" t="n">
        <v>0</v>
      </c>
      <c r="Q247" s="97" t="n">
        <v>30</v>
      </c>
    </row>
    <row r="248" customFormat="false" ht="11.25" hidden="false" customHeight="false" outlineLevel="0" collapsed="false">
      <c r="A248" s="247"/>
      <c r="B248" s="255" t="n">
        <f aca="false">EOMONTH(B247,0)+1</f>
        <v>53328</v>
      </c>
      <c r="C248" s="256" t="n">
        <f aca="false">H248</f>
        <v>22</v>
      </c>
      <c r="D248" s="256" t="n">
        <f aca="false">I248</f>
        <v>4</v>
      </c>
      <c r="E248" s="256" t="n">
        <f aca="false">J248</f>
        <v>5</v>
      </c>
      <c r="F248" s="253" t="n">
        <f aca="false">B249-B248</f>
        <v>31</v>
      </c>
      <c r="G248" s="254"/>
      <c r="H248" s="97" t="n">
        <f aca="false">VLOOKUP($B248,NDayTable,2)</f>
        <v>22</v>
      </c>
      <c r="I248" s="1" t="n">
        <f aca="false">VLOOKUP($B248,NDayTable,3)</f>
        <v>4</v>
      </c>
      <c r="J248" s="1" t="n">
        <f aca="false">VLOOKUP($B248,NDayTable,4)</f>
        <v>5</v>
      </c>
      <c r="K248" s="97" t="n">
        <f aca="false">B248-ValuationDate</f>
        <v>7397</v>
      </c>
      <c r="L248" s="71" t="n">
        <v>43952</v>
      </c>
      <c r="M248" s="97" t="n">
        <v>20</v>
      </c>
      <c r="N248" s="97" t="n">
        <v>5</v>
      </c>
      <c r="O248" s="97" t="n">
        <v>6</v>
      </c>
      <c r="P248" s="97" t="n">
        <v>1</v>
      </c>
      <c r="Q248" s="97" t="n">
        <v>31</v>
      </c>
    </row>
    <row r="249" customFormat="false" ht="11.25" hidden="false" customHeight="false" outlineLevel="0" collapsed="false">
      <c r="A249" s="247"/>
      <c r="B249" s="255" t="n">
        <f aca="false">EOMONTH(B248,0)+1</f>
        <v>53359</v>
      </c>
      <c r="C249" s="256" t="n">
        <f aca="false">H249</f>
        <v>22</v>
      </c>
      <c r="D249" s="256" t="n">
        <f aca="false">I249</f>
        <v>4</v>
      </c>
      <c r="E249" s="256" t="n">
        <f aca="false">J249</f>
        <v>5</v>
      </c>
      <c r="F249" s="253" t="n">
        <f aca="false">B250-B249</f>
        <v>28</v>
      </c>
      <c r="G249" s="254"/>
      <c r="H249" s="97" t="n">
        <f aca="false">VLOOKUP($B249,NDayTable,2)</f>
        <v>22</v>
      </c>
      <c r="I249" s="1" t="n">
        <f aca="false">VLOOKUP($B249,NDayTable,3)</f>
        <v>4</v>
      </c>
      <c r="J249" s="1" t="n">
        <f aca="false">VLOOKUP($B249,NDayTable,4)</f>
        <v>5</v>
      </c>
      <c r="K249" s="97" t="n">
        <f aca="false">B249-ValuationDate</f>
        <v>7428</v>
      </c>
      <c r="L249" s="71" t="n">
        <v>43983</v>
      </c>
      <c r="M249" s="97" t="n">
        <v>22</v>
      </c>
      <c r="N249" s="97" t="n">
        <v>4</v>
      </c>
      <c r="O249" s="97" t="n">
        <v>4</v>
      </c>
      <c r="P249" s="97" t="n">
        <v>0</v>
      </c>
      <c r="Q249" s="97" t="n">
        <v>30</v>
      </c>
    </row>
    <row r="250" customFormat="false" ht="11.25" hidden="false" customHeight="false" outlineLevel="0" collapsed="false">
      <c r="A250" s="247"/>
      <c r="B250" s="255" t="n">
        <f aca="false">EOMONTH(B249,0)+1</f>
        <v>53387</v>
      </c>
      <c r="C250" s="256" t="n">
        <f aca="false">H250</f>
        <v>22</v>
      </c>
      <c r="D250" s="256" t="n">
        <f aca="false">I250</f>
        <v>4</v>
      </c>
      <c r="E250" s="256" t="n">
        <f aca="false">J250</f>
        <v>5</v>
      </c>
      <c r="F250" s="253" t="n">
        <f aca="false">B251-B250</f>
        <v>31</v>
      </c>
      <c r="G250" s="254"/>
      <c r="H250" s="97" t="n">
        <f aca="false">VLOOKUP($B250,NDayTable,2)</f>
        <v>22</v>
      </c>
      <c r="I250" s="1" t="n">
        <f aca="false">VLOOKUP($B250,NDayTable,3)</f>
        <v>4</v>
      </c>
      <c r="J250" s="1" t="n">
        <f aca="false">VLOOKUP($B250,NDayTable,4)</f>
        <v>5</v>
      </c>
      <c r="K250" s="97" t="n">
        <f aca="false">B250-ValuationDate</f>
        <v>7456</v>
      </c>
      <c r="L250" s="71" t="n">
        <v>44013</v>
      </c>
      <c r="M250" s="97" t="n">
        <v>23</v>
      </c>
      <c r="N250" s="97" t="n">
        <v>3</v>
      </c>
      <c r="O250" s="97" t="n">
        <v>5</v>
      </c>
      <c r="P250" s="97" t="n">
        <v>1</v>
      </c>
      <c r="Q250" s="97" t="n">
        <v>31</v>
      </c>
    </row>
    <row r="251" customFormat="false" ht="11.25" hidden="false" customHeight="false" outlineLevel="0" collapsed="false">
      <c r="A251" s="247"/>
      <c r="B251" s="255" t="n">
        <f aca="false">EOMONTH(B250,0)+1</f>
        <v>53418</v>
      </c>
      <c r="C251" s="256" t="n">
        <f aca="false">H251</f>
        <v>22</v>
      </c>
      <c r="D251" s="256" t="n">
        <f aca="false">I251</f>
        <v>4</v>
      </c>
      <c r="E251" s="256" t="n">
        <f aca="false">J251</f>
        <v>5</v>
      </c>
      <c r="F251" s="253" t="n">
        <f aca="false">B252-B251</f>
        <v>30</v>
      </c>
      <c r="G251" s="254"/>
      <c r="H251" s="97" t="n">
        <f aca="false">VLOOKUP($B251,NDayTable,2)</f>
        <v>22</v>
      </c>
      <c r="I251" s="1" t="n">
        <f aca="false">VLOOKUP($B251,NDayTable,3)</f>
        <v>4</v>
      </c>
      <c r="J251" s="1" t="n">
        <f aca="false">VLOOKUP($B251,NDayTable,4)</f>
        <v>5</v>
      </c>
      <c r="K251" s="97" t="n">
        <f aca="false">B251-ValuationDate</f>
        <v>7487</v>
      </c>
      <c r="L251" s="71" t="n">
        <v>44044</v>
      </c>
      <c r="M251" s="97" t="n">
        <v>21</v>
      </c>
      <c r="N251" s="97" t="n">
        <v>5</v>
      </c>
      <c r="O251" s="97" t="n">
        <v>5</v>
      </c>
      <c r="P251" s="97" t="n">
        <v>0</v>
      </c>
      <c r="Q251" s="97" t="n">
        <v>31</v>
      </c>
    </row>
    <row r="252" customFormat="false" ht="11.25" hidden="false" customHeight="false" outlineLevel="0" collapsed="false">
      <c r="A252" s="247"/>
      <c r="B252" s="255" t="n">
        <f aca="false">EOMONTH(B251,0)+1</f>
        <v>53448</v>
      </c>
      <c r="C252" s="256" t="n">
        <f aca="false">H252</f>
        <v>22</v>
      </c>
      <c r="D252" s="256" t="n">
        <f aca="false">I252</f>
        <v>4</v>
      </c>
      <c r="E252" s="256" t="n">
        <f aca="false">J252</f>
        <v>5</v>
      </c>
      <c r="F252" s="253" t="n">
        <f aca="false">B253-B252</f>
        <v>31</v>
      </c>
      <c r="G252" s="254"/>
      <c r="H252" s="97" t="n">
        <f aca="false">VLOOKUP($B252,NDayTable,2)</f>
        <v>22</v>
      </c>
      <c r="I252" s="1" t="n">
        <f aca="false">VLOOKUP($B252,NDayTable,3)</f>
        <v>4</v>
      </c>
      <c r="J252" s="1" t="n">
        <f aca="false">VLOOKUP($B252,NDayTable,4)</f>
        <v>5</v>
      </c>
      <c r="K252" s="97" t="n">
        <f aca="false">B252-ValuationDate</f>
        <v>7517</v>
      </c>
      <c r="L252" s="71" t="n">
        <v>44075</v>
      </c>
      <c r="M252" s="97" t="n">
        <v>21</v>
      </c>
      <c r="N252" s="97" t="n">
        <v>4</v>
      </c>
      <c r="O252" s="97" t="n">
        <v>5</v>
      </c>
      <c r="P252" s="97" t="n">
        <v>1</v>
      </c>
      <c r="Q252" s="97" t="n">
        <v>30</v>
      </c>
    </row>
    <row r="253" customFormat="false" ht="11.25" hidden="false" customHeight="false" outlineLevel="0" collapsed="false">
      <c r="A253" s="247"/>
      <c r="B253" s="255" t="n">
        <f aca="false">EOMONTH(B252,0)+1</f>
        <v>53479</v>
      </c>
      <c r="C253" s="256" t="n">
        <f aca="false">H253</f>
        <v>22</v>
      </c>
      <c r="D253" s="256" t="n">
        <f aca="false">I253</f>
        <v>4</v>
      </c>
      <c r="E253" s="256" t="n">
        <f aca="false">J253</f>
        <v>5</v>
      </c>
      <c r="F253" s="253" t="n">
        <f aca="false">B254-B253</f>
        <v>30</v>
      </c>
      <c r="G253" s="254"/>
      <c r="H253" s="97" t="n">
        <f aca="false">VLOOKUP($B253,NDayTable,2)</f>
        <v>22</v>
      </c>
      <c r="I253" s="1" t="n">
        <f aca="false">VLOOKUP($B253,NDayTable,3)</f>
        <v>4</v>
      </c>
      <c r="J253" s="1" t="n">
        <f aca="false">VLOOKUP($B253,NDayTable,4)</f>
        <v>5</v>
      </c>
      <c r="K253" s="97" t="n">
        <f aca="false">B253-ValuationDate</f>
        <v>7548</v>
      </c>
      <c r="L253" s="71" t="n">
        <v>44105</v>
      </c>
      <c r="M253" s="97" t="n">
        <v>22</v>
      </c>
      <c r="N253" s="97" t="n">
        <v>5</v>
      </c>
      <c r="O253" s="97" t="n">
        <v>4</v>
      </c>
      <c r="P253" s="97" t="n">
        <v>0</v>
      </c>
      <c r="Q253" s="97" t="n">
        <v>31</v>
      </c>
    </row>
    <row r="254" customFormat="false" ht="11.25" hidden="false" customHeight="false" outlineLevel="0" collapsed="false">
      <c r="A254" s="247"/>
      <c r="B254" s="255" t="n">
        <f aca="false">EOMONTH(B253,0)+1</f>
        <v>53509</v>
      </c>
      <c r="C254" s="256" t="n">
        <f aca="false">H254</f>
        <v>22</v>
      </c>
      <c r="D254" s="256" t="n">
        <f aca="false">I254</f>
        <v>4</v>
      </c>
      <c r="E254" s="256" t="n">
        <f aca="false">J254</f>
        <v>5</v>
      </c>
      <c r="F254" s="253" t="n">
        <f aca="false">B255-B254</f>
        <v>31</v>
      </c>
      <c r="G254" s="254"/>
      <c r="H254" s="97" t="n">
        <f aca="false">VLOOKUP($B254,NDayTable,2)</f>
        <v>22</v>
      </c>
      <c r="I254" s="1" t="n">
        <f aca="false">VLOOKUP($B254,NDayTable,3)</f>
        <v>4</v>
      </c>
      <c r="J254" s="1" t="n">
        <f aca="false">VLOOKUP($B254,NDayTable,4)</f>
        <v>5</v>
      </c>
      <c r="K254" s="97" t="n">
        <f aca="false">B254-ValuationDate</f>
        <v>7578</v>
      </c>
      <c r="L254" s="71" t="n">
        <v>44136</v>
      </c>
      <c r="M254" s="97" t="n">
        <v>20</v>
      </c>
      <c r="N254" s="97" t="n">
        <v>4</v>
      </c>
      <c r="O254" s="97" t="n">
        <v>6</v>
      </c>
      <c r="P254" s="97" t="n">
        <v>1</v>
      </c>
      <c r="Q254" s="97" t="n">
        <v>30</v>
      </c>
    </row>
    <row r="255" customFormat="false" ht="11.25" hidden="false" customHeight="false" outlineLevel="0" collapsed="false">
      <c r="A255" s="247"/>
      <c r="B255" s="255" t="n">
        <f aca="false">EOMONTH(B254,0)+1</f>
        <v>53540</v>
      </c>
      <c r="C255" s="256" t="n">
        <f aca="false">H255</f>
        <v>22</v>
      </c>
      <c r="D255" s="256" t="n">
        <f aca="false">I255</f>
        <v>4</v>
      </c>
      <c r="E255" s="256" t="n">
        <f aca="false">J255</f>
        <v>5</v>
      </c>
      <c r="F255" s="253" t="n">
        <f aca="false">B256-B255</f>
        <v>31</v>
      </c>
      <c r="G255" s="254"/>
      <c r="H255" s="97" t="n">
        <f aca="false">VLOOKUP($B255,NDayTable,2)</f>
        <v>22</v>
      </c>
      <c r="I255" s="1" t="n">
        <f aca="false">VLOOKUP($B255,NDayTable,3)</f>
        <v>4</v>
      </c>
      <c r="J255" s="1" t="n">
        <f aca="false">VLOOKUP($B255,NDayTable,4)</f>
        <v>5</v>
      </c>
      <c r="K255" s="97" t="n">
        <f aca="false">B255-ValuationDate</f>
        <v>7609</v>
      </c>
      <c r="L255" s="71" t="n">
        <v>44166</v>
      </c>
      <c r="M255" s="97" t="n">
        <v>22</v>
      </c>
      <c r="N255" s="97" t="n">
        <v>4</v>
      </c>
      <c r="O255" s="97" t="n">
        <v>5</v>
      </c>
      <c r="P255" s="97" t="n">
        <v>1</v>
      </c>
      <c r="Q255" s="97" t="n">
        <v>31</v>
      </c>
    </row>
    <row r="256" customFormat="false" ht="11.25" hidden="false" customHeight="false" outlineLevel="0" collapsed="false">
      <c r="A256" s="247"/>
      <c r="B256" s="255" t="n">
        <f aca="false">EOMONTH(B255,0)+1</f>
        <v>53571</v>
      </c>
      <c r="C256" s="256" t="n">
        <f aca="false">H256</f>
        <v>22</v>
      </c>
      <c r="D256" s="256" t="n">
        <f aca="false">I256</f>
        <v>4</v>
      </c>
      <c r="E256" s="256" t="n">
        <f aca="false">J256</f>
        <v>5</v>
      </c>
      <c r="F256" s="253" t="n">
        <f aca="false">B257-B256</f>
        <v>30</v>
      </c>
      <c r="G256" s="247"/>
      <c r="H256" s="97" t="n">
        <f aca="false">VLOOKUP($B256,NDayTable,2)</f>
        <v>22</v>
      </c>
      <c r="I256" s="1" t="n">
        <f aca="false">VLOOKUP($B256,NDayTable,3)</f>
        <v>4</v>
      </c>
      <c r="J256" s="1" t="n">
        <f aca="false">VLOOKUP($B256,NDayTable,4)</f>
        <v>5</v>
      </c>
      <c r="K256" s="97" t="n">
        <f aca="false">B256-ValuationDate</f>
        <v>7640</v>
      </c>
      <c r="L256" s="71" t="n">
        <v>44197</v>
      </c>
      <c r="M256" s="97" t="n">
        <v>22</v>
      </c>
      <c r="N256" s="97" t="n">
        <v>4</v>
      </c>
      <c r="O256" s="97" t="n">
        <v>5</v>
      </c>
      <c r="P256" s="97" t="n">
        <v>1</v>
      </c>
      <c r="Q256" s="97" t="n">
        <v>31</v>
      </c>
    </row>
    <row r="257" customFormat="false" ht="11.25" hidden="false" customHeight="false" outlineLevel="0" collapsed="false">
      <c r="A257" s="247"/>
      <c r="B257" s="255" t="n">
        <f aca="false">EOMONTH(B256,0)+1</f>
        <v>53601</v>
      </c>
      <c r="C257" s="256" t="n">
        <f aca="false">H257</f>
        <v>22</v>
      </c>
      <c r="D257" s="256" t="n">
        <f aca="false">I257</f>
        <v>4</v>
      </c>
      <c r="E257" s="256" t="n">
        <f aca="false">J257</f>
        <v>5</v>
      </c>
      <c r="F257" s="253" t="n">
        <f aca="false">B258-B257</f>
        <v>31</v>
      </c>
      <c r="G257" s="247"/>
      <c r="H257" s="97" t="n">
        <f aca="false">VLOOKUP($B257,NDayTable,2)</f>
        <v>22</v>
      </c>
      <c r="I257" s="1" t="n">
        <f aca="false">VLOOKUP($B257,NDayTable,3)</f>
        <v>4</v>
      </c>
      <c r="J257" s="1" t="n">
        <f aca="false">VLOOKUP($B257,NDayTable,4)</f>
        <v>5</v>
      </c>
      <c r="K257" s="97" t="n">
        <f aca="false">B257-ValuationDate</f>
        <v>7670</v>
      </c>
      <c r="L257" s="71" t="n">
        <v>44228</v>
      </c>
      <c r="M257" s="97" t="n">
        <v>20</v>
      </c>
      <c r="N257" s="97" t="n">
        <v>4</v>
      </c>
      <c r="O257" s="97" t="n">
        <v>4</v>
      </c>
      <c r="P257" s="97" t="n">
        <v>0</v>
      </c>
      <c r="Q257" s="97" t="n">
        <v>28</v>
      </c>
    </row>
    <row r="258" customFormat="false" ht="11.25" hidden="false" customHeight="false" outlineLevel="0" collapsed="false">
      <c r="A258" s="247"/>
      <c r="B258" s="255" t="n">
        <f aca="false">EOMONTH(B257,0)+1</f>
        <v>53632</v>
      </c>
      <c r="C258" s="256" t="n">
        <f aca="false">H258</f>
        <v>22</v>
      </c>
      <c r="D258" s="256" t="n">
        <f aca="false">I258</f>
        <v>4</v>
      </c>
      <c r="E258" s="256" t="n">
        <f aca="false">J258</f>
        <v>5</v>
      </c>
      <c r="F258" s="253" t="n">
        <f aca="false">B259-B258</f>
        <v>30</v>
      </c>
      <c r="G258" s="247"/>
      <c r="H258" s="97" t="n">
        <f aca="false">VLOOKUP($B258,NDayTable,2)</f>
        <v>22</v>
      </c>
      <c r="I258" s="1" t="n">
        <f aca="false">VLOOKUP($B258,NDayTable,3)</f>
        <v>4</v>
      </c>
      <c r="J258" s="1" t="n">
        <f aca="false">VLOOKUP($B258,NDayTable,4)</f>
        <v>5</v>
      </c>
      <c r="K258" s="97" t="n">
        <f aca="false">B258-ValuationDate</f>
        <v>7701</v>
      </c>
      <c r="L258" s="71" t="n">
        <v>44256</v>
      </c>
      <c r="M258" s="97" t="n">
        <v>21</v>
      </c>
      <c r="N258" s="97" t="n">
        <v>5</v>
      </c>
      <c r="O258" s="97" t="n">
        <v>5</v>
      </c>
      <c r="P258" s="97" t="n">
        <v>0</v>
      </c>
      <c r="Q258" s="97" t="n">
        <v>31</v>
      </c>
    </row>
    <row r="259" customFormat="false" ht="11.25" hidden="false" customHeight="false" outlineLevel="0" collapsed="false">
      <c r="A259" s="247"/>
      <c r="B259" s="255" t="n">
        <f aca="false">EOMONTH(B258,0)+1</f>
        <v>53662</v>
      </c>
      <c r="C259" s="256" t="n">
        <f aca="false">H259</f>
        <v>22</v>
      </c>
      <c r="D259" s="256" t="n">
        <f aca="false">I259</f>
        <v>4</v>
      </c>
      <c r="E259" s="256" t="n">
        <f aca="false">J259</f>
        <v>5</v>
      </c>
      <c r="F259" s="253" t="n">
        <f aca="false">B260-B259</f>
        <v>31</v>
      </c>
      <c r="G259" s="247"/>
      <c r="H259" s="97" t="n">
        <f aca="false">VLOOKUP($B259,NDayTable,2)</f>
        <v>22</v>
      </c>
      <c r="I259" s="1" t="n">
        <f aca="false">VLOOKUP($B259,NDayTable,3)</f>
        <v>4</v>
      </c>
      <c r="J259" s="1" t="n">
        <f aca="false">VLOOKUP($B259,NDayTable,4)</f>
        <v>5</v>
      </c>
      <c r="K259" s="97" t="n">
        <f aca="false">B259-ValuationDate</f>
        <v>7731</v>
      </c>
      <c r="L259" s="71" t="n">
        <v>44287</v>
      </c>
      <c r="M259" s="97" t="n">
        <v>22</v>
      </c>
      <c r="N259" s="97" t="n">
        <v>4</v>
      </c>
      <c r="O259" s="97" t="n">
        <v>4</v>
      </c>
      <c r="P259" s="97" t="n">
        <v>0</v>
      </c>
      <c r="Q259" s="97" t="n">
        <v>30</v>
      </c>
    </row>
    <row r="260" customFormat="false" ht="11.25" hidden="false" customHeight="false" outlineLevel="0" collapsed="false">
      <c r="A260" s="247"/>
      <c r="B260" s="255" t="n">
        <f aca="false">EOMONTH(B259,0)+1</f>
        <v>53693</v>
      </c>
      <c r="C260" s="256" t="n">
        <f aca="false">H260</f>
        <v>22</v>
      </c>
      <c r="D260" s="256" t="n">
        <f aca="false">I260</f>
        <v>4</v>
      </c>
      <c r="E260" s="256" t="n">
        <f aca="false">J260</f>
        <v>5</v>
      </c>
      <c r="F260" s="253" t="n">
        <f aca="false">B261-B260</f>
        <v>31</v>
      </c>
      <c r="G260" s="247"/>
      <c r="H260" s="97" t="n">
        <f aca="false">VLOOKUP($B260,NDayTable,2)</f>
        <v>22</v>
      </c>
      <c r="I260" s="1" t="n">
        <f aca="false">VLOOKUP($B260,NDayTable,3)</f>
        <v>4</v>
      </c>
      <c r="J260" s="1" t="n">
        <f aca="false">VLOOKUP($B260,NDayTable,4)</f>
        <v>5</v>
      </c>
      <c r="K260" s="97" t="n">
        <f aca="false">B260-ValuationDate</f>
        <v>7762</v>
      </c>
      <c r="L260" s="71" t="n">
        <v>44317</v>
      </c>
      <c r="M260" s="97" t="n">
        <v>22</v>
      </c>
      <c r="N260" s="97" t="n">
        <v>4</v>
      </c>
      <c r="O260" s="97" t="n">
        <v>5</v>
      </c>
      <c r="P260" s="97" t="n">
        <v>1</v>
      </c>
      <c r="Q260" s="97" t="n">
        <v>31</v>
      </c>
    </row>
    <row r="261" customFormat="false" ht="11.25" hidden="false" customHeight="false" outlineLevel="0" collapsed="false">
      <c r="A261" s="247"/>
      <c r="B261" s="255" t="n">
        <f aca="false">EOMONTH(B260,0)+1</f>
        <v>53724</v>
      </c>
      <c r="C261" s="256" t="n">
        <f aca="false">H261</f>
        <v>22</v>
      </c>
      <c r="D261" s="256" t="n">
        <f aca="false">I261</f>
        <v>4</v>
      </c>
      <c r="E261" s="256" t="n">
        <f aca="false">J261</f>
        <v>5</v>
      </c>
      <c r="F261" s="253" t="n">
        <f aca="false">B262-B261</f>
        <v>28</v>
      </c>
      <c r="G261" s="247"/>
      <c r="H261" s="97" t="n">
        <f aca="false">VLOOKUP($B261,NDayTable,2)</f>
        <v>22</v>
      </c>
      <c r="I261" s="1" t="n">
        <f aca="false">VLOOKUP($B261,NDayTable,3)</f>
        <v>4</v>
      </c>
      <c r="J261" s="1" t="n">
        <f aca="false">VLOOKUP($B261,NDayTable,4)</f>
        <v>5</v>
      </c>
      <c r="K261" s="97" t="n">
        <f aca="false">B261-ValuationDate</f>
        <v>7793</v>
      </c>
      <c r="L261" s="71" t="n">
        <v>44348</v>
      </c>
      <c r="M261" s="97" t="n">
        <v>20</v>
      </c>
      <c r="N261" s="97" t="n">
        <v>5</v>
      </c>
      <c r="O261" s="97" t="n">
        <v>5</v>
      </c>
      <c r="P261" s="97" t="n">
        <v>0</v>
      </c>
      <c r="Q261" s="97" t="n">
        <v>30</v>
      </c>
    </row>
    <row r="262" customFormat="false" ht="11.25" hidden="false" customHeight="false" outlineLevel="0" collapsed="false">
      <c r="A262" s="247"/>
      <c r="B262" s="255" t="n">
        <f aca="false">EOMONTH(B261,0)+1</f>
        <v>53752</v>
      </c>
      <c r="C262" s="256" t="n">
        <f aca="false">H262</f>
        <v>22</v>
      </c>
      <c r="D262" s="256" t="n">
        <f aca="false">I262</f>
        <v>4</v>
      </c>
      <c r="E262" s="256" t="n">
        <f aca="false">J262</f>
        <v>5</v>
      </c>
      <c r="F262" s="253" t="n">
        <f aca="false">B263-B262</f>
        <v>31</v>
      </c>
      <c r="G262" s="247"/>
      <c r="H262" s="97" t="n">
        <f aca="false">VLOOKUP($B262,NDayTable,2)</f>
        <v>22</v>
      </c>
      <c r="I262" s="1" t="n">
        <f aca="false">VLOOKUP($B262,NDayTable,3)</f>
        <v>4</v>
      </c>
      <c r="J262" s="1" t="n">
        <f aca="false">VLOOKUP($B262,NDayTable,4)</f>
        <v>5</v>
      </c>
      <c r="K262" s="97" t="n">
        <f aca="false">B262-ValuationDate</f>
        <v>7821</v>
      </c>
      <c r="L262" s="71" t="n">
        <v>44378</v>
      </c>
      <c r="M262" s="97" t="n">
        <v>22</v>
      </c>
      <c r="N262" s="97" t="n">
        <v>4</v>
      </c>
      <c r="O262" s="97" t="n">
        <v>5</v>
      </c>
      <c r="P262" s="97" t="n">
        <v>1</v>
      </c>
      <c r="Q262" s="97" t="n">
        <v>31</v>
      </c>
    </row>
    <row r="263" customFormat="false" ht="11.25" hidden="false" customHeight="false" outlineLevel="0" collapsed="false">
      <c r="A263" s="247"/>
      <c r="B263" s="255" t="n">
        <f aca="false">EOMONTH(B262,0)+1</f>
        <v>53783</v>
      </c>
      <c r="C263" s="256" t="n">
        <f aca="false">H263</f>
        <v>22</v>
      </c>
      <c r="D263" s="256" t="n">
        <f aca="false">I263</f>
        <v>4</v>
      </c>
      <c r="E263" s="256" t="n">
        <f aca="false">J263</f>
        <v>5</v>
      </c>
      <c r="F263" s="253" t="n">
        <f aca="false">B264-B263</f>
        <v>30</v>
      </c>
      <c r="G263" s="247"/>
      <c r="H263" s="97" t="n">
        <f aca="false">VLOOKUP($B263,NDayTable,2)</f>
        <v>22</v>
      </c>
      <c r="I263" s="1" t="n">
        <f aca="false">VLOOKUP($B263,NDayTable,3)</f>
        <v>4</v>
      </c>
      <c r="J263" s="1" t="n">
        <f aca="false">VLOOKUP($B263,NDayTable,4)</f>
        <v>5</v>
      </c>
      <c r="K263" s="97" t="n">
        <f aca="false">B263-ValuationDate</f>
        <v>7852</v>
      </c>
      <c r="L263" s="71" t="n">
        <v>44409</v>
      </c>
      <c r="M263" s="97" t="n">
        <v>22</v>
      </c>
      <c r="N263" s="97" t="n">
        <v>5</v>
      </c>
      <c r="O263" s="97" t="n">
        <v>4</v>
      </c>
      <c r="P263" s="97" t="n">
        <v>0</v>
      </c>
      <c r="Q263" s="97" t="n">
        <v>31</v>
      </c>
    </row>
    <row r="264" customFormat="false" ht="11.25" hidden="false" customHeight="false" outlineLevel="0" collapsed="false">
      <c r="A264" s="247"/>
      <c r="B264" s="255" t="n">
        <f aca="false">EOMONTH(B263,0)+1</f>
        <v>53813</v>
      </c>
      <c r="C264" s="256" t="n">
        <f aca="false">H264</f>
        <v>22</v>
      </c>
      <c r="D264" s="256" t="n">
        <f aca="false">I264</f>
        <v>4</v>
      </c>
      <c r="E264" s="256" t="n">
        <f aca="false">J264</f>
        <v>5</v>
      </c>
      <c r="F264" s="253" t="n">
        <f aca="false">B265-B264</f>
        <v>31</v>
      </c>
      <c r="G264" s="247"/>
      <c r="H264" s="97" t="n">
        <f aca="false">VLOOKUP($B264,NDayTable,2)</f>
        <v>22</v>
      </c>
      <c r="I264" s="1" t="n">
        <f aca="false">VLOOKUP($B264,NDayTable,3)</f>
        <v>4</v>
      </c>
      <c r="J264" s="1" t="n">
        <f aca="false">VLOOKUP($B264,NDayTable,4)</f>
        <v>5</v>
      </c>
      <c r="K264" s="97" t="n">
        <f aca="false">B264-ValuationDate</f>
        <v>7882</v>
      </c>
      <c r="L264" s="71" t="n">
        <v>44440</v>
      </c>
      <c r="M264" s="97" t="n">
        <v>20</v>
      </c>
      <c r="N264" s="97" t="n">
        <v>4</v>
      </c>
      <c r="O264" s="97" t="n">
        <v>6</v>
      </c>
      <c r="P264" s="97" t="n">
        <v>1</v>
      </c>
      <c r="Q264" s="97" t="n">
        <v>30</v>
      </c>
    </row>
    <row r="265" customFormat="false" ht="11.25" hidden="false" customHeight="false" outlineLevel="0" collapsed="false">
      <c r="A265" s="247"/>
      <c r="B265" s="255" t="n">
        <f aca="false">EOMONTH(B264,0)+1</f>
        <v>53844</v>
      </c>
      <c r="C265" s="256" t="n">
        <f aca="false">H265</f>
        <v>22</v>
      </c>
      <c r="D265" s="256" t="n">
        <f aca="false">I265</f>
        <v>4</v>
      </c>
      <c r="E265" s="256" t="n">
        <f aca="false">J265</f>
        <v>5</v>
      </c>
      <c r="F265" s="253" t="n">
        <f aca="false">B266-B265</f>
        <v>30</v>
      </c>
      <c r="G265" s="247"/>
      <c r="H265" s="97" t="n">
        <f aca="false">VLOOKUP($B265,NDayTable,2)</f>
        <v>22</v>
      </c>
      <c r="I265" s="1" t="n">
        <f aca="false">VLOOKUP($B265,NDayTable,3)</f>
        <v>4</v>
      </c>
      <c r="J265" s="1" t="n">
        <f aca="false">VLOOKUP($B265,NDayTable,4)</f>
        <v>5</v>
      </c>
      <c r="K265" s="97" t="n">
        <f aca="false">B265-ValuationDate</f>
        <v>7913</v>
      </c>
      <c r="L265" s="71" t="n">
        <v>44470</v>
      </c>
      <c r="M265" s="97" t="n">
        <v>23</v>
      </c>
      <c r="N265" s="97" t="n">
        <v>4</v>
      </c>
      <c r="O265" s="97" t="n">
        <v>4</v>
      </c>
      <c r="P265" s="97" t="n">
        <v>0</v>
      </c>
      <c r="Q265" s="97" t="n">
        <v>31</v>
      </c>
    </row>
    <row r="266" customFormat="false" ht="11.25" hidden="false" customHeight="false" outlineLevel="0" collapsed="false">
      <c r="A266" s="247"/>
      <c r="B266" s="255" t="n">
        <f aca="false">EOMONTH(B265,0)+1</f>
        <v>53874</v>
      </c>
      <c r="C266" s="256" t="n">
        <f aca="false">H266</f>
        <v>22</v>
      </c>
      <c r="D266" s="256" t="n">
        <f aca="false">I266</f>
        <v>4</v>
      </c>
      <c r="E266" s="256" t="n">
        <f aca="false">J266</f>
        <v>5</v>
      </c>
      <c r="F266" s="253" t="n">
        <f aca="false">B267-B266</f>
        <v>31</v>
      </c>
      <c r="G266" s="247"/>
      <c r="H266" s="97" t="n">
        <f aca="false">VLOOKUP($B266,NDayTable,2)</f>
        <v>22</v>
      </c>
      <c r="I266" s="1" t="n">
        <f aca="false">VLOOKUP($B266,NDayTable,3)</f>
        <v>4</v>
      </c>
      <c r="J266" s="1" t="n">
        <f aca="false">VLOOKUP($B266,NDayTable,4)</f>
        <v>5</v>
      </c>
      <c r="K266" s="97" t="n">
        <f aca="false">B266-ValuationDate</f>
        <v>7943</v>
      </c>
      <c r="L266" s="71" t="n">
        <v>44501</v>
      </c>
      <c r="M266" s="97" t="n">
        <v>20</v>
      </c>
      <c r="N266" s="97" t="n">
        <v>5</v>
      </c>
      <c r="O266" s="97" t="n">
        <v>5</v>
      </c>
      <c r="P266" s="97" t="n">
        <v>1</v>
      </c>
      <c r="Q266" s="97" t="n">
        <v>30</v>
      </c>
    </row>
    <row r="267" customFormat="false" ht="11.25" hidden="false" customHeight="false" outlineLevel="0" collapsed="false">
      <c r="A267" s="247"/>
      <c r="B267" s="255" t="n">
        <f aca="false">EOMONTH(B266,0)+1</f>
        <v>53905</v>
      </c>
      <c r="C267" s="256" t="n">
        <f aca="false">H267</f>
        <v>22</v>
      </c>
      <c r="D267" s="256" t="n">
        <f aca="false">I267</f>
        <v>4</v>
      </c>
      <c r="E267" s="256" t="n">
        <f aca="false">J267</f>
        <v>5</v>
      </c>
      <c r="F267" s="253" t="n">
        <f aca="false">B268-B267</f>
        <v>31</v>
      </c>
      <c r="G267" s="247"/>
      <c r="H267" s="97" t="n">
        <f aca="false">VLOOKUP($B267,NDayTable,2)</f>
        <v>22</v>
      </c>
      <c r="I267" s="1" t="n">
        <f aca="false">VLOOKUP($B267,NDayTable,3)</f>
        <v>4</v>
      </c>
      <c r="J267" s="1" t="n">
        <f aca="false">VLOOKUP($B267,NDayTable,4)</f>
        <v>5</v>
      </c>
      <c r="K267" s="97" t="n">
        <f aca="false">B267-ValuationDate</f>
        <v>7974</v>
      </c>
      <c r="L267" s="71" t="n">
        <v>44531</v>
      </c>
      <c r="M267" s="97" t="n">
        <v>21</v>
      </c>
      <c r="N267" s="97" t="n">
        <v>4</v>
      </c>
      <c r="O267" s="97" t="n">
        <v>6</v>
      </c>
      <c r="P267" s="97" t="n">
        <v>1</v>
      </c>
      <c r="Q267" s="97" t="n">
        <v>31</v>
      </c>
    </row>
    <row r="268" customFormat="false" ht="11.25" hidden="false" customHeight="false" outlineLevel="0" collapsed="false">
      <c r="A268" s="247"/>
      <c r="B268" s="255" t="n">
        <f aca="false">EOMONTH(B267,0)+1</f>
        <v>53936</v>
      </c>
      <c r="C268" s="256" t="n">
        <f aca="false">H268</f>
        <v>22</v>
      </c>
      <c r="D268" s="256" t="n">
        <f aca="false">I268</f>
        <v>4</v>
      </c>
      <c r="E268" s="256" t="n">
        <f aca="false">J268</f>
        <v>5</v>
      </c>
      <c r="F268" s="253" t="n">
        <f aca="false">B269-B268</f>
        <v>30</v>
      </c>
      <c r="G268" s="247"/>
      <c r="H268" s="97" t="n">
        <f aca="false">VLOOKUP($B268,NDayTable,2)</f>
        <v>22</v>
      </c>
      <c r="I268" s="1" t="n">
        <f aca="false">VLOOKUP($B268,NDayTable,3)</f>
        <v>4</v>
      </c>
      <c r="J268" s="1" t="n">
        <f aca="false">VLOOKUP($B268,NDayTable,4)</f>
        <v>5</v>
      </c>
      <c r="K268" s="97" t="n">
        <f aca="false">B268-ValuationDate</f>
        <v>8005</v>
      </c>
      <c r="L268" s="71" t="n">
        <v>44562</v>
      </c>
      <c r="M268" s="97" t="n">
        <v>22</v>
      </c>
      <c r="N268" s="97" t="n">
        <v>4</v>
      </c>
      <c r="O268" s="97" t="n">
        <v>5</v>
      </c>
      <c r="P268" s="97" t="n">
        <v>1</v>
      </c>
      <c r="Q268" s="97" t="n">
        <v>31</v>
      </c>
    </row>
    <row r="269" customFormat="false" ht="11.25" hidden="false" customHeight="false" outlineLevel="0" collapsed="false">
      <c r="A269" s="247"/>
      <c r="B269" s="255" t="n">
        <f aca="false">EOMONTH(B268,0)+1</f>
        <v>53966</v>
      </c>
      <c r="C269" s="256" t="n">
        <f aca="false">H269</f>
        <v>22</v>
      </c>
      <c r="D269" s="256" t="n">
        <f aca="false">I269</f>
        <v>4</v>
      </c>
      <c r="E269" s="256" t="n">
        <f aca="false">J269</f>
        <v>5</v>
      </c>
      <c r="F269" s="253" t="n">
        <f aca="false">B270-B269</f>
        <v>31</v>
      </c>
      <c r="G269" s="247"/>
      <c r="H269" s="97" t="n">
        <f aca="false">VLOOKUP($B269,NDayTable,2)</f>
        <v>22</v>
      </c>
      <c r="I269" s="1" t="n">
        <f aca="false">VLOOKUP($B269,NDayTable,3)</f>
        <v>4</v>
      </c>
      <c r="J269" s="1" t="n">
        <f aca="false">VLOOKUP($B269,NDayTable,4)</f>
        <v>5</v>
      </c>
      <c r="K269" s="97" t="n">
        <f aca="false">B269-ValuationDate</f>
        <v>8035</v>
      </c>
      <c r="L269" s="71" t="n">
        <v>44593</v>
      </c>
      <c r="M269" s="97" t="n">
        <v>20</v>
      </c>
      <c r="N269" s="97" t="n">
        <v>4</v>
      </c>
      <c r="O269" s="97" t="n">
        <v>4</v>
      </c>
      <c r="P269" s="97" t="n">
        <v>0</v>
      </c>
      <c r="Q269" s="97" t="n">
        <v>28</v>
      </c>
    </row>
    <row r="270" customFormat="false" ht="11.25" hidden="false" customHeight="false" outlineLevel="0" collapsed="false">
      <c r="A270" s="247"/>
      <c r="B270" s="255" t="n">
        <f aca="false">EOMONTH(B269,0)+1</f>
        <v>53997</v>
      </c>
      <c r="C270" s="256" t="n">
        <f aca="false">H270</f>
        <v>22</v>
      </c>
      <c r="D270" s="256" t="n">
        <f aca="false">I270</f>
        <v>4</v>
      </c>
      <c r="E270" s="256" t="n">
        <f aca="false">J270</f>
        <v>5</v>
      </c>
      <c r="F270" s="253" t="n">
        <f aca="false">B271-B270</f>
        <v>30</v>
      </c>
      <c r="G270" s="247"/>
      <c r="H270" s="97" t="n">
        <f aca="false">VLOOKUP($B270,NDayTable,2)</f>
        <v>22</v>
      </c>
      <c r="I270" s="1" t="n">
        <f aca="false">VLOOKUP($B270,NDayTable,3)</f>
        <v>4</v>
      </c>
      <c r="J270" s="1" t="n">
        <f aca="false">VLOOKUP($B270,NDayTable,4)</f>
        <v>5</v>
      </c>
      <c r="K270" s="97" t="n">
        <f aca="false">B270-ValuationDate</f>
        <v>8066</v>
      </c>
      <c r="L270" s="71" t="n">
        <v>44621</v>
      </c>
      <c r="M270" s="97" t="n">
        <v>21</v>
      </c>
      <c r="N270" s="97" t="n">
        <v>5</v>
      </c>
      <c r="O270" s="97" t="n">
        <v>5</v>
      </c>
      <c r="P270" s="97" t="n">
        <v>0</v>
      </c>
      <c r="Q270" s="97" t="n">
        <v>31</v>
      </c>
    </row>
    <row r="271" customFormat="false" ht="11.25" hidden="false" customHeight="false" outlineLevel="0" collapsed="false">
      <c r="A271" s="247"/>
      <c r="B271" s="255" t="n">
        <f aca="false">EOMONTH(B270,0)+1</f>
        <v>54027</v>
      </c>
      <c r="C271" s="256" t="n">
        <f aca="false">H271</f>
        <v>22</v>
      </c>
      <c r="D271" s="256" t="n">
        <f aca="false">I271</f>
        <v>4</v>
      </c>
      <c r="E271" s="256" t="n">
        <f aca="false">J271</f>
        <v>5</v>
      </c>
      <c r="F271" s="253" t="n">
        <f aca="false">B272-B271</f>
        <v>31</v>
      </c>
      <c r="G271" s="247"/>
      <c r="H271" s="97" t="n">
        <f aca="false">VLOOKUP($B271,NDayTable,2)</f>
        <v>22</v>
      </c>
      <c r="I271" s="1" t="n">
        <f aca="false">VLOOKUP($B271,NDayTable,3)</f>
        <v>4</v>
      </c>
      <c r="J271" s="1" t="n">
        <f aca="false">VLOOKUP($B271,NDayTable,4)</f>
        <v>5</v>
      </c>
      <c r="K271" s="97" t="n">
        <f aca="false">B271-ValuationDate</f>
        <v>8096</v>
      </c>
      <c r="L271" s="71" t="n">
        <v>44652</v>
      </c>
      <c r="M271" s="97" t="n">
        <v>22</v>
      </c>
      <c r="N271" s="97" t="n">
        <v>4</v>
      </c>
      <c r="O271" s="97" t="n">
        <v>4</v>
      </c>
      <c r="P271" s="97" t="n">
        <v>0</v>
      </c>
      <c r="Q271" s="97" t="n">
        <v>30</v>
      </c>
    </row>
    <row r="272" customFormat="false" ht="11.25" hidden="false" customHeight="false" outlineLevel="0" collapsed="false">
      <c r="A272" s="247"/>
      <c r="B272" s="255" t="n">
        <f aca="false">EOMONTH(B271,0)+1</f>
        <v>54058</v>
      </c>
      <c r="C272" s="256" t="n">
        <f aca="false">H272</f>
        <v>22</v>
      </c>
      <c r="D272" s="256" t="n">
        <f aca="false">I272</f>
        <v>4</v>
      </c>
      <c r="E272" s="256" t="n">
        <f aca="false">J272</f>
        <v>5</v>
      </c>
      <c r="F272" s="253" t="n">
        <f aca="false">B273-B272</f>
        <v>31</v>
      </c>
      <c r="G272" s="247"/>
      <c r="H272" s="97" t="n">
        <f aca="false">VLOOKUP($B272,NDayTable,2)</f>
        <v>22</v>
      </c>
      <c r="I272" s="1" t="n">
        <f aca="false">VLOOKUP($B272,NDayTable,3)</f>
        <v>4</v>
      </c>
      <c r="J272" s="1" t="n">
        <f aca="false">VLOOKUP($B272,NDayTable,4)</f>
        <v>5</v>
      </c>
      <c r="K272" s="97" t="n">
        <f aca="false">B272-ValuationDate</f>
        <v>8127</v>
      </c>
      <c r="L272" s="71" t="n">
        <v>44682</v>
      </c>
      <c r="M272" s="97" t="n">
        <v>22</v>
      </c>
      <c r="N272" s="97" t="n">
        <v>4</v>
      </c>
      <c r="O272" s="97" t="n">
        <v>5</v>
      </c>
      <c r="P272" s="97" t="n">
        <v>1</v>
      </c>
      <c r="Q272" s="97" t="n">
        <v>31</v>
      </c>
    </row>
    <row r="273" customFormat="false" ht="11.25" hidden="false" customHeight="false" outlineLevel="0" collapsed="false">
      <c r="A273" s="247"/>
      <c r="B273" s="255" t="n">
        <f aca="false">EOMONTH(B272,0)+1</f>
        <v>54089</v>
      </c>
      <c r="C273" s="256" t="n">
        <f aca="false">H273</f>
        <v>22</v>
      </c>
      <c r="D273" s="256" t="n">
        <f aca="false">I273</f>
        <v>4</v>
      </c>
      <c r="E273" s="256" t="n">
        <f aca="false">J273</f>
        <v>5</v>
      </c>
      <c r="F273" s="253" t="n">
        <f aca="false">B274-B273</f>
        <v>29</v>
      </c>
      <c r="G273" s="247"/>
      <c r="H273" s="97" t="n">
        <f aca="false">VLOOKUP($B273,NDayTable,2)</f>
        <v>22</v>
      </c>
      <c r="I273" s="1" t="n">
        <f aca="false">VLOOKUP($B273,NDayTable,3)</f>
        <v>4</v>
      </c>
      <c r="J273" s="1" t="n">
        <f aca="false">VLOOKUP($B273,NDayTable,4)</f>
        <v>5</v>
      </c>
      <c r="K273" s="97" t="n">
        <f aca="false">B273-ValuationDate</f>
        <v>8158</v>
      </c>
      <c r="L273" s="71" t="n">
        <v>44713</v>
      </c>
      <c r="M273" s="97" t="n">
        <v>20</v>
      </c>
      <c r="N273" s="97" t="n">
        <v>5</v>
      </c>
      <c r="O273" s="97" t="n">
        <v>5</v>
      </c>
      <c r="P273" s="97" t="n">
        <v>0</v>
      </c>
      <c r="Q273" s="97" t="n">
        <v>30</v>
      </c>
    </row>
    <row r="274" customFormat="false" ht="11.25" hidden="false" customHeight="false" outlineLevel="0" collapsed="false">
      <c r="A274" s="247"/>
      <c r="B274" s="255" t="n">
        <f aca="false">EOMONTH(B273,0)+1</f>
        <v>54118</v>
      </c>
      <c r="C274" s="256" t="n">
        <f aca="false">H274</f>
        <v>22</v>
      </c>
      <c r="D274" s="256" t="n">
        <f aca="false">I274</f>
        <v>4</v>
      </c>
      <c r="E274" s="256" t="n">
        <f aca="false">J274</f>
        <v>5</v>
      </c>
      <c r="F274" s="253" t="n">
        <f aca="false">B275-B274</f>
        <v>31</v>
      </c>
      <c r="G274" s="247"/>
      <c r="H274" s="97" t="n">
        <f aca="false">VLOOKUP($B274,NDayTable,2)</f>
        <v>22</v>
      </c>
      <c r="I274" s="1" t="n">
        <f aca="false">VLOOKUP($B274,NDayTable,3)</f>
        <v>4</v>
      </c>
      <c r="J274" s="1" t="n">
        <f aca="false">VLOOKUP($B274,NDayTable,4)</f>
        <v>5</v>
      </c>
      <c r="K274" s="97" t="n">
        <f aca="false">B274-ValuationDate</f>
        <v>8187</v>
      </c>
      <c r="L274" s="71" t="n">
        <v>44743</v>
      </c>
      <c r="M274" s="97" t="n">
        <v>22</v>
      </c>
      <c r="N274" s="97" t="n">
        <v>4</v>
      </c>
      <c r="O274" s="97" t="n">
        <v>5</v>
      </c>
      <c r="P274" s="97" t="n">
        <v>1</v>
      </c>
      <c r="Q274" s="97" t="n">
        <v>31</v>
      </c>
    </row>
    <row r="275" customFormat="false" ht="11.25" hidden="false" customHeight="false" outlineLevel="0" collapsed="false">
      <c r="A275" s="247"/>
      <c r="B275" s="255" t="n">
        <f aca="false">EOMONTH(B274,0)+1</f>
        <v>54149</v>
      </c>
      <c r="C275" s="256" t="n">
        <f aca="false">H275</f>
        <v>22</v>
      </c>
      <c r="D275" s="256" t="n">
        <f aca="false">I275</f>
        <v>4</v>
      </c>
      <c r="E275" s="256" t="n">
        <f aca="false">J275</f>
        <v>5</v>
      </c>
      <c r="F275" s="253" t="n">
        <f aca="false">B276-B275</f>
        <v>30</v>
      </c>
      <c r="G275" s="247"/>
      <c r="H275" s="97" t="n">
        <f aca="false">VLOOKUP($B275,NDayTable,2)</f>
        <v>22</v>
      </c>
      <c r="I275" s="1" t="n">
        <f aca="false">VLOOKUP($B275,NDayTable,3)</f>
        <v>4</v>
      </c>
      <c r="J275" s="1" t="n">
        <f aca="false">VLOOKUP($B275,NDayTable,4)</f>
        <v>5</v>
      </c>
      <c r="K275" s="97" t="n">
        <f aca="false">B275-ValuationDate</f>
        <v>8218</v>
      </c>
      <c r="L275" s="71" t="n">
        <v>44774</v>
      </c>
      <c r="M275" s="97" t="n">
        <v>22</v>
      </c>
      <c r="N275" s="97" t="n">
        <v>5</v>
      </c>
      <c r="O275" s="97" t="n">
        <v>4</v>
      </c>
      <c r="P275" s="97" t="n">
        <v>0</v>
      </c>
      <c r="Q275" s="97" t="n">
        <v>31</v>
      </c>
    </row>
    <row r="276" customFormat="false" ht="11.25" hidden="false" customHeight="false" outlineLevel="0" collapsed="false">
      <c r="A276" s="247"/>
      <c r="B276" s="255" t="n">
        <f aca="false">EOMONTH(B275,0)+1</f>
        <v>54179</v>
      </c>
      <c r="C276" s="256" t="n">
        <f aca="false">H276</f>
        <v>22</v>
      </c>
      <c r="D276" s="256" t="n">
        <f aca="false">I276</f>
        <v>4</v>
      </c>
      <c r="E276" s="256" t="n">
        <f aca="false">J276</f>
        <v>5</v>
      </c>
      <c r="F276" s="253" t="n">
        <f aca="false">B277-B276</f>
        <v>31</v>
      </c>
      <c r="G276" s="247"/>
      <c r="H276" s="97" t="n">
        <f aca="false">VLOOKUP($B276,NDayTable,2)</f>
        <v>22</v>
      </c>
      <c r="I276" s="1" t="n">
        <f aca="false">VLOOKUP($B276,NDayTable,3)</f>
        <v>4</v>
      </c>
      <c r="J276" s="1" t="n">
        <f aca="false">VLOOKUP($B276,NDayTable,4)</f>
        <v>5</v>
      </c>
      <c r="K276" s="97" t="n">
        <f aca="false">B276-ValuationDate</f>
        <v>8248</v>
      </c>
      <c r="L276" s="71" t="n">
        <v>44805</v>
      </c>
      <c r="M276" s="97" t="n">
        <v>20</v>
      </c>
      <c r="N276" s="97" t="n">
        <v>4</v>
      </c>
      <c r="O276" s="97" t="n">
        <v>6</v>
      </c>
      <c r="P276" s="97" t="n">
        <v>1</v>
      </c>
      <c r="Q276" s="97" t="n">
        <v>30</v>
      </c>
    </row>
    <row r="277" customFormat="false" ht="11.25" hidden="false" customHeight="false" outlineLevel="0" collapsed="false">
      <c r="A277" s="247"/>
      <c r="B277" s="255" t="n">
        <f aca="false">EOMONTH(B276,0)+1</f>
        <v>54210</v>
      </c>
      <c r="C277" s="256" t="n">
        <f aca="false">H277</f>
        <v>22</v>
      </c>
      <c r="D277" s="256" t="n">
        <f aca="false">I277</f>
        <v>4</v>
      </c>
      <c r="E277" s="256" t="n">
        <f aca="false">J277</f>
        <v>5</v>
      </c>
      <c r="F277" s="253" t="n">
        <f aca="false">B278-B277</f>
        <v>30</v>
      </c>
      <c r="G277" s="247"/>
      <c r="H277" s="97" t="n">
        <f aca="false">VLOOKUP($B277,NDayTable,2)</f>
        <v>22</v>
      </c>
      <c r="I277" s="1" t="n">
        <f aca="false">VLOOKUP($B277,NDayTable,3)</f>
        <v>4</v>
      </c>
      <c r="J277" s="1" t="n">
        <f aca="false">VLOOKUP($B277,NDayTable,4)</f>
        <v>5</v>
      </c>
      <c r="K277" s="97" t="n">
        <f aca="false">B277-ValuationDate</f>
        <v>8279</v>
      </c>
      <c r="L277" s="71" t="n">
        <v>44835</v>
      </c>
      <c r="M277" s="97" t="n">
        <v>23</v>
      </c>
      <c r="N277" s="97" t="n">
        <v>4</v>
      </c>
      <c r="O277" s="97" t="n">
        <v>4</v>
      </c>
      <c r="P277" s="97" t="n">
        <v>0</v>
      </c>
      <c r="Q277" s="97" t="n">
        <v>31</v>
      </c>
    </row>
    <row r="278" customFormat="false" ht="11.25" hidden="false" customHeight="false" outlineLevel="0" collapsed="false">
      <c r="A278" s="247"/>
      <c r="B278" s="255" t="n">
        <f aca="false">EOMONTH(B277,0)+1</f>
        <v>54240</v>
      </c>
      <c r="C278" s="256" t="n">
        <f aca="false">H278</f>
        <v>22</v>
      </c>
      <c r="D278" s="256" t="n">
        <f aca="false">I278</f>
        <v>4</v>
      </c>
      <c r="E278" s="256" t="n">
        <f aca="false">J278</f>
        <v>5</v>
      </c>
      <c r="F278" s="253" t="n">
        <f aca="false">B279-B278</f>
        <v>31</v>
      </c>
      <c r="G278" s="247"/>
      <c r="H278" s="97" t="n">
        <f aca="false">VLOOKUP($B278,NDayTable,2)</f>
        <v>22</v>
      </c>
      <c r="I278" s="1" t="n">
        <f aca="false">VLOOKUP($B278,NDayTable,3)</f>
        <v>4</v>
      </c>
      <c r="J278" s="1" t="n">
        <f aca="false">VLOOKUP($B278,NDayTable,4)</f>
        <v>5</v>
      </c>
      <c r="K278" s="97" t="n">
        <f aca="false">B278-ValuationDate</f>
        <v>8309</v>
      </c>
      <c r="L278" s="71" t="n">
        <v>44866</v>
      </c>
      <c r="M278" s="97" t="n">
        <v>20</v>
      </c>
      <c r="N278" s="97" t="n">
        <v>5</v>
      </c>
      <c r="O278" s="97" t="n">
        <v>5</v>
      </c>
      <c r="P278" s="97" t="n">
        <v>1</v>
      </c>
      <c r="Q278" s="97" t="n">
        <v>30</v>
      </c>
    </row>
    <row r="279" customFormat="false" ht="11.25" hidden="false" customHeight="false" outlineLevel="0" collapsed="false">
      <c r="A279" s="247"/>
      <c r="B279" s="255" t="n">
        <f aca="false">EOMONTH(B278,0)+1</f>
        <v>54271</v>
      </c>
      <c r="C279" s="256" t="n">
        <f aca="false">H279</f>
        <v>22</v>
      </c>
      <c r="D279" s="256" t="n">
        <f aca="false">I279</f>
        <v>4</v>
      </c>
      <c r="E279" s="256" t="n">
        <f aca="false">J279</f>
        <v>5</v>
      </c>
      <c r="F279" s="253" t="n">
        <f aca="false">B280-B279</f>
        <v>31</v>
      </c>
      <c r="G279" s="247"/>
      <c r="H279" s="97" t="n">
        <f aca="false">VLOOKUP($B279,NDayTable,2)</f>
        <v>22</v>
      </c>
      <c r="I279" s="1" t="n">
        <f aca="false">VLOOKUP($B279,NDayTable,3)</f>
        <v>4</v>
      </c>
      <c r="J279" s="1" t="n">
        <f aca="false">VLOOKUP($B279,NDayTable,4)</f>
        <v>5</v>
      </c>
      <c r="K279" s="97" t="n">
        <f aca="false">B279-ValuationDate</f>
        <v>8340</v>
      </c>
      <c r="L279" s="71" t="n">
        <v>44896</v>
      </c>
      <c r="M279" s="97" t="n">
        <v>21</v>
      </c>
      <c r="N279" s="97" t="n">
        <v>4</v>
      </c>
      <c r="O279" s="97" t="n">
        <v>6</v>
      </c>
      <c r="P279" s="97" t="n">
        <v>1</v>
      </c>
      <c r="Q279" s="97" t="n">
        <v>31</v>
      </c>
    </row>
    <row r="280" customFormat="false" ht="11.25" hidden="false" customHeight="false" outlineLevel="0" collapsed="false">
      <c r="A280" s="247"/>
      <c r="B280" s="255" t="n">
        <f aca="false">EOMONTH(B279,0)+1</f>
        <v>54302</v>
      </c>
      <c r="C280" s="256" t="n">
        <f aca="false">H280</f>
        <v>22</v>
      </c>
      <c r="D280" s="256" t="n">
        <f aca="false">I280</f>
        <v>4</v>
      </c>
      <c r="E280" s="256" t="n">
        <f aca="false">J280</f>
        <v>5</v>
      </c>
      <c r="F280" s="253" t="n">
        <f aca="false">B281-B280</f>
        <v>30</v>
      </c>
      <c r="G280" s="247"/>
      <c r="H280" s="97" t="n">
        <f aca="false">VLOOKUP($B280,NDayTable,2)</f>
        <v>22</v>
      </c>
      <c r="I280" s="1" t="n">
        <f aca="false">VLOOKUP($B280,NDayTable,3)</f>
        <v>4</v>
      </c>
      <c r="J280" s="1" t="n">
        <f aca="false">VLOOKUP($B280,NDayTable,4)</f>
        <v>5</v>
      </c>
      <c r="K280" s="97" t="n">
        <f aca="false">B280-ValuationDate</f>
        <v>8371</v>
      </c>
      <c r="L280" s="71" t="n">
        <v>44927</v>
      </c>
      <c r="M280" s="97" t="n">
        <v>22</v>
      </c>
      <c r="N280" s="97" t="n">
        <v>4</v>
      </c>
      <c r="O280" s="97" t="n">
        <v>5</v>
      </c>
      <c r="P280" s="97" t="n">
        <v>1</v>
      </c>
      <c r="Q280" s="97" t="n">
        <v>31</v>
      </c>
    </row>
    <row r="281" customFormat="false" ht="11.25" hidden="false" customHeight="false" outlineLevel="0" collapsed="false">
      <c r="A281" s="247"/>
      <c r="B281" s="255" t="n">
        <f aca="false">EOMONTH(B280,0)+1</f>
        <v>54332</v>
      </c>
      <c r="C281" s="256" t="n">
        <f aca="false">H281</f>
        <v>22</v>
      </c>
      <c r="D281" s="256" t="n">
        <f aca="false">I281</f>
        <v>4</v>
      </c>
      <c r="E281" s="256" t="n">
        <f aca="false">J281</f>
        <v>5</v>
      </c>
      <c r="F281" s="253" t="n">
        <f aca="false">B282-B281</f>
        <v>31</v>
      </c>
      <c r="G281" s="247"/>
      <c r="H281" s="97" t="n">
        <f aca="false">VLOOKUP($B281,NDayTable,2)</f>
        <v>22</v>
      </c>
      <c r="I281" s="1" t="n">
        <f aca="false">VLOOKUP($B281,NDayTable,3)</f>
        <v>4</v>
      </c>
      <c r="J281" s="1" t="n">
        <f aca="false">VLOOKUP($B281,NDayTable,4)</f>
        <v>5</v>
      </c>
      <c r="K281" s="97" t="n">
        <f aca="false">B281-ValuationDate</f>
        <v>8401</v>
      </c>
      <c r="L281" s="71" t="n">
        <v>44958</v>
      </c>
      <c r="M281" s="97" t="n">
        <v>20</v>
      </c>
      <c r="N281" s="97" t="n">
        <v>4</v>
      </c>
      <c r="O281" s="97" t="n">
        <v>4</v>
      </c>
      <c r="P281" s="97" t="n">
        <v>0</v>
      </c>
      <c r="Q281" s="97" t="n">
        <v>28</v>
      </c>
    </row>
    <row r="282" customFormat="false" ht="11.25" hidden="false" customHeight="false" outlineLevel="0" collapsed="false">
      <c r="A282" s="247"/>
      <c r="B282" s="255" t="n">
        <f aca="false">EOMONTH(B281,0)+1</f>
        <v>54363</v>
      </c>
      <c r="C282" s="256" t="n">
        <f aca="false">H282</f>
        <v>22</v>
      </c>
      <c r="D282" s="256" t="n">
        <f aca="false">I282</f>
        <v>4</v>
      </c>
      <c r="E282" s="256" t="n">
        <f aca="false">J282</f>
        <v>5</v>
      </c>
      <c r="F282" s="253" t="n">
        <f aca="false">B283-B282</f>
        <v>30</v>
      </c>
      <c r="G282" s="247"/>
      <c r="H282" s="97" t="n">
        <f aca="false">VLOOKUP($B282,NDayTable,2)</f>
        <v>22</v>
      </c>
      <c r="I282" s="1" t="n">
        <f aca="false">VLOOKUP($B282,NDayTable,3)</f>
        <v>4</v>
      </c>
      <c r="J282" s="1" t="n">
        <f aca="false">VLOOKUP($B282,NDayTable,4)</f>
        <v>5</v>
      </c>
      <c r="K282" s="97" t="n">
        <f aca="false">B282-ValuationDate</f>
        <v>8432</v>
      </c>
      <c r="L282" s="71" t="n">
        <v>44986</v>
      </c>
      <c r="M282" s="97" t="n">
        <v>21</v>
      </c>
      <c r="N282" s="97" t="n">
        <v>5</v>
      </c>
      <c r="O282" s="97" t="n">
        <v>5</v>
      </c>
      <c r="P282" s="97" t="n">
        <v>0</v>
      </c>
      <c r="Q282" s="97" t="n">
        <v>31</v>
      </c>
    </row>
    <row r="283" customFormat="false" ht="11.25" hidden="false" customHeight="false" outlineLevel="0" collapsed="false">
      <c r="A283" s="247"/>
      <c r="B283" s="255" t="n">
        <f aca="false">EOMONTH(B282,0)+1</f>
        <v>54393</v>
      </c>
      <c r="C283" s="256" t="n">
        <f aca="false">H283</f>
        <v>22</v>
      </c>
      <c r="D283" s="256" t="n">
        <f aca="false">I283</f>
        <v>4</v>
      </c>
      <c r="E283" s="256" t="n">
        <f aca="false">J283</f>
        <v>5</v>
      </c>
      <c r="F283" s="253" t="n">
        <f aca="false">B284-B283</f>
        <v>31</v>
      </c>
      <c r="G283" s="247"/>
      <c r="H283" s="97" t="n">
        <f aca="false">VLOOKUP($B283,NDayTable,2)</f>
        <v>22</v>
      </c>
      <c r="I283" s="1" t="n">
        <f aca="false">VLOOKUP($B283,NDayTable,3)</f>
        <v>4</v>
      </c>
      <c r="J283" s="1" t="n">
        <f aca="false">VLOOKUP($B283,NDayTable,4)</f>
        <v>5</v>
      </c>
      <c r="K283" s="97" t="n">
        <f aca="false">B283-ValuationDate</f>
        <v>8462</v>
      </c>
      <c r="L283" s="71" t="n">
        <v>45017</v>
      </c>
      <c r="M283" s="97" t="n">
        <v>22</v>
      </c>
      <c r="N283" s="97" t="n">
        <v>4</v>
      </c>
      <c r="O283" s="97" t="n">
        <v>4</v>
      </c>
      <c r="P283" s="97" t="n">
        <v>0</v>
      </c>
      <c r="Q283" s="97" t="n">
        <v>30</v>
      </c>
    </row>
    <row r="284" customFormat="false" ht="11.25" hidden="false" customHeight="false" outlineLevel="0" collapsed="false">
      <c r="A284" s="247"/>
      <c r="B284" s="255" t="n">
        <f aca="false">EOMONTH(B283,0)+1</f>
        <v>54424</v>
      </c>
      <c r="C284" s="256" t="n">
        <f aca="false">H284</f>
        <v>22</v>
      </c>
      <c r="D284" s="256" t="n">
        <f aca="false">I284</f>
        <v>4</v>
      </c>
      <c r="E284" s="256" t="n">
        <f aca="false">J284</f>
        <v>5</v>
      </c>
      <c r="F284" s="253" t="n">
        <f aca="false">B285-B284</f>
        <v>31</v>
      </c>
      <c r="G284" s="247"/>
      <c r="H284" s="97" t="n">
        <f aca="false">VLOOKUP($B284,NDayTable,2)</f>
        <v>22</v>
      </c>
      <c r="I284" s="1" t="n">
        <f aca="false">VLOOKUP($B284,NDayTable,3)</f>
        <v>4</v>
      </c>
      <c r="J284" s="1" t="n">
        <f aca="false">VLOOKUP($B284,NDayTable,4)</f>
        <v>5</v>
      </c>
      <c r="K284" s="97" t="n">
        <f aca="false">B284-ValuationDate</f>
        <v>8493</v>
      </c>
      <c r="L284" s="71" t="n">
        <v>45047</v>
      </c>
      <c r="M284" s="97" t="n">
        <v>22</v>
      </c>
      <c r="N284" s="97" t="n">
        <v>4</v>
      </c>
      <c r="O284" s="97" t="n">
        <v>5</v>
      </c>
      <c r="P284" s="97" t="n">
        <v>1</v>
      </c>
      <c r="Q284" s="97" t="n">
        <v>31</v>
      </c>
    </row>
    <row r="285" customFormat="false" ht="11.25" hidden="false" customHeight="false" outlineLevel="0" collapsed="false">
      <c r="A285" s="247"/>
      <c r="B285" s="255" t="n">
        <f aca="false">EOMONTH(B284,0)+1</f>
        <v>54455</v>
      </c>
      <c r="C285" s="256" t="n">
        <f aca="false">H285</f>
        <v>22</v>
      </c>
      <c r="D285" s="256" t="n">
        <f aca="false">I285</f>
        <v>4</v>
      </c>
      <c r="E285" s="256" t="n">
        <f aca="false">J285</f>
        <v>5</v>
      </c>
      <c r="F285" s="253" t="n">
        <f aca="false">B286-B285</f>
        <v>28</v>
      </c>
      <c r="G285" s="247"/>
      <c r="H285" s="97" t="n">
        <f aca="false">VLOOKUP($B285,NDayTable,2)</f>
        <v>22</v>
      </c>
      <c r="I285" s="1" t="n">
        <f aca="false">VLOOKUP($B285,NDayTable,3)</f>
        <v>4</v>
      </c>
      <c r="J285" s="1" t="n">
        <f aca="false">VLOOKUP($B285,NDayTable,4)</f>
        <v>5</v>
      </c>
      <c r="K285" s="97" t="n">
        <f aca="false">B285-ValuationDate</f>
        <v>8524</v>
      </c>
      <c r="L285" s="71" t="n">
        <v>45078</v>
      </c>
      <c r="M285" s="97" t="n">
        <v>20</v>
      </c>
      <c r="N285" s="97" t="n">
        <v>5</v>
      </c>
      <c r="O285" s="97" t="n">
        <v>5</v>
      </c>
      <c r="P285" s="97" t="n">
        <v>0</v>
      </c>
      <c r="Q285" s="97" t="n">
        <v>30</v>
      </c>
    </row>
    <row r="286" customFormat="false" ht="11.25" hidden="false" customHeight="false" outlineLevel="0" collapsed="false">
      <c r="A286" s="247"/>
      <c r="B286" s="255" t="n">
        <f aca="false">EOMONTH(B285,0)+1</f>
        <v>54483</v>
      </c>
      <c r="C286" s="256" t="n">
        <f aca="false">H286</f>
        <v>22</v>
      </c>
      <c r="D286" s="256" t="n">
        <f aca="false">I286</f>
        <v>4</v>
      </c>
      <c r="E286" s="256" t="n">
        <f aca="false">J286</f>
        <v>5</v>
      </c>
      <c r="F286" s="253" t="n">
        <f aca="false">B287-B286</f>
        <v>31</v>
      </c>
      <c r="G286" s="247"/>
      <c r="H286" s="97" t="n">
        <f aca="false">VLOOKUP($B286,NDayTable,2)</f>
        <v>22</v>
      </c>
      <c r="I286" s="1" t="n">
        <f aca="false">VLOOKUP($B286,NDayTable,3)</f>
        <v>4</v>
      </c>
      <c r="J286" s="1" t="n">
        <f aca="false">VLOOKUP($B286,NDayTable,4)</f>
        <v>5</v>
      </c>
      <c r="K286" s="97" t="n">
        <f aca="false">B286-ValuationDate</f>
        <v>8552</v>
      </c>
      <c r="L286" s="71" t="n">
        <v>45108</v>
      </c>
      <c r="M286" s="97" t="n">
        <v>22</v>
      </c>
      <c r="N286" s="97" t="n">
        <v>4</v>
      </c>
      <c r="O286" s="97" t="n">
        <v>5</v>
      </c>
      <c r="P286" s="97" t="n">
        <v>1</v>
      </c>
      <c r="Q286" s="97" t="n">
        <v>31</v>
      </c>
    </row>
    <row r="287" customFormat="false" ht="11.25" hidden="false" customHeight="false" outlineLevel="0" collapsed="false">
      <c r="A287" s="247"/>
      <c r="B287" s="255" t="n">
        <f aca="false">EOMONTH(B286,0)+1</f>
        <v>54514</v>
      </c>
      <c r="C287" s="256" t="n">
        <f aca="false">H287</f>
        <v>22</v>
      </c>
      <c r="D287" s="256" t="n">
        <f aca="false">I287</f>
        <v>4</v>
      </c>
      <c r="E287" s="256" t="n">
        <f aca="false">J287</f>
        <v>5</v>
      </c>
      <c r="F287" s="253" t="n">
        <f aca="false">B288-B287</f>
        <v>30</v>
      </c>
      <c r="G287" s="247"/>
      <c r="H287" s="97" t="n">
        <f aca="false">VLOOKUP($B287,NDayTable,2)</f>
        <v>22</v>
      </c>
      <c r="I287" s="1" t="n">
        <f aca="false">VLOOKUP($B287,NDayTable,3)</f>
        <v>4</v>
      </c>
      <c r="J287" s="1" t="n">
        <f aca="false">VLOOKUP($B287,NDayTable,4)</f>
        <v>5</v>
      </c>
      <c r="K287" s="97" t="n">
        <f aca="false">B287-ValuationDate</f>
        <v>8583</v>
      </c>
      <c r="L287" s="71" t="n">
        <v>45139</v>
      </c>
      <c r="M287" s="97" t="n">
        <v>22</v>
      </c>
      <c r="N287" s="97" t="n">
        <v>5</v>
      </c>
      <c r="O287" s="97" t="n">
        <v>4</v>
      </c>
      <c r="P287" s="97" t="n">
        <v>0</v>
      </c>
      <c r="Q287" s="97" t="n">
        <v>31</v>
      </c>
    </row>
    <row r="288" customFormat="false" ht="11.25" hidden="false" customHeight="false" outlineLevel="0" collapsed="false">
      <c r="A288" s="247"/>
      <c r="B288" s="255" t="n">
        <f aca="false">EOMONTH(B287,0)+1</f>
        <v>54544</v>
      </c>
      <c r="C288" s="256" t="n">
        <f aca="false">H288</f>
        <v>22</v>
      </c>
      <c r="D288" s="256" t="n">
        <f aca="false">I288</f>
        <v>4</v>
      </c>
      <c r="E288" s="256" t="n">
        <f aca="false">J288</f>
        <v>5</v>
      </c>
      <c r="F288" s="253" t="n">
        <f aca="false">B289-B288</f>
        <v>31</v>
      </c>
      <c r="G288" s="247"/>
      <c r="H288" s="97" t="n">
        <f aca="false">VLOOKUP($B288,NDayTable,2)</f>
        <v>22</v>
      </c>
      <c r="I288" s="1" t="n">
        <f aca="false">VLOOKUP($B288,NDayTable,3)</f>
        <v>4</v>
      </c>
      <c r="J288" s="1" t="n">
        <f aca="false">VLOOKUP($B288,NDayTable,4)</f>
        <v>5</v>
      </c>
      <c r="K288" s="97" t="n">
        <f aca="false">B288-ValuationDate</f>
        <v>8613</v>
      </c>
      <c r="L288" s="71" t="n">
        <v>45170</v>
      </c>
      <c r="M288" s="97" t="n">
        <v>20</v>
      </c>
      <c r="N288" s="97" t="n">
        <v>4</v>
      </c>
      <c r="O288" s="97" t="n">
        <v>6</v>
      </c>
      <c r="P288" s="97" t="n">
        <v>1</v>
      </c>
      <c r="Q288" s="97" t="n">
        <v>30</v>
      </c>
    </row>
    <row r="289" customFormat="false" ht="11.25" hidden="false" customHeight="false" outlineLevel="0" collapsed="false">
      <c r="A289" s="247"/>
      <c r="B289" s="255" t="n">
        <f aca="false">EOMONTH(B288,0)+1</f>
        <v>54575</v>
      </c>
      <c r="C289" s="256" t="n">
        <f aca="false">H289</f>
        <v>22</v>
      </c>
      <c r="D289" s="256" t="n">
        <f aca="false">I289</f>
        <v>4</v>
      </c>
      <c r="E289" s="256" t="n">
        <f aca="false">J289</f>
        <v>5</v>
      </c>
      <c r="F289" s="253" t="n">
        <f aca="false">B290-B289</f>
        <v>30</v>
      </c>
      <c r="G289" s="247"/>
      <c r="H289" s="97" t="n">
        <f aca="false">VLOOKUP($B289,NDayTable,2)</f>
        <v>22</v>
      </c>
      <c r="I289" s="1" t="n">
        <f aca="false">VLOOKUP($B289,NDayTable,3)</f>
        <v>4</v>
      </c>
      <c r="J289" s="1" t="n">
        <f aca="false">VLOOKUP($B289,NDayTable,4)</f>
        <v>5</v>
      </c>
      <c r="K289" s="97" t="n">
        <f aca="false">B289-ValuationDate</f>
        <v>8644</v>
      </c>
      <c r="L289" s="71" t="n">
        <v>45200</v>
      </c>
      <c r="M289" s="97" t="n">
        <v>23</v>
      </c>
      <c r="N289" s="97" t="n">
        <v>4</v>
      </c>
      <c r="O289" s="97" t="n">
        <v>4</v>
      </c>
      <c r="P289" s="97" t="n">
        <v>0</v>
      </c>
      <c r="Q289" s="97" t="n">
        <v>31</v>
      </c>
    </row>
    <row r="290" customFormat="false" ht="11.25" hidden="false" customHeight="false" outlineLevel="0" collapsed="false">
      <c r="A290" s="247"/>
      <c r="B290" s="255" t="n">
        <f aca="false">EOMONTH(B289,0)+1</f>
        <v>54605</v>
      </c>
      <c r="C290" s="256" t="n">
        <f aca="false">H290</f>
        <v>22</v>
      </c>
      <c r="D290" s="256" t="n">
        <f aca="false">I290</f>
        <v>4</v>
      </c>
      <c r="E290" s="256" t="n">
        <f aca="false">J290</f>
        <v>5</v>
      </c>
      <c r="F290" s="253" t="n">
        <f aca="false">B291-B290</f>
        <v>31</v>
      </c>
      <c r="G290" s="247"/>
      <c r="H290" s="97" t="n">
        <f aca="false">VLOOKUP($B290,NDayTable,2)</f>
        <v>22</v>
      </c>
      <c r="I290" s="1" t="n">
        <f aca="false">VLOOKUP($B290,NDayTable,3)</f>
        <v>4</v>
      </c>
      <c r="J290" s="1" t="n">
        <f aca="false">VLOOKUP($B290,NDayTable,4)</f>
        <v>5</v>
      </c>
      <c r="K290" s="97" t="n">
        <f aca="false">B290-ValuationDate</f>
        <v>8674</v>
      </c>
      <c r="L290" s="71" t="n">
        <v>45231</v>
      </c>
      <c r="M290" s="97" t="n">
        <v>20</v>
      </c>
      <c r="N290" s="97" t="n">
        <v>5</v>
      </c>
      <c r="O290" s="97" t="n">
        <v>5</v>
      </c>
      <c r="P290" s="97" t="n">
        <v>1</v>
      </c>
      <c r="Q290" s="97" t="n">
        <v>30</v>
      </c>
    </row>
    <row r="291" customFormat="false" ht="11.25" hidden="false" customHeight="false" outlineLevel="0" collapsed="false">
      <c r="A291" s="247"/>
      <c r="B291" s="255" t="n">
        <f aca="false">EOMONTH(B290,0)+1</f>
        <v>54636</v>
      </c>
      <c r="C291" s="256" t="n">
        <f aca="false">H291</f>
        <v>22</v>
      </c>
      <c r="D291" s="256" t="n">
        <f aca="false">I291</f>
        <v>4</v>
      </c>
      <c r="E291" s="256" t="n">
        <f aca="false">J291</f>
        <v>5</v>
      </c>
      <c r="F291" s="253" t="n">
        <f aca="false">B292-B291</f>
        <v>31</v>
      </c>
      <c r="G291" s="247"/>
      <c r="H291" s="97" t="n">
        <f aca="false">VLOOKUP($B291,NDayTable,2)</f>
        <v>22</v>
      </c>
      <c r="I291" s="1" t="n">
        <f aca="false">VLOOKUP($B291,NDayTable,3)</f>
        <v>4</v>
      </c>
      <c r="J291" s="1" t="n">
        <f aca="false">VLOOKUP($B291,NDayTable,4)</f>
        <v>5</v>
      </c>
      <c r="K291" s="97" t="n">
        <f aca="false">B291-ValuationDate</f>
        <v>8705</v>
      </c>
      <c r="L291" s="71" t="n">
        <v>45261</v>
      </c>
      <c r="M291" s="97" t="n">
        <v>21</v>
      </c>
      <c r="N291" s="97" t="n">
        <v>4</v>
      </c>
      <c r="O291" s="97" t="n">
        <v>6</v>
      </c>
      <c r="P291" s="97" t="n">
        <v>1</v>
      </c>
      <c r="Q291" s="97" t="n">
        <v>31</v>
      </c>
    </row>
    <row r="292" customFormat="false" ht="11.25" hidden="false" customHeight="false" outlineLevel="0" collapsed="false">
      <c r="A292" s="247"/>
      <c r="B292" s="255" t="n">
        <f aca="false">EOMONTH(B291,0)+1</f>
        <v>54667</v>
      </c>
      <c r="C292" s="256" t="n">
        <f aca="false">H292</f>
        <v>22</v>
      </c>
      <c r="D292" s="256" t="n">
        <f aca="false">I292</f>
        <v>4</v>
      </c>
      <c r="E292" s="256" t="n">
        <f aca="false">J292</f>
        <v>5</v>
      </c>
      <c r="F292" s="253" t="n">
        <f aca="false">B293-B292</f>
        <v>30</v>
      </c>
      <c r="G292" s="247"/>
      <c r="H292" s="97" t="n">
        <f aca="false">VLOOKUP($B292,NDayTable,2)</f>
        <v>22</v>
      </c>
      <c r="I292" s="1" t="n">
        <f aca="false">VLOOKUP($B292,NDayTable,3)</f>
        <v>4</v>
      </c>
      <c r="J292" s="1" t="n">
        <f aca="false">VLOOKUP($B292,NDayTable,4)</f>
        <v>5</v>
      </c>
      <c r="K292" s="97" t="n">
        <f aca="false">B292-ValuationDate</f>
        <v>8736</v>
      </c>
      <c r="L292" s="71" t="n">
        <v>45292</v>
      </c>
      <c r="M292" s="97" t="n">
        <v>22</v>
      </c>
      <c r="N292" s="97" t="n">
        <v>4</v>
      </c>
      <c r="O292" s="97" t="n">
        <v>5</v>
      </c>
      <c r="P292" s="97" t="n">
        <v>1</v>
      </c>
      <c r="Q292" s="97" t="n">
        <v>31</v>
      </c>
    </row>
    <row r="293" customFormat="false" ht="11.25" hidden="false" customHeight="false" outlineLevel="0" collapsed="false">
      <c r="A293" s="247"/>
      <c r="B293" s="255" t="n">
        <f aca="false">EOMONTH(B292,0)+1</f>
        <v>54697</v>
      </c>
      <c r="C293" s="256" t="n">
        <f aca="false">H293</f>
        <v>22</v>
      </c>
      <c r="D293" s="256" t="n">
        <f aca="false">I293</f>
        <v>4</v>
      </c>
      <c r="E293" s="256" t="n">
        <f aca="false">J293</f>
        <v>5</v>
      </c>
      <c r="F293" s="253" t="n">
        <f aca="false">B294-B293</f>
        <v>31</v>
      </c>
      <c r="G293" s="247"/>
      <c r="H293" s="97" t="n">
        <f aca="false">VLOOKUP($B293,NDayTable,2)</f>
        <v>22</v>
      </c>
      <c r="I293" s="1" t="n">
        <f aca="false">VLOOKUP($B293,NDayTable,3)</f>
        <v>4</v>
      </c>
      <c r="J293" s="1" t="n">
        <f aca="false">VLOOKUP($B293,NDayTable,4)</f>
        <v>5</v>
      </c>
      <c r="K293" s="97" t="n">
        <f aca="false">B293-ValuationDate</f>
        <v>8766</v>
      </c>
      <c r="L293" s="71" t="n">
        <v>45323</v>
      </c>
      <c r="M293" s="97" t="n">
        <v>20</v>
      </c>
      <c r="N293" s="97" t="n">
        <v>5</v>
      </c>
      <c r="O293" s="97" t="n">
        <v>4</v>
      </c>
      <c r="P293" s="97" t="n">
        <v>0</v>
      </c>
      <c r="Q293" s="97" t="n">
        <v>29</v>
      </c>
    </row>
    <row r="294" customFormat="false" ht="11.25" hidden="false" customHeight="false" outlineLevel="0" collapsed="false">
      <c r="A294" s="247"/>
      <c r="B294" s="255" t="n">
        <f aca="false">EOMONTH(B293,0)+1</f>
        <v>54728</v>
      </c>
      <c r="C294" s="256" t="n">
        <f aca="false">H294</f>
        <v>22</v>
      </c>
      <c r="D294" s="256" t="n">
        <f aca="false">I294</f>
        <v>4</v>
      </c>
      <c r="E294" s="256" t="n">
        <f aca="false">J294</f>
        <v>5</v>
      </c>
      <c r="F294" s="253" t="n">
        <f aca="false">B295-B294</f>
        <v>30</v>
      </c>
      <c r="G294" s="247"/>
      <c r="H294" s="97" t="n">
        <f aca="false">VLOOKUP($B294,NDayTable,2)</f>
        <v>22</v>
      </c>
      <c r="I294" s="1" t="n">
        <f aca="false">VLOOKUP($B294,NDayTable,3)</f>
        <v>4</v>
      </c>
      <c r="J294" s="1" t="n">
        <f aca="false">VLOOKUP($B294,NDayTable,4)</f>
        <v>5</v>
      </c>
      <c r="K294" s="97" t="n">
        <f aca="false">B294-ValuationDate</f>
        <v>8797</v>
      </c>
      <c r="L294" s="71" t="n">
        <v>45352</v>
      </c>
      <c r="M294" s="97" t="n">
        <v>22</v>
      </c>
      <c r="N294" s="97" t="n">
        <v>4</v>
      </c>
      <c r="O294" s="97" t="n">
        <v>5</v>
      </c>
      <c r="P294" s="97" t="n">
        <v>0</v>
      </c>
      <c r="Q294" s="97" t="n">
        <v>31</v>
      </c>
    </row>
    <row r="295" customFormat="false" ht="11.25" hidden="false" customHeight="false" outlineLevel="0" collapsed="false">
      <c r="A295" s="247"/>
      <c r="B295" s="255" t="n">
        <f aca="false">EOMONTH(B294,0)+1</f>
        <v>54758</v>
      </c>
      <c r="C295" s="256" t="n">
        <f aca="false">H295</f>
        <v>22</v>
      </c>
      <c r="D295" s="256" t="n">
        <f aca="false">I295</f>
        <v>4</v>
      </c>
      <c r="E295" s="256" t="n">
        <f aca="false">J295</f>
        <v>5</v>
      </c>
      <c r="F295" s="253" t="n">
        <f aca="false">B296-B295</f>
        <v>31</v>
      </c>
      <c r="G295" s="247"/>
      <c r="H295" s="97" t="n">
        <f aca="false">VLOOKUP($B295,NDayTable,2)</f>
        <v>22</v>
      </c>
      <c r="I295" s="1" t="n">
        <f aca="false">VLOOKUP($B295,NDayTable,3)</f>
        <v>4</v>
      </c>
      <c r="J295" s="1" t="n">
        <f aca="false">VLOOKUP($B295,NDayTable,4)</f>
        <v>5</v>
      </c>
      <c r="K295" s="97" t="n">
        <f aca="false">B295-ValuationDate</f>
        <v>8827</v>
      </c>
      <c r="L295" s="71" t="n">
        <v>45383</v>
      </c>
      <c r="M295" s="97" t="n">
        <v>22</v>
      </c>
      <c r="N295" s="97" t="n">
        <v>4</v>
      </c>
      <c r="O295" s="97" t="n">
        <v>4</v>
      </c>
      <c r="P295" s="97" t="n">
        <v>0</v>
      </c>
      <c r="Q295" s="97" t="n">
        <v>30</v>
      </c>
    </row>
    <row r="296" customFormat="false" ht="11.25" hidden="false" customHeight="false" outlineLevel="0" collapsed="false">
      <c r="A296" s="247"/>
      <c r="B296" s="255" t="n">
        <f aca="false">EOMONTH(B295,0)+1</f>
        <v>54789</v>
      </c>
      <c r="C296" s="256" t="n">
        <f aca="false">H296</f>
        <v>22</v>
      </c>
      <c r="D296" s="256" t="n">
        <f aca="false">I296</f>
        <v>4</v>
      </c>
      <c r="E296" s="256" t="n">
        <f aca="false">J296</f>
        <v>5</v>
      </c>
      <c r="F296" s="253" t="n">
        <f aca="false">B297-B296</f>
        <v>31</v>
      </c>
      <c r="G296" s="247"/>
      <c r="H296" s="97" t="n">
        <f aca="false">VLOOKUP($B296,NDayTable,2)</f>
        <v>22</v>
      </c>
      <c r="I296" s="1" t="n">
        <f aca="false">VLOOKUP($B296,NDayTable,3)</f>
        <v>4</v>
      </c>
      <c r="J296" s="1" t="n">
        <f aca="false">VLOOKUP($B296,NDayTable,4)</f>
        <v>5</v>
      </c>
      <c r="K296" s="97" t="n">
        <f aca="false">B296-ValuationDate</f>
        <v>8858</v>
      </c>
      <c r="L296" s="71" t="n">
        <v>45413</v>
      </c>
      <c r="M296" s="97" t="n">
        <v>20</v>
      </c>
      <c r="N296" s="97" t="n">
        <v>5</v>
      </c>
      <c r="O296" s="97" t="n">
        <v>6</v>
      </c>
      <c r="P296" s="97" t="n">
        <v>1</v>
      </c>
      <c r="Q296" s="97" t="n">
        <v>31</v>
      </c>
    </row>
    <row r="297" customFormat="false" ht="11.25" hidden="false" customHeight="false" outlineLevel="0" collapsed="false">
      <c r="A297" s="247"/>
      <c r="B297" s="255" t="n">
        <f aca="false">EOMONTH(B296,0)+1</f>
        <v>54820</v>
      </c>
      <c r="C297" s="256" t="n">
        <f aca="false">H297</f>
        <v>22</v>
      </c>
      <c r="D297" s="256" t="n">
        <f aca="false">I297</f>
        <v>4</v>
      </c>
      <c r="E297" s="256" t="n">
        <f aca="false">J297</f>
        <v>5</v>
      </c>
      <c r="F297" s="253" t="n">
        <f aca="false">B298-B297</f>
        <v>28</v>
      </c>
      <c r="G297" s="247"/>
      <c r="H297" s="97" t="n">
        <f aca="false">VLOOKUP($B297,NDayTable,2)</f>
        <v>22</v>
      </c>
      <c r="I297" s="1" t="n">
        <f aca="false">VLOOKUP($B297,NDayTable,3)</f>
        <v>4</v>
      </c>
      <c r="J297" s="1" t="n">
        <f aca="false">VLOOKUP($B297,NDayTable,4)</f>
        <v>5</v>
      </c>
      <c r="K297" s="97" t="n">
        <f aca="false">B297-ValuationDate</f>
        <v>8889</v>
      </c>
      <c r="L297" s="71" t="n">
        <v>45444</v>
      </c>
      <c r="M297" s="97" t="n">
        <v>22</v>
      </c>
      <c r="N297" s="97" t="n">
        <v>4</v>
      </c>
      <c r="O297" s="97" t="n">
        <v>4</v>
      </c>
      <c r="P297" s="97" t="n">
        <v>0</v>
      </c>
      <c r="Q297" s="97" t="n">
        <v>30</v>
      </c>
    </row>
    <row r="298" customFormat="false" ht="11.25" hidden="false" customHeight="false" outlineLevel="0" collapsed="false">
      <c r="A298" s="247"/>
      <c r="B298" s="255" t="n">
        <f aca="false">EOMONTH(B297,0)+1</f>
        <v>54848</v>
      </c>
      <c r="C298" s="256" t="n">
        <f aca="false">H298</f>
        <v>22</v>
      </c>
      <c r="D298" s="256" t="n">
        <f aca="false">I298</f>
        <v>4</v>
      </c>
      <c r="E298" s="256" t="n">
        <f aca="false">J298</f>
        <v>5</v>
      </c>
      <c r="F298" s="253" t="n">
        <f aca="false">B299-B298</f>
        <v>31</v>
      </c>
      <c r="G298" s="247"/>
      <c r="H298" s="97" t="n">
        <f aca="false">VLOOKUP($B298,NDayTable,2)</f>
        <v>22</v>
      </c>
      <c r="I298" s="1" t="n">
        <f aca="false">VLOOKUP($B298,NDayTable,3)</f>
        <v>4</v>
      </c>
      <c r="J298" s="1" t="n">
        <f aca="false">VLOOKUP($B298,NDayTable,4)</f>
        <v>5</v>
      </c>
      <c r="K298" s="97" t="n">
        <f aca="false">B298-ValuationDate</f>
        <v>8917</v>
      </c>
      <c r="L298" s="71" t="n">
        <v>45474</v>
      </c>
      <c r="M298" s="97" t="n">
        <v>23</v>
      </c>
      <c r="N298" s="97" t="n">
        <v>3</v>
      </c>
      <c r="O298" s="97" t="n">
        <v>5</v>
      </c>
      <c r="P298" s="97" t="n">
        <v>1</v>
      </c>
      <c r="Q298" s="97" t="n">
        <v>31</v>
      </c>
    </row>
    <row r="299" customFormat="false" ht="11.25" hidden="false" customHeight="false" outlineLevel="0" collapsed="false">
      <c r="A299" s="247"/>
      <c r="B299" s="255" t="n">
        <f aca="false">EOMONTH(B298,0)+1</f>
        <v>54879</v>
      </c>
      <c r="C299" s="256" t="n">
        <f aca="false">H299</f>
        <v>22</v>
      </c>
      <c r="D299" s="256" t="n">
        <f aca="false">I299</f>
        <v>4</v>
      </c>
      <c r="E299" s="256" t="n">
        <f aca="false">J299</f>
        <v>5</v>
      </c>
      <c r="F299" s="253" t="n">
        <f aca="false">B300-B299</f>
        <v>30</v>
      </c>
      <c r="G299" s="247"/>
      <c r="H299" s="97" t="n">
        <f aca="false">VLOOKUP($B299,NDayTable,2)</f>
        <v>22</v>
      </c>
      <c r="I299" s="1" t="n">
        <f aca="false">VLOOKUP($B299,NDayTable,3)</f>
        <v>4</v>
      </c>
      <c r="J299" s="1" t="n">
        <f aca="false">VLOOKUP($B299,NDayTable,4)</f>
        <v>5</v>
      </c>
      <c r="K299" s="97" t="n">
        <f aca="false">B299-ValuationDate</f>
        <v>8948</v>
      </c>
      <c r="L299" s="71" t="n">
        <v>45505</v>
      </c>
      <c r="M299" s="97" t="n">
        <v>21</v>
      </c>
      <c r="N299" s="97" t="n">
        <v>5</v>
      </c>
      <c r="O299" s="97" t="n">
        <v>5</v>
      </c>
      <c r="P299" s="97" t="n">
        <v>0</v>
      </c>
      <c r="Q299" s="97" t="n">
        <v>31</v>
      </c>
    </row>
    <row r="300" customFormat="false" ht="11.25" hidden="false" customHeight="false" outlineLevel="0" collapsed="false">
      <c r="A300" s="247"/>
      <c r="B300" s="255" t="n">
        <f aca="false">EOMONTH(B299,0)+1</f>
        <v>54909</v>
      </c>
      <c r="C300" s="256" t="n">
        <f aca="false">H300</f>
        <v>22</v>
      </c>
      <c r="D300" s="256" t="n">
        <f aca="false">I300</f>
        <v>4</v>
      </c>
      <c r="E300" s="256" t="n">
        <f aca="false">J300</f>
        <v>5</v>
      </c>
      <c r="F300" s="253" t="n">
        <f aca="false">B301-B300</f>
        <v>31</v>
      </c>
      <c r="G300" s="247"/>
      <c r="H300" s="97" t="n">
        <f aca="false">VLOOKUP($B300,NDayTable,2)</f>
        <v>22</v>
      </c>
      <c r="I300" s="1" t="n">
        <f aca="false">VLOOKUP($B300,NDayTable,3)</f>
        <v>4</v>
      </c>
      <c r="J300" s="1" t="n">
        <f aca="false">VLOOKUP($B300,NDayTable,4)</f>
        <v>5</v>
      </c>
      <c r="K300" s="97" t="n">
        <f aca="false">B300-ValuationDate</f>
        <v>8978</v>
      </c>
      <c r="L300" s="71" t="n">
        <v>45536</v>
      </c>
      <c r="M300" s="97" t="n">
        <v>21</v>
      </c>
      <c r="N300" s="97" t="n">
        <v>4</v>
      </c>
      <c r="O300" s="97" t="n">
        <v>5</v>
      </c>
      <c r="P300" s="97" t="n">
        <v>1</v>
      </c>
      <c r="Q300" s="97" t="n">
        <v>30</v>
      </c>
    </row>
    <row r="301" customFormat="false" ht="11.25" hidden="false" customHeight="false" outlineLevel="0" collapsed="false">
      <c r="A301" s="247"/>
      <c r="B301" s="255" t="n">
        <f aca="false">EOMONTH(B300,0)+1</f>
        <v>54940</v>
      </c>
      <c r="C301" s="256" t="n">
        <f aca="false">H301</f>
        <v>22</v>
      </c>
      <c r="D301" s="256" t="n">
        <f aca="false">I301</f>
        <v>4</v>
      </c>
      <c r="E301" s="256" t="n">
        <f aca="false">J301</f>
        <v>5</v>
      </c>
      <c r="F301" s="253" t="n">
        <f aca="false">B302-B301</f>
        <v>30</v>
      </c>
      <c r="G301" s="247"/>
      <c r="H301" s="97" t="n">
        <f aca="false">VLOOKUP($B301,NDayTable,2)</f>
        <v>22</v>
      </c>
      <c r="I301" s="1" t="n">
        <f aca="false">VLOOKUP($B301,NDayTable,3)</f>
        <v>4</v>
      </c>
      <c r="J301" s="1" t="n">
        <f aca="false">VLOOKUP($B301,NDayTable,4)</f>
        <v>5</v>
      </c>
      <c r="K301" s="97" t="n">
        <f aca="false">B301-ValuationDate</f>
        <v>9009</v>
      </c>
      <c r="L301" s="71" t="n">
        <v>45566</v>
      </c>
      <c r="M301" s="97" t="n">
        <v>22</v>
      </c>
      <c r="N301" s="97" t="n">
        <v>5</v>
      </c>
      <c r="O301" s="97" t="n">
        <v>4</v>
      </c>
      <c r="P301" s="97" t="n">
        <v>0</v>
      </c>
      <c r="Q301" s="97" t="n">
        <v>31</v>
      </c>
    </row>
    <row r="302" customFormat="false" ht="11.25" hidden="false" customHeight="false" outlineLevel="0" collapsed="false">
      <c r="A302" s="247"/>
      <c r="B302" s="255" t="n">
        <f aca="false">EOMONTH(B301,0)+1</f>
        <v>54970</v>
      </c>
      <c r="C302" s="256" t="n">
        <f aca="false">H302</f>
        <v>22</v>
      </c>
      <c r="D302" s="256" t="n">
        <f aca="false">I302</f>
        <v>4</v>
      </c>
      <c r="E302" s="256" t="n">
        <f aca="false">J302</f>
        <v>5</v>
      </c>
      <c r="F302" s="253" t="n">
        <f aca="false">B303-B302</f>
        <v>31</v>
      </c>
      <c r="G302" s="247"/>
      <c r="H302" s="97" t="n">
        <f aca="false">VLOOKUP($B302,NDayTable,2)</f>
        <v>22</v>
      </c>
      <c r="I302" s="1" t="n">
        <f aca="false">VLOOKUP($B302,NDayTable,3)</f>
        <v>4</v>
      </c>
      <c r="J302" s="1" t="n">
        <f aca="false">VLOOKUP($B302,NDayTable,4)</f>
        <v>5</v>
      </c>
      <c r="K302" s="97" t="n">
        <f aca="false">B302-ValuationDate</f>
        <v>9039</v>
      </c>
      <c r="L302" s="71" t="n">
        <v>45597</v>
      </c>
      <c r="M302" s="97" t="n">
        <v>20</v>
      </c>
      <c r="N302" s="97" t="n">
        <v>4</v>
      </c>
      <c r="O302" s="97" t="n">
        <v>6</v>
      </c>
      <c r="P302" s="97" t="n">
        <v>1</v>
      </c>
      <c r="Q302" s="97" t="n">
        <v>30</v>
      </c>
    </row>
    <row r="303" customFormat="false" ht="11.25" hidden="false" customHeight="false" outlineLevel="0" collapsed="false">
      <c r="A303" s="247"/>
      <c r="B303" s="255" t="n">
        <f aca="false">EOMONTH(B302,0)+1</f>
        <v>55001</v>
      </c>
      <c r="C303" s="256" t="n">
        <f aca="false">H303</f>
        <v>22</v>
      </c>
      <c r="D303" s="256" t="n">
        <f aca="false">I303</f>
        <v>4</v>
      </c>
      <c r="E303" s="256" t="n">
        <f aca="false">J303</f>
        <v>5</v>
      </c>
      <c r="F303" s="253" t="n">
        <f aca="false">B304-B303</f>
        <v>31</v>
      </c>
      <c r="G303" s="247"/>
      <c r="H303" s="97" t="n">
        <f aca="false">VLOOKUP($B303,NDayTable,2)</f>
        <v>22</v>
      </c>
      <c r="I303" s="1" t="n">
        <f aca="false">VLOOKUP($B303,NDayTable,3)</f>
        <v>4</v>
      </c>
      <c r="J303" s="1" t="n">
        <f aca="false">VLOOKUP($B303,NDayTable,4)</f>
        <v>5</v>
      </c>
      <c r="K303" s="97" t="n">
        <f aca="false">B303-ValuationDate</f>
        <v>9070</v>
      </c>
      <c r="L303" s="71" t="n">
        <v>45627</v>
      </c>
      <c r="M303" s="97" t="n">
        <v>22</v>
      </c>
      <c r="N303" s="97" t="n">
        <v>4</v>
      </c>
      <c r="O303" s="97" t="n">
        <v>5</v>
      </c>
      <c r="P303" s="97" t="n">
        <v>1</v>
      </c>
      <c r="Q303" s="97" t="n">
        <v>31</v>
      </c>
    </row>
    <row r="304" customFormat="false" ht="11.25" hidden="false" customHeight="false" outlineLevel="0" collapsed="false">
      <c r="A304" s="247"/>
      <c r="B304" s="255" t="n">
        <f aca="false">EOMONTH(B303,0)+1</f>
        <v>55032</v>
      </c>
      <c r="C304" s="256" t="n">
        <f aca="false">H304</f>
        <v>22</v>
      </c>
      <c r="D304" s="256" t="n">
        <f aca="false">I304</f>
        <v>4</v>
      </c>
      <c r="E304" s="256" t="n">
        <f aca="false">J304</f>
        <v>5</v>
      </c>
      <c r="F304" s="253" t="n">
        <f aca="false">B305-B304</f>
        <v>30</v>
      </c>
      <c r="G304" s="247"/>
      <c r="H304" s="97" t="n">
        <f aca="false">VLOOKUP($B304,NDayTable,2)</f>
        <v>22</v>
      </c>
      <c r="I304" s="1" t="n">
        <f aca="false">VLOOKUP($B304,NDayTable,3)</f>
        <v>4</v>
      </c>
      <c r="J304" s="1" t="n">
        <f aca="false">VLOOKUP($B304,NDayTable,4)</f>
        <v>5</v>
      </c>
      <c r="K304" s="97" t="n">
        <f aca="false">B304-ValuationDate</f>
        <v>9101</v>
      </c>
      <c r="L304" s="71" t="n">
        <v>45658</v>
      </c>
      <c r="M304" s="97" t="n">
        <v>22</v>
      </c>
      <c r="N304" s="97" t="n">
        <v>4</v>
      </c>
      <c r="O304" s="97" t="n">
        <v>5</v>
      </c>
      <c r="P304" s="97" t="n">
        <v>1</v>
      </c>
      <c r="Q304" s="97" t="n">
        <v>31</v>
      </c>
    </row>
    <row r="305" customFormat="false" ht="11.25" hidden="false" customHeight="false" outlineLevel="0" collapsed="false">
      <c r="A305" s="247"/>
      <c r="B305" s="255" t="n">
        <f aca="false">EOMONTH(B304,0)+1</f>
        <v>55062</v>
      </c>
      <c r="C305" s="256" t="n">
        <f aca="false">H305</f>
        <v>22</v>
      </c>
      <c r="D305" s="256" t="n">
        <f aca="false">I305</f>
        <v>4</v>
      </c>
      <c r="E305" s="256" t="n">
        <f aca="false">J305</f>
        <v>5</v>
      </c>
      <c r="F305" s="253" t="n">
        <f aca="false">B306-B305</f>
        <v>31</v>
      </c>
      <c r="G305" s="247"/>
      <c r="H305" s="97" t="n">
        <f aca="false">VLOOKUP($B305,NDayTable,2)</f>
        <v>22</v>
      </c>
      <c r="I305" s="1" t="n">
        <f aca="false">VLOOKUP($B305,NDayTable,3)</f>
        <v>4</v>
      </c>
      <c r="J305" s="1" t="n">
        <f aca="false">VLOOKUP($B305,NDayTable,4)</f>
        <v>5</v>
      </c>
      <c r="K305" s="97" t="n">
        <f aca="false">B305-ValuationDate</f>
        <v>9131</v>
      </c>
      <c r="L305" s="71" t="n">
        <v>45689</v>
      </c>
      <c r="M305" s="97" t="n">
        <v>20</v>
      </c>
      <c r="N305" s="97" t="n">
        <v>4</v>
      </c>
      <c r="O305" s="97" t="n">
        <v>4</v>
      </c>
      <c r="P305" s="97" t="n">
        <v>0</v>
      </c>
      <c r="Q305" s="97" t="n">
        <v>28</v>
      </c>
    </row>
    <row r="306" customFormat="false" ht="11.25" hidden="false" customHeight="false" outlineLevel="0" collapsed="false">
      <c r="A306" s="247"/>
      <c r="B306" s="255" t="n">
        <f aca="false">EOMONTH(B305,0)+1</f>
        <v>55093</v>
      </c>
      <c r="C306" s="256" t="n">
        <f aca="false">H306</f>
        <v>22</v>
      </c>
      <c r="D306" s="256" t="n">
        <f aca="false">I306</f>
        <v>4</v>
      </c>
      <c r="E306" s="256" t="n">
        <f aca="false">J306</f>
        <v>5</v>
      </c>
      <c r="F306" s="253" t="n">
        <f aca="false">B307-B306</f>
        <v>30</v>
      </c>
      <c r="G306" s="247"/>
      <c r="H306" s="97" t="n">
        <f aca="false">VLOOKUP($B306,NDayTable,2)</f>
        <v>22</v>
      </c>
      <c r="I306" s="1" t="n">
        <f aca="false">VLOOKUP($B306,NDayTable,3)</f>
        <v>4</v>
      </c>
      <c r="J306" s="1" t="n">
        <f aca="false">VLOOKUP($B306,NDayTable,4)</f>
        <v>5</v>
      </c>
      <c r="K306" s="97" t="n">
        <f aca="false">B306-ValuationDate</f>
        <v>9162</v>
      </c>
      <c r="L306" s="71" t="n">
        <v>45717</v>
      </c>
      <c r="M306" s="97" t="n">
        <v>21</v>
      </c>
      <c r="N306" s="97" t="n">
        <v>5</v>
      </c>
      <c r="O306" s="97" t="n">
        <v>5</v>
      </c>
      <c r="P306" s="97" t="n">
        <v>0</v>
      </c>
      <c r="Q306" s="97" t="n">
        <v>31</v>
      </c>
    </row>
    <row r="307" customFormat="false" ht="11.25" hidden="false" customHeight="false" outlineLevel="0" collapsed="false">
      <c r="A307" s="247"/>
      <c r="B307" s="255" t="n">
        <f aca="false">EOMONTH(B306,0)+1</f>
        <v>55123</v>
      </c>
      <c r="C307" s="256" t="n">
        <f aca="false">H307</f>
        <v>22</v>
      </c>
      <c r="D307" s="256" t="n">
        <f aca="false">I307</f>
        <v>4</v>
      </c>
      <c r="E307" s="256" t="n">
        <f aca="false">J307</f>
        <v>5</v>
      </c>
      <c r="F307" s="253" t="n">
        <f aca="false">B308-B307</f>
        <v>31</v>
      </c>
      <c r="G307" s="247"/>
      <c r="H307" s="97" t="n">
        <f aca="false">VLOOKUP($B307,NDayTable,2)</f>
        <v>22</v>
      </c>
      <c r="I307" s="1" t="n">
        <f aca="false">VLOOKUP($B307,NDayTable,3)</f>
        <v>4</v>
      </c>
      <c r="J307" s="1" t="n">
        <f aca="false">VLOOKUP($B307,NDayTable,4)</f>
        <v>5</v>
      </c>
      <c r="K307" s="97" t="n">
        <f aca="false">B307-ValuationDate</f>
        <v>9192</v>
      </c>
      <c r="L307" s="71" t="n">
        <v>45748</v>
      </c>
      <c r="M307" s="97" t="n">
        <v>22</v>
      </c>
      <c r="N307" s="97" t="n">
        <v>4</v>
      </c>
      <c r="O307" s="97" t="n">
        <v>4</v>
      </c>
      <c r="P307" s="97" t="n">
        <v>0</v>
      </c>
      <c r="Q307" s="97" t="n">
        <v>30</v>
      </c>
    </row>
    <row r="308" customFormat="false" ht="11.25" hidden="false" customHeight="false" outlineLevel="0" collapsed="false">
      <c r="A308" s="247"/>
      <c r="B308" s="255" t="n">
        <f aca="false">EOMONTH(B307,0)+1</f>
        <v>55154</v>
      </c>
      <c r="C308" s="256" t="n">
        <f aca="false">H308</f>
        <v>22</v>
      </c>
      <c r="D308" s="256" t="n">
        <f aca="false">I308</f>
        <v>4</v>
      </c>
      <c r="E308" s="256" t="n">
        <f aca="false">J308</f>
        <v>5</v>
      </c>
      <c r="F308" s="253" t="n">
        <f aca="false">B309-B308</f>
        <v>31</v>
      </c>
      <c r="G308" s="247"/>
      <c r="H308" s="97" t="n">
        <f aca="false">VLOOKUP($B308,NDayTable,2)</f>
        <v>22</v>
      </c>
      <c r="I308" s="1" t="n">
        <f aca="false">VLOOKUP($B308,NDayTable,3)</f>
        <v>4</v>
      </c>
      <c r="J308" s="1" t="n">
        <f aca="false">VLOOKUP($B308,NDayTable,4)</f>
        <v>5</v>
      </c>
      <c r="K308" s="97" t="n">
        <f aca="false">B308-ValuationDate</f>
        <v>9223</v>
      </c>
      <c r="L308" s="71" t="n">
        <v>45778</v>
      </c>
      <c r="M308" s="97" t="n">
        <v>22</v>
      </c>
      <c r="N308" s="97" t="n">
        <v>4</v>
      </c>
      <c r="O308" s="97" t="n">
        <v>5</v>
      </c>
      <c r="P308" s="97" t="n">
        <v>1</v>
      </c>
      <c r="Q308" s="97" t="n">
        <v>31</v>
      </c>
    </row>
    <row r="309" customFormat="false" ht="11.25" hidden="false" customHeight="false" outlineLevel="0" collapsed="false">
      <c r="A309" s="247"/>
      <c r="B309" s="255" t="n">
        <f aca="false">EOMONTH(B308,0)+1</f>
        <v>55185</v>
      </c>
      <c r="C309" s="256" t="n">
        <f aca="false">H309</f>
        <v>22</v>
      </c>
      <c r="D309" s="256" t="n">
        <f aca="false">I309</f>
        <v>4</v>
      </c>
      <c r="E309" s="256" t="n">
        <f aca="false">J309</f>
        <v>5</v>
      </c>
      <c r="F309" s="253" t="n">
        <f aca="false">B310-B309</f>
        <v>28</v>
      </c>
      <c r="G309" s="247"/>
      <c r="H309" s="97" t="n">
        <f aca="false">VLOOKUP($B309,NDayTable,2)</f>
        <v>22</v>
      </c>
      <c r="I309" s="1" t="n">
        <f aca="false">VLOOKUP($B309,NDayTable,3)</f>
        <v>4</v>
      </c>
      <c r="J309" s="1" t="n">
        <f aca="false">VLOOKUP($B309,NDayTable,4)</f>
        <v>5</v>
      </c>
      <c r="K309" s="97" t="n">
        <f aca="false">B309-ValuationDate</f>
        <v>9254</v>
      </c>
      <c r="L309" s="71" t="n">
        <v>45809</v>
      </c>
      <c r="M309" s="97" t="n">
        <v>20</v>
      </c>
      <c r="N309" s="97" t="n">
        <v>5</v>
      </c>
      <c r="O309" s="97" t="n">
        <v>5</v>
      </c>
      <c r="P309" s="97" t="n">
        <v>0</v>
      </c>
      <c r="Q309" s="97" t="n">
        <v>30</v>
      </c>
    </row>
    <row r="310" customFormat="false" ht="11.25" hidden="false" customHeight="false" outlineLevel="0" collapsed="false">
      <c r="A310" s="247"/>
      <c r="B310" s="255" t="n">
        <f aca="false">EOMONTH(B309,0)+1</f>
        <v>55213</v>
      </c>
      <c r="C310" s="256" t="n">
        <f aca="false">H310</f>
        <v>22</v>
      </c>
      <c r="D310" s="256" t="n">
        <f aca="false">I310</f>
        <v>4</v>
      </c>
      <c r="E310" s="256" t="n">
        <f aca="false">J310</f>
        <v>5</v>
      </c>
      <c r="F310" s="253" t="n">
        <f aca="false">B311-B310</f>
        <v>31</v>
      </c>
      <c r="G310" s="247"/>
      <c r="H310" s="97" t="n">
        <f aca="false">VLOOKUP($B310,NDayTable,2)</f>
        <v>22</v>
      </c>
      <c r="I310" s="1" t="n">
        <f aca="false">VLOOKUP($B310,NDayTable,3)</f>
        <v>4</v>
      </c>
      <c r="J310" s="1" t="n">
        <f aca="false">VLOOKUP($B310,NDayTable,4)</f>
        <v>5</v>
      </c>
      <c r="K310" s="97" t="n">
        <f aca="false">B310-ValuationDate</f>
        <v>9282</v>
      </c>
      <c r="L310" s="71" t="n">
        <v>45839</v>
      </c>
      <c r="M310" s="97" t="n">
        <v>22</v>
      </c>
      <c r="N310" s="97" t="n">
        <v>4</v>
      </c>
      <c r="O310" s="97" t="n">
        <v>5</v>
      </c>
      <c r="P310" s="97" t="n">
        <v>1</v>
      </c>
      <c r="Q310" s="97" t="n">
        <v>31</v>
      </c>
    </row>
    <row r="311" customFormat="false" ht="11.25" hidden="false" customHeight="false" outlineLevel="0" collapsed="false">
      <c r="A311" s="247"/>
      <c r="B311" s="255" t="n">
        <f aca="false">EOMONTH(B310,0)+1</f>
        <v>55244</v>
      </c>
      <c r="C311" s="256" t="n">
        <f aca="false">H311</f>
        <v>22</v>
      </c>
      <c r="D311" s="256" t="n">
        <f aca="false">I311</f>
        <v>4</v>
      </c>
      <c r="E311" s="256" t="n">
        <f aca="false">J311</f>
        <v>5</v>
      </c>
      <c r="F311" s="253" t="n">
        <f aca="false">B312-B311</f>
        <v>30</v>
      </c>
      <c r="G311" s="247"/>
      <c r="H311" s="97" t="n">
        <f aca="false">VLOOKUP($B311,NDayTable,2)</f>
        <v>22</v>
      </c>
      <c r="I311" s="1" t="n">
        <f aca="false">VLOOKUP($B311,NDayTable,3)</f>
        <v>4</v>
      </c>
      <c r="J311" s="1" t="n">
        <f aca="false">VLOOKUP($B311,NDayTable,4)</f>
        <v>5</v>
      </c>
      <c r="K311" s="97" t="n">
        <f aca="false">B311-ValuationDate</f>
        <v>9313</v>
      </c>
      <c r="L311" s="71" t="n">
        <v>45870</v>
      </c>
      <c r="M311" s="97" t="n">
        <v>22</v>
      </c>
      <c r="N311" s="97" t="n">
        <v>5</v>
      </c>
      <c r="O311" s="97" t="n">
        <v>4</v>
      </c>
      <c r="P311" s="97" t="n">
        <v>0</v>
      </c>
      <c r="Q311" s="97" t="n">
        <v>31</v>
      </c>
    </row>
    <row r="312" customFormat="false" ht="11.25" hidden="false" customHeight="false" outlineLevel="0" collapsed="false">
      <c r="A312" s="247"/>
      <c r="B312" s="255" t="n">
        <f aca="false">EOMONTH(B311,0)+1</f>
        <v>55274</v>
      </c>
      <c r="C312" s="256" t="n">
        <f aca="false">H312</f>
        <v>22</v>
      </c>
      <c r="D312" s="256" t="n">
        <f aca="false">I312</f>
        <v>4</v>
      </c>
      <c r="E312" s="256" t="n">
        <f aca="false">J312</f>
        <v>5</v>
      </c>
      <c r="F312" s="253" t="n">
        <f aca="false">B313-B312</f>
        <v>31</v>
      </c>
      <c r="G312" s="247"/>
      <c r="H312" s="97" t="n">
        <f aca="false">VLOOKUP($B312,NDayTable,2)</f>
        <v>22</v>
      </c>
      <c r="I312" s="1" t="n">
        <f aca="false">VLOOKUP($B312,NDayTable,3)</f>
        <v>4</v>
      </c>
      <c r="J312" s="1" t="n">
        <f aca="false">VLOOKUP($B312,NDayTable,4)</f>
        <v>5</v>
      </c>
      <c r="K312" s="97" t="n">
        <f aca="false">B312-ValuationDate</f>
        <v>9343</v>
      </c>
      <c r="L312" s="71" t="n">
        <v>45901</v>
      </c>
      <c r="M312" s="97" t="n">
        <v>20</v>
      </c>
      <c r="N312" s="97" t="n">
        <v>4</v>
      </c>
      <c r="O312" s="97" t="n">
        <v>6</v>
      </c>
      <c r="P312" s="97" t="n">
        <v>1</v>
      </c>
      <c r="Q312" s="97" t="n">
        <v>30</v>
      </c>
    </row>
    <row r="313" customFormat="false" ht="11.25" hidden="false" customHeight="false" outlineLevel="0" collapsed="false">
      <c r="A313" s="247"/>
      <c r="B313" s="255" t="n">
        <f aca="false">EOMONTH(B312,0)+1</f>
        <v>55305</v>
      </c>
      <c r="C313" s="256" t="n">
        <f aca="false">H313</f>
        <v>22</v>
      </c>
      <c r="D313" s="256" t="n">
        <f aca="false">I313</f>
        <v>4</v>
      </c>
      <c r="E313" s="256" t="n">
        <f aca="false">J313</f>
        <v>5</v>
      </c>
      <c r="F313" s="253" t="n">
        <f aca="false">B314-B313</f>
        <v>30</v>
      </c>
      <c r="G313" s="247"/>
      <c r="H313" s="97" t="n">
        <f aca="false">VLOOKUP($B313,NDayTable,2)</f>
        <v>22</v>
      </c>
      <c r="I313" s="1" t="n">
        <f aca="false">VLOOKUP($B313,NDayTable,3)</f>
        <v>4</v>
      </c>
      <c r="J313" s="1" t="n">
        <f aca="false">VLOOKUP($B313,NDayTable,4)</f>
        <v>5</v>
      </c>
      <c r="K313" s="97" t="n">
        <f aca="false">B313-ValuationDate</f>
        <v>9374</v>
      </c>
      <c r="L313" s="71" t="n">
        <v>45931</v>
      </c>
      <c r="M313" s="97" t="n">
        <v>23</v>
      </c>
      <c r="N313" s="97" t="n">
        <v>4</v>
      </c>
      <c r="O313" s="97" t="n">
        <v>4</v>
      </c>
      <c r="P313" s="97" t="n">
        <v>0</v>
      </c>
      <c r="Q313" s="97" t="n">
        <v>31</v>
      </c>
    </row>
    <row r="314" customFormat="false" ht="11.25" hidden="false" customHeight="false" outlineLevel="0" collapsed="false">
      <c r="A314" s="247"/>
      <c r="B314" s="255" t="n">
        <f aca="false">EOMONTH(B313,0)+1</f>
        <v>55335</v>
      </c>
      <c r="C314" s="256" t="n">
        <f aca="false">H314</f>
        <v>22</v>
      </c>
      <c r="D314" s="256" t="n">
        <f aca="false">I314</f>
        <v>4</v>
      </c>
      <c r="E314" s="256" t="n">
        <f aca="false">J314</f>
        <v>5</v>
      </c>
      <c r="F314" s="253" t="n">
        <f aca="false">B315-B314</f>
        <v>31</v>
      </c>
      <c r="G314" s="247"/>
      <c r="H314" s="97" t="n">
        <f aca="false">VLOOKUP($B314,NDayTable,2)</f>
        <v>22</v>
      </c>
      <c r="I314" s="1" t="n">
        <f aca="false">VLOOKUP($B314,NDayTable,3)</f>
        <v>4</v>
      </c>
      <c r="J314" s="1" t="n">
        <f aca="false">VLOOKUP($B314,NDayTable,4)</f>
        <v>5</v>
      </c>
      <c r="K314" s="97" t="n">
        <f aca="false">B314-ValuationDate</f>
        <v>9404</v>
      </c>
      <c r="L314" s="71" t="n">
        <v>45962</v>
      </c>
      <c r="M314" s="97" t="n">
        <v>20</v>
      </c>
      <c r="N314" s="97" t="n">
        <v>5</v>
      </c>
      <c r="O314" s="97" t="n">
        <v>5</v>
      </c>
      <c r="P314" s="97" t="n">
        <v>1</v>
      </c>
      <c r="Q314" s="97" t="n">
        <v>30</v>
      </c>
    </row>
    <row r="315" customFormat="false" ht="11.25" hidden="false" customHeight="false" outlineLevel="0" collapsed="false">
      <c r="A315" s="247"/>
      <c r="B315" s="255" t="n">
        <f aca="false">EOMONTH(B314,0)+1</f>
        <v>55366</v>
      </c>
      <c r="C315" s="256" t="n">
        <f aca="false">H315</f>
        <v>22</v>
      </c>
      <c r="D315" s="256" t="n">
        <f aca="false">I315</f>
        <v>4</v>
      </c>
      <c r="E315" s="256" t="n">
        <f aca="false">J315</f>
        <v>5</v>
      </c>
      <c r="F315" s="253" t="n">
        <f aca="false">B316-B315</f>
        <v>31</v>
      </c>
      <c r="G315" s="247"/>
      <c r="H315" s="97" t="n">
        <f aca="false">VLOOKUP($B315,NDayTable,2)</f>
        <v>22</v>
      </c>
      <c r="I315" s="1" t="n">
        <f aca="false">VLOOKUP($B315,NDayTable,3)</f>
        <v>4</v>
      </c>
      <c r="J315" s="1" t="n">
        <f aca="false">VLOOKUP($B315,NDayTable,4)</f>
        <v>5</v>
      </c>
      <c r="K315" s="97" t="n">
        <f aca="false">B315-ValuationDate</f>
        <v>9435</v>
      </c>
      <c r="L315" s="71" t="n">
        <v>45992</v>
      </c>
      <c r="M315" s="97" t="n">
        <v>21</v>
      </c>
      <c r="N315" s="97" t="n">
        <v>4</v>
      </c>
      <c r="O315" s="97" t="n">
        <v>6</v>
      </c>
      <c r="P315" s="97" t="n">
        <v>1</v>
      </c>
      <c r="Q315" s="97" t="n">
        <v>31</v>
      </c>
    </row>
    <row r="316" customFormat="false" ht="11.25" hidden="false" customHeight="false" outlineLevel="0" collapsed="false">
      <c r="A316" s="247"/>
      <c r="B316" s="255" t="n">
        <f aca="false">EOMONTH(B315,0)+1</f>
        <v>55397</v>
      </c>
      <c r="C316" s="256" t="n">
        <f aca="false">H316</f>
        <v>22</v>
      </c>
      <c r="D316" s="256" t="n">
        <f aca="false">I316</f>
        <v>4</v>
      </c>
      <c r="E316" s="256" t="n">
        <f aca="false">J316</f>
        <v>5</v>
      </c>
      <c r="F316" s="253" t="n">
        <f aca="false">B317-B316</f>
        <v>30</v>
      </c>
      <c r="G316" s="247"/>
      <c r="H316" s="97" t="n">
        <f aca="false">VLOOKUP($B316,NDayTable,2)</f>
        <v>22</v>
      </c>
      <c r="I316" s="1" t="n">
        <f aca="false">VLOOKUP($B316,NDayTable,3)</f>
        <v>4</v>
      </c>
      <c r="J316" s="1" t="n">
        <f aca="false">VLOOKUP($B316,NDayTable,4)</f>
        <v>5</v>
      </c>
      <c r="K316" s="97" t="n">
        <f aca="false">B316-ValuationDate</f>
        <v>9466</v>
      </c>
      <c r="L316" s="71" t="n">
        <v>46023</v>
      </c>
      <c r="M316" s="97" t="n">
        <v>22</v>
      </c>
      <c r="N316" s="97" t="n">
        <v>4</v>
      </c>
      <c r="O316" s="97" t="n">
        <v>5</v>
      </c>
      <c r="P316" s="97" t="n">
        <v>1</v>
      </c>
      <c r="Q316" s="97" t="n">
        <v>31</v>
      </c>
    </row>
    <row r="317" customFormat="false" ht="11.25" hidden="false" customHeight="false" outlineLevel="0" collapsed="false">
      <c r="A317" s="247"/>
      <c r="B317" s="255" t="n">
        <f aca="false">EOMONTH(B316,0)+1</f>
        <v>55427</v>
      </c>
      <c r="C317" s="256" t="n">
        <f aca="false">H317</f>
        <v>22</v>
      </c>
      <c r="D317" s="256" t="n">
        <f aca="false">I317</f>
        <v>4</v>
      </c>
      <c r="E317" s="256" t="n">
        <f aca="false">J317</f>
        <v>5</v>
      </c>
      <c r="F317" s="253" t="n">
        <f aca="false">B318-B317</f>
        <v>31</v>
      </c>
      <c r="G317" s="247"/>
      <c r="H317" s="97" t="n">
        <f aca="false">VLOOKUP($B317,NDayTable,2)</f>
        <v>22</v>
      </c>
      <c r="I317" s="1" t="n">
        <f aca="false">VLOOKUP($B317,NDayTable,3)</f>
        <v>4</v>
      </c>
      <c r="J317" s="1" t="n">
        <f aca="false">VLOOKUP($B317,NDayTable,4)</f>
        <v>5</v>
      </c>
      <c r="K317" s="97" t="n">
        <f aca="false">B317-ValuationDate</f>
        <v>9496</v>
      </c>
      <c r="L317" s="71" t="n">
        <v>46054</v>
      </c>
      <c r="M317" s="97" t="n">
        <v>20</v>
      </c>
      <c r="N317" s="97" t="n">
        <v>4</v>
      </c>
      <c r="O317" s="97" t="n">
        <v>4</v>
      </c>
      <c r="P317" s="97" t="n">
        <v>0</v>
      </c>
      <c r="Q317" s="97" t="n">
        <v>28</v>
      </c>
    </row>
    <row r="318" customFormat="false" ht="11.25" hidden="false" customHeight="false" outlineLevel="0" collapsed="false">
      <c r="A318" s="247"/>
      <c r="B318" s="255" t="n">
        <f aca="false">EOMONTH(B317,0)+1</f>
        <v>55458</v>
      </c>
      <c r="C318" s="256" t="n">
        <f aca="false">H318</f>
        <v>22</v>
      </c>
      <c r="D318" s="256" t="n">
        <f aca="false">I318</f>
        <v>4</v>
      </c>
      <c r="E318" s="256" t="n">
        <f aca="false">J318</f>
        <v>5</v>
      </c>
      <c r="F318" s="253" t="n">
        <f aca="false">B319-B318</f>
        <v>30</v>
      </c>
      <c r="G318" s="247"/>
      <c r="H318" s="97" t="n">
        <f aca="false">VLOOKUP($B318,NDayTable,2)</f>
        <v>22</v>
      </c>
      <c r="I318" s="1" t="n">
        <f aca="false">VLOOKUP($B318,NDayTable,3)</f>
        <v>4</v>
      </c>
      <c r="J318" s="1" t="n">
        <f aca="false">VLOOKUP($B318,NDayTable,4)</f>
        <v>5</v>
      </c>
      <c r="K318" s="97" t="n">
        <f aca="false">B318-ValuationDate</f>
        <v>9527</v>
      </c>
      <c r="L318" s="71" t="n">
        <v>46082</v>
      </c>
      <c r="M318" s="97" t="n">
        <v>21</v>
      </c>
      <c r="N318" s="97" t="n">
        <v>5</v>
      </c>
      <c r="O318" s="97" t="n">
        <v>5</v>
      </c>
      <c r="P318" s="97" t="n">
        <v>0</v>
      </c>
      <c r="Q318" s="97" t="n">
        <v>31</v>
      </c>
    </row>
    <row r="319" customFormat="false" ht="11.25" hidden="false" customHeight="false" outlineLevel="0" collapsed="false">
      <c r="A319" s="247"/>
      <c r="B319" s="255" t="n">
        <f aca="false">EOMONTH(B318,0)+1</f>
        <v>55488</v>
      </c>
      <c r="C319" s="256" t="n">
        <f aca="false">H319</f>
        <v>22</v>
      </c>
      <c r="D319" s="256" t="n">
        <f aca="false">I319</f>
        <v>4</v>
      </c>
      <c r="E319" s="256" t="n">
        <f aca="false">J319</f>
        <v>5</v>
      </c>
      <c r="F319" s="253" t="n">
        <f aca="false">B320-B319</f>
        <v>31</v>
      </c>
      <c r="G319" s="247"/>
      <c r="H319" s="97" t="n">
        <f aca="false">VLOOKUP($B319,NDayTable,2)</f>
        <v>22</v>
      </c>
      <c r="I319" s="1" t="n">
        <f aca="false">VLOOKUP($B319,NDayTable,3)</f>
        <v>4</v>
      </c>
      <c r="J319" s="1" t="n">
        <f aca="false">VLOOKUP($B319,NDayTable,4)</f>
        <v>5</v>
      </c>
      <c r="K319" s="97" t="n">
        <f aca="false">B319-ValuationDate</f>
        <v>9557</v>
      </c>
      <c r="L319" s="71" t="n">
        <v>46113</v>
      </c>
      <c r="M319" s="97" t="n">
        <v>22</v>
      </c>
      <c r="N319" s="97" t="n">
        <v>4</v>
      </c>
      <c r="O319" s="97" t="n">
        <v>4</v>
      </c>
      <c r="P319" s="97" t="n">
        <v>0</v>
      </c>
      <c r="Q319" s="97" t="n">
        <v>30</v>
      </c>
    </row>
    <row r="320" customFormat="false" ht="11.25" hidden="false" customHeight="false" outlineLevel="0" collapsed="false">
      <c r="A320" s="247"/>
      <c r="B320" s="255" t="n">
        <f aca="false">EOMONTH(B319,0)+1</f>
        <v>55519</v>
      </c>
      <c r="C320" s="256" t="n">
        <f aca="false">H320</f>
        <v>22</v>
      </c>
      <c r="D320" s="256" t="n">
        <f aca="false">I320</f>
        <v>4</v>
      </c>
      <c r="E320" s="256" t="n">
        <f aca="false">J320</f>
        <v>5</v>
      </c>
      <c r="F320" s="253" t="n">
        <f aca="false">B321-B320</f>
        <v>31</v>
      </c>
      <c r="G320" s="247"/>
      <c r="H320" s="97" t="n">
        <f aca="false">VLOOKUP($B320,NDayTable,2)</f>
        <v>22</v>
      </c>
      <c r="I320" s="1" t="n">
        <f aca="false">VLOOKUP($B320,NDayTable,3)</f>
        <v>4</v>
      </c>
      <c r="J320" s="1" t="n">
        <f aca="false">VLOOKUP($B320,NDayTable,4)</f>
        <v>5</v>
      </c>
      <c r="K320" s="97" t="n">
        <f aca="false">B320-ValuationDate</f>
        <v>9588</v>
      </c>
      <c r="L320" s="71" t="n">
        <v>46143</v>
      </c>
      <c r="M320" s="97" t="n">
        <v>22</v>
      </c>
      <c r="N320" s="97" t="n">
        <v>4</v>
      </c>
      <c r="O320" s="97" t="n">
        <v>5</v>
      </c>
      <c r="P320" s="97" t="n">
        <v>1</v>
      </c>
      <c r="Q320" s="97" t="n">
        <v>31</v>
      </c>
    </row>
    <row r="321" customFormat="false" ht="11.25" hidden="false" customHeight="false" outlineLevel="0" collapsed="false">
      <c r="A321" s="247"/>
      <c r="B321" s="255" t="n">
        <f aca="false">EOMONTH(B320,0)+1</f>
        <v>55550</v>
      </c>
      <c r="C321" s="256" t="n">
        <f aca="false">H321</f>
        <v>22</v>
      </c>
      <c r="D321" s="256" t="n">
        <f aca="false">I321</f>
        <v>4</v>
      </c>
      <c r="E321" s="256" t="n">
        <f aca="false">J321</f>
        <v>5</v>
      </c>
      <c r="F321" s="253" t="n">
        <f aca="false">B322-B321</f>
        <v>29</v>
      </c>
      <c r="G321" s="247"/>
      <c r="H321" s="97" t="n">
        <f aca="false">VLOOKUP($B321,NDayTable,2)</f>
        <v>22</v>
      </c>
      <c r="I321" s="1" t="n">
        <f aca="false">VLOOKUP($B321,NDayTable,3)</f>
        <v>4</v>
      </c>
      <c r="J321" s="1" t="n">
        <f aca="false">VLOOKUP($B321,NDayTable,4)</f>
        <v>5</v>
      </c>
      <c r="K321" s="97" t="n">
        <f aca="false">B321-ValuationDate</f>
        <v>9619</v>
      </c>
      <c r="L321" s="71" t="n">
        <v>46174</v>
      </c>
      <c r="M321" s="97" t="n">
        <v>20</v>
      </c>
      <c r="N321" s="97" t="n">
        <v>5</v>
      </c>
      <c r="O321" s="97" t="n">
        <v>5</v>
      </c>
      <c r="P321" s="97" t="n">
        <v>0</v>
      </c>
      <c r="Q321" s="97" t="n">
        <v>30</v>
      </c>
    </row>
    <row r="322" customFormat="false" ht="11.25" hidden="false" customHeight="false" outlineLevel="0" collapsed="false">
      <c r="A322" s="247"/>
      <c r="B322" s="255" t="n">
        <f aca="false">EOMONTH(B321,0)+1</f>
        <v>55579</v>
      </c>
      <c r="C322" s="256" t="n">
        <f aca="false">H322</f>
        <v>22</v>
      </c>
      <c r="D322" s="256" t="n">
        <f aca="false">I322</f>
        <v>4</v>
      </c>
      <c r="E322" s="256" t="n">
        <f aca="false">J322</f>
        <v>5</v>
      </c>
      <c r="F322" s="253" t="n">
        <f aca="false">B323-B322</f>
        <v>31</v>
      </c>
      <c r="G322" s="247"/>
      <c r="H322" s="97" t="n">
        <f aca="false">VLOOKUP($B322,NDayTable,2)</f>
        <v>22</v>
      </c>
      <c r="I322" s="1" t="n">
        <f aca="false">VLOOKUP($B322,NDayTable,3)</f>
        <v>4</v>
      </c>
      <c r="J322" s="1" t="n">
        <f aca="false">VLOOKUP($B322,NDayTable,4)</f>
        <v>5</v>
      </c>
      <c r="K322" s="97" t="n">
        <f aca="false">B322-ValuationDate</f>
        <v>9648</v>
      </c>
      <c r="L322" s="71" t="n">
        <v>46204</v>
      </c>
      <c r="M322" s="97" t="n">
        <v>22</v>
      </c>
      <c r="N322" s="97" t="n">
        <v>4</v>
      </c>
      <c r="O322" s="97" t="n">
        <v>5</v>
      </c>
      <c r="P322" s="97" t="n">
        <v>1</v>
      </c>
      <c r="Q322" s="97" t="n">
        <v>31</v>
      </c>
    </row>
    <row r="323" customFormat="false" ht="11.25" hidden="false" customHeight="false" outlineLevel="0" collapsed="false">
      <c r="A323" s="247"/>
      <c r="B323" s="255" t="n">
        <f aca="false">EOMONTH(B322,0)+1</f>
        <v>55610</v>
      </c>
      <c r="C323" s="256" t="n">
        <f aca="false">H323</f>
        <v>22</v>
      </c>
      <c r="D323" s="256" t="n">
        <f aca="false">I323</f>
        <v>4</v>
      </c>
      <c r="E323" s="256" t="n">
        <f aca="false">J323</f>
        <v>5</v>
      </c>
      <c r="F323" s="253" t="n">
        <f aca="false">B324-B323</f>
        <v>30</v>
      </c>
      <c r="G323" s="247"/>
      <c r="H323" s="97" t="n">
        <f aca="false">VLOOKUP($B323,NDayTable,2)</f>
        <v>22</v>
      </c>
      <c r="I323" s="1" t="n">
        <f aca="false">VLOOKUP($B323,NDayTable,3)</f>
        <v>4</v>
      </c>
      <c r="J323" s="1" t="n">
        <f aca="false">VLOOKUP($B323,NDayTable,4)</f>
        <v>5</v>
      </c>
      <c r="K323" s="97" t="n">
        <f aca="false">B323-ValuationDate</f>
        <v>9679</v>
      </c>
      <c r="L323" s="71" t="n">
        <v>46235</v>
      </c>
      <c r="M323" s="97" t="n">
        <v>22</v>
      </c>
      <c r="N323" s="97" t="n">
        <v>5</v>
      </c>
      <c r="O323" s="97" t="n">
        <v>4</v>
      </c>
      <c r="P323" s="97" t="n">
        <v>0</v>
      </c>
      <c r="Q323" s="97" t="n">
        <v>31</v>
      </c>
    </row>
    <row r="324" customFormat="false" ht="11.25" hidden="false" customHeight="false" outlineLevel="0" collapsed="false">
      <c r="A324" s="247"/>
      <c r="B324" s="255" t="n">
        <f aca="false">EOMONTH(B323,0)+1</f>
        <v>55640</v>
      </c>
      <c r="C324" s="256" t="n">
        <f aca="false">H324</f>
        <v>22</v>
      </c>
      <c r="D324" s="256" t="n">
        <f aca="false">I324</f>
        <v>4</v>
      </c>
      <c r="E324" s="256" t="n">
        <f aca="false">J324</f>
        <v>5</v>
      </c>
      <c r="F324" s="253" t="n">
        <f aca="false">B325-B324</f>
        <v>31</v>
      </c>
      <c r="G324" s="247"/>
      <c r="H324" s="97" t="n">
        <f aca="false">VLOOKUP($B324,NDayTable,2)</f>
        <v>22</v>
      </c>
      <c r="I324" s="1" t="n">
        <f aca="false">VLOOKUP($B324,NDayTable,3)</f>
        <v>4</v>
      </c>
      <c r="J324" s="1" t="n">
        <f aca="false">VLOOKUP($B324,NDayTable,4)</f>
        <v>5</v>
      </c>
      <c r="K324" s="97" t="n">
        <f aca="false">B324-ValuationDate</f>
        <v>9709</v>
      </c>
      <c r="L324" s="71" t="n">
        <v>46266</v>
      </c>
      <c r="M324" s="97" t="n">
        <v>20</v>
      </c>
      <c r="N324" s="97" t="n">
        <v>4</v>
      </c>
      <c r="O324" s="97" t="n">
        <v>6</v>
      </c>
      <c r="P324" s="97" t="n">
        <v>1</v>
      </c>
      <c r="Q324" s="97" t="n">
        <v>30</v>
      </c>
    </row>
    <row r="325" customFormat="false" ht="11.25" hidden="false" customHeight="false" outlineLevel="0" collapsed="false">
      <c r="A325" s="247"/>
      <c r="B325" s="255" t="n">
        <f aca="false">EOMONTH(B324,0)+1</f>
        <v>55671</v>
      </c>
      <c r="C325" s="256" t="n">
        <f aca="false">H325</f>
        <v>22</v>
      </c>
      <c r="D325" s="256" t="n">
        <f aca="false">I325</f>
        <v>4</v>
      </c>
      <c r="E325" s="256" t="n">
        <f aca="false">J325</f>
        <v>5</v>
      </c>
      <c r="F325" s="253" t="n">
        <f aca="false">B326-B325</f>
        <v>30</v>
      </c>
      <c r="G325" s="247"/>
      <c r="H325" s="97" t="n">
        <f aca="false">VLOOKUP($B325,NDayTable,2)</f>
        <v>22</v>
      </c>
      <c r="I325" s="1" t="n">
        <f aca="false">VLOOKUP($B325,NDayTable,3)</f>
        <v>4</v>
      </c>
      <c r="J325" s="1" t="n">
        <f aca="false">VLOOKUP($B325,NDayTable,4)</f>
        <v>5</v>
      </c>
      <c r="K325" s="97" t="n">
        <f aca="false">B325-ValuationDate</f>
        <v>9740</v>
      </c>
      <c r="L325" s="71" t="n">
        <v>46296</v>
      </c>
      <c r="M325" s="97" t="n">
        <v>23</v>
      </c>
      <c r="N325" s="97" t="n">
        <v>4</v>
      </c>
      <c r="O325" s="97" t="n">
        <v>4</v>
      </c>
      <c r="P325" s="97" t="n">
        <v>0</v>
      </c>
      <c r="Q325" s="97" t="n">
        <v>31</v>
      </c>
    </row>
    <row r="326" customFormat="false" ht="11.25" hidden="false" customHeight="false" outlineLevel="0" collapsed="false">
      <c r="A326" s="247"/>
      <c r="B326" s="255" t="n">
        <f aca="false">EOMONTH(B325,0)+1</f>
        <v>55701</v>
      </c>
      <c r="C326" s="256" t="n">
        <f aca="false">H326</f>
        <v>22</v>
      </c>
      <c r="D326" s="256" t="n">
        <f aca="false">I326</f>
        <v>4</v>
      </c>
      <c r="E326" s="256" t="n">
        <f aca="false">J326</f>
        <v>5</v>
      </c>
      <c r="F326" s="253" t="n">
        <f aca="false">B327-B326</f>
        <v>31</v>
      </c>
      <c r="G326" s="247"/>
      <c r="H326" s="97" t="n">
        <f aca="false">VLOOKUP($B326,NDayTable,2)</f>
        <v>22</v>
      </c>
      <c r="I326" s="1" t="n">
        <f aca="false">VLOOKUP($B326,NDayTable,3)</f>
        <v>4</v>
      </c>
      <c r="J326" s="1" t="n">
        <f aca="false">VLOOKUP($B326,NDayTable,4)</f>
        <v>5</v>
      </c>
      <c r="K326" s="97" t="n">
        <f aca="false">B326-ValuationDate</f>
        <v>9770</v>
      </c>
      <c r="L326" s="71" t="n">
        <v>46327</v>
      </c>
      <c r="M326" s="97" t="n">
        <v>20</v>
      </c>
      <c r="N326" s="97" t="n">
        <v>5</v>
      </c>
      <c r="O326" s="97" t="n">
        <v>5</v>
      </c>
      <c r="P326" s="97" t="n">
        <v>1</v>
      </c>
      <c r="Q326" s="97" t="n">
        <v>30</v>
      </c>
    </row>
    <row r="327" customFormat="false" ht="11.25" hidden="false" customHeight="false" outlineLevel="0" collapsed="false">
      <c r="A327" s="247"/>
      <c r="B327" s="255" t="n">
        <f aca="false">EOMONTH(B326,0)+1</f>
        <v>55732</v>
      </c>
      <c r="C327" s="256" t="n">
        <f aca="false">H327</f>
        <v>22</v>
      </c>
      <c r="D327" s="256" t="n">
        <f aca="false">I327</f>
        <v>4</v>
      </c>
      <c r="E327" s="256" t="n">
        <f aca="false">J327</f>
        <v>5</v>
      </c>
      <c r="F327" s="253" t="n">
        <f aca="false">B328-B327</f>
        <v>31</v>
      </c>
      <c r="G327" s="247"/>
      <c r="H327" s="97" t="n">
        <f aca="false">VLOOKUP($B327,NDayTable,2)</f>
        <v>22</v>
      </c>
      <c r="I327" s="1" t="n">
        <f aca="false">VLOOKUP($B327,NDayTable,3)</f>
        <v>4</v>
      </c>
      <c r="J327" s="1" t="n">
        <f aca="false">VLOOKUP($B327,NDayTable,4)</f>
        <v>5</v>
      </c>
      <c r="K327" s="97" t="n">
        <f aca="false">B327-ValuationDate</f>
        <v>9801</v>
      </c>
      <c r="L327" s="71" t="n">
        <v>46357</v>
      </c>
      <c r="M327" s="97" t="n">
        <v>21</v>
      </c>
      <c r="N327" s="97" t="n">
        <v>4</v>
      </c>
      <c r="O327" s="97" t="n">
        <v>6</v>
      </c>
      <c r="P327" s="97" t="n">
        <v>1</v>
      </c>
      <c r="Q327" s="97" t="n">
        <v>31</v>
      </c>
    </row>
    <row r="328" customFormat="false" ht="11.25" hidden="false" customHeight="false" outlineLevel="0" collapsed="false">
      <c r="A328" s="247"/>
      <c r="B328" s="255" t="n">
        <f aca="false">EOMONTH(B327,0)+1</f>
        <v>55763</v>
      </c>
      <c r="C328" s="256" t="n">
        <f aca="false">H328</f>
        <v>22</v>
      </c>
      <c r="D328" s="256" t="n">
        <f aca="false">I328</f>
        <v>4</v>
      </c>
      <c r="E328" s="256" t="n">
        <f aca="false">J328</f>
        <v>5</v>
      </c>
      <c r="F328" s="253" t="n">
        <f aca="false">B329-B328</f>
        <v>30</v>
      </c>
      <c r="G328" s="247"/>
      <c r="H328" s="97" t="n">
        <f aca="false">VLOOKUP($B328,NDayTable,2)</f>
        <v>22</v>
      </c>
      <c r="I328" s="1" t="n">
        <f aca="false">VLOOKUP($B328,NDayTable,3)</f>
        <v>4</v>
      </c>
      <c r="J328" s="1" t="n">
        <f aca="false">VLOOKUP($B328,NDayTable,4)</f>
        <v>5</v>
      </c>
      <c r="K328" s="97" t="n">
        <f aca="false">B328-ValuationDate</f>
        <v>9832</v>
      </c>
      <c r="L328" s="71" t="n">
        <v>46388</v>
      </c>
      <c r="M328" s="97" t="n">
        <v>22</v>
      </c>
      <c r="N328" s="97" t="n">
        <v>4</v>
      </c>
      <c r="O328" s="97" t="n">
        <v>5</v>
      </c>
      <c r="P328" s="97" t="n">
        <v>1</v>
      </c>
      <c r="Q328" s="97" t="n">
        <v>31</v>
      </c>
    </row>
    <row r="329" customFormat="false" ht="11.25" hidden="false" customHeight="false" outlineLevel="0" collapsed="false">
      <c r="A329" s="247"/>
      <c r="B329" s="255" t="n">
        <f aca="false">EOMONTH(B328,0)+1</f>
        <v>55793</v>
      </c>
      <c r="C329" s="256" t="n">
        <f aca="false">H329</f>
        <v>22</v>
      </c>
      <c r="D329" s="256" t="n">
        <f aca="false">I329</f>
        <v>4</v>
      </c>
      <c r="E329" s="256" t="n">
        <f aca="false">J329</f>
        <v>5</v>
      </c>
      <c r="F329" s="253" t="n">
        <f aca="false">B330-B329</f>
        <v>31</v>
      </c>
      <c r="G329" s="247"/>
      <c r="H329" s="97" t="n">
        <f aca="false">VLOOKUP($B329,NDayTable,2)</f>
        <v>22</v>
      </c>
      <c r="I329" s="1" t="n">
        <f aca="false">VLOOKUP($B329,NDayTable,3)</f>
        <v>4</v>
      </c>
      <c r="J329" s="1" t="n">
        <f aca="false">VLOOKUP($B329,NDayTable,4)</f>
        <v>5</v>
      </c>
      <c r="K329" s="97" t="n">
        <f aca="false">B329-ValuationDate</f>
        <v>9862</v>
      </c>
      <c r="L329" s="71" t="n">
        <v>46419</v>
      </c>
      <c r="M329" s="97" t="n">
        <v>20</v>
      </c>
      <c r="N329" s="97" t="n">
        <v>4</v>
      </c>
      <c r="O329" s="97" t="n">
        <v>4</v>
      </c>
      <c r="P329" s="97" t="n">
        <v>0</v>
      </c>
      <c r="Q329" s="97" t="n">
        <v>28</v>
      </c>
    </row>
    <row r="330" customFormat="false" ht="11.25" hidden="false" customHeight="false" outlineLevel="0" collapsed="false">
      <c r="A330" s="247"/>
      <c r="B330" s="255" t="n">
        <f aca="false">EOMONTH(B329,0)+1</f>
        <v>55824</v>
      </c>
      <c r="C330" s="256" t="n">
        <f aca="false">H330</f>
        <v>22</v>
      </c>
      <c r="D330" s="256" t="n">
        <f aca="false">I330</f>
        <v>4</v>
      </c>
      <c r="E330" s="256" t="n">
        <f aca="false">J330</f>
        <v>5</v>
      </c>
      <c r="F330" s="253" t="n">
        <f aca="false">B331-B330</f>
        <v>30</v>
      </c>
      <c r="G330" s="247"/>
      <c r="H330" s="97" t="n">
        <f aca="false">VLOOKUP($B330,NDayTable,2)</f>
        <v>22</v>
      </c>
      <c r="I330" s="1" t="n">
        <f aca="false">VLOOKUP($B330,NDayTable,3)</f>
        <v>4</v>
      </c>
      <c r="J330" s="1" t="n">
        <f aca="false">VLOOKUP($B330,NDayTable,4)</f>
        <v>5</v>
      </c>
      <c r="K330" s="97" t="n">
        <f aca="false">B330-ValuationDate</f>
        <v>9893</v>
      </c>
      <c r="L330" s="71" t="n">
        <v>46447</v>
      </c>
      <c r="M330" s="97" t="n">
        <v>21</v>
      </c>
      <c r="N330" s="97" t="n">
        <v>5</v>
      </c>
      <c r="O330" s="97" t="n">
        <v>5</v>
      </c>
      <c r="P330" s="97" t="n">
        <v>0</v>
      </c>
      <c r="Q330" s="97" t="n">
        <v>31</v>
      </c>
    </row>
    <row r="331" customFormat="false" ht="11.25" hidden="false" customHeight="false" outlineLevel="0" collapsed="false">
      <c r="A331" s="247"/>
      <c r="B331" s="255" t="n">
        <f aca="false">EOMONTH(B330,0)+1</f>
        <v>55854</v>
      </c>
      <c r="C331" s="256" t="n">
        <f aca="false">H331</f>
        <v>22</v>
      </c>
      <c r="D331" s="256" t="n">
        <f aca="false">I331</f>
        <v>4</v>
      </c>
      <c r="E331" s="256" t="n">
        <f aca="false">J331</f>
        <v>5</v>
      </c>
      <c r="F331" s="253" t="n">
        <f aca="false">B332-B331</f>
        <v>31</v>
      </c>
      <c r="G331" s="247"/>
      <c r="H331" s="97" t="n">
        <f aca="false">VLOOKUP($B331,NDayTable,2)</f>
        <v>22</v>
      </c>
      <c r="I331" s="1" t="n">
        <f aca="false">VLOOKUP($B331,NDayTable,3)</f>
        <v>4</v>
      </c>
      <c r="J331" s="1" t="n">
        <f aca="false">VLOOKUP($B331,NDayTable,4)</f>
        <v>5</v>
      </c>
      <c r="K331" s="97" t="n">
        <f aca="false">B331-ValuationDate</f>
        <v>9923</v>
      </c>
      <c r="L331" s="71" t="n">
        <v>46478</v>
      </c>
      <c r="M331" s="97" t="n">
        <v>22</v>
      </c>
      <c r="N331" s="97" t="n">
        <v>4</v>
      </c>
      <c r="O331" s="97" t="n">
        <v>4</v>
      </c>
      <c r="P331" s="97" t="n">
        <v>0</v>
      </c>
      <c r="Q331" s="97" t="n">
        <v>30</v>
      </c>
    </row>
    <row r="332" customFormat="false" ht="11.25" hidden="false" customHeight="false" outlineLevel="0" collapsed="false">
      <c r="A332" s="247"/>
      <c r="B332" s="255" t="n">
        <f aca="false">EOMONTH(B331,0)+1</f>
        <v>55885</v>
      </c>
      <c r="C332" s="256" t="n">
        <f aca="false">H332</f>
        <v>22</v>
      </c>
      <c r="D332" s="256" t="n">
        <f aca="false">I332</f>
        <v>4</v>
      </c>
      <c r="E332" s="256" t="n">
        <f aca="false">J332</f>
        <v>5</v>
      </c>
      <c r="F332" s="253" t="n">
        <f aca="false">B333-B332</f>
        <v>31</v>
      </c>
      <c r="G332" s="247"/>
      <c r="H332" s="97" t="n">
        <f aca="false">VLOOKUP($B332,NDayTable,2)</f>
        <v>22</v>
      </c>
      <c r="I332" s="1" t="n">
        <f aca="false">VLOOKUP($B332,NDayTable,3)</f>
        <v>4</v>
      </c>
      <c r="J332" s="1" t="n">
        <f aca="false">VLOOKUP($B332,NDayTable,4)</f>
        <v>5</v>
      </c>
      <c r="K332" s="97" t="n">
        <f aca="false">B332-ValuationDate</f>
        <v>9954</v>
      </c>
      <c r="L332" s="71" t="n">
        <v>46508</v>
      </c>
      <c r="M332" s="97" t="n">
        <v>22</v>
      </c>
      <c r="N332" s="97" t="n">
        <v>4</v>
      </c>
      <c r="O332" s="97" t="n">
        <v>5</v>
      </c>
      <c r="P332" s="97" t="n">
        <v>1</v>
      </c>
      <c r="Q332" s="97" t="n">
        <v>31</v>
      </c>
    </row>
    <row r="333" customFormat="false" ht="11.25" hidden="false" customHeight="false" outlineLevel="0" collapsed="false">
      <c r="A333" s="247"/>
      <c r="B333" s="255" t="n">
        <f aca="false">EOMONTH(B332,0)+1</f>
        <v>55916</v>
      </c>
      <c r="C333" s="256" t="n">
        <f aca="false">H333</f>
        <v>22</v>
      </c>
      <c r="D333" s="256" t="n">
        <f aca="false">I333</f>
        <v>4</v>
      </c>
      <c r="E333" s="256" t="n">
        <f aca="false">J333</f>
        <v>5</v>
      </c>
      <c r="F333" s="253" t="n">
        <f aca="false">B334-B333</f>
        <v>28</v>
      </c>
      <c r="G333" s="247"/>
      <c r="H333" s="97" t="n">
        <f aca="false">VLOOKUP($B333,NDayTable,2)</f>
        <v>22</v>
      </c>
      <c r="I333" s="1" t="n">
        <f aca="false">VLOOKUP($B333,NDayTable,3)</f>
        <v>4</v>
      </c>
      <c r="J333" s="1" t="n">
        <f aca="false">VLOOKUP($B333,NDayTable,4)</f>
        <v>5</v>
      </c>
      <c r="K333" s="97" t="n">
        <f aca="false">B333-ValuationDate</f>
        <v>9985</v>
      </c>
      <c r="L333" s="71" t="n">
        <v>46539</v>
      </c>
      <c r="M333" s="97" t="n">
        <v>20</v>
      </c>
      <c r="N333" s="97" t="n">
        <v>5</v>
      </c>
      <c r="O333" s="97" t="n">
        <v>5</v>
      </c>
      <c r="P333" s="97" t="n">
        <v>0</v>
      </c>
      <c r="Q333" s="97" t="n">
        <v>30</v>
      </c>
    </row>
    <row r="334" customFormat="false" ht="11.25" hidden="false" customHeight="false" outlineLevel="0" collapsed="false">
      <c r="A334" s="247"/>
      <c r="B334" s="255" t="n">
        <f aca="false">EOMONTH(B333,0)+1</f>
        <v>55944</v>
      </c>
      <c r="C334" s="256" t="n">
        <f aca="false">H334</f>
        <v>22</v>
      </c>
      <c r="D334" s="256" t="n">
        <f aca="false">I334</f>
        <v>4</v>
      </c>
      <c r="E334" s="256" t="n">
        <f aca="false">J334</f>
        <v>5</v>
      </c>
      <c r="F334" s="253" t="n">
        <f aca="false">B335-B334</f>
        <v>31</v>
      </c>
      <c r="G334" s="247"/>
      <c r="H334" s="97" t="n">
        <f aca="false">VLOOKUP($B334,NDayTable,2)</f>
        <v>22</v>
      </c>
      <c r="I334" s="1" t="n">
        <f aca="false">VLOOKUP($B334,NDayTable,3)</f>
        <v>4</v>
      </c>
      <c r="J334" s="1" t="n">
        <f aca="false">VLOOKUP($B334,NDayTable,4)</f>
        <v>5</v>
      </c>
      <c r="K334" s="97" t="n">
        <f aca="false">B334-ValuationDate</f>
        <v>10013</v>
      </c>
      <c r="L334" s="71" t="n">
        <v>46569</v>
      </c>
      <c r="M334" s="97" t="n">
        <v>22</v>
      </c>
      <c r="N334" s="97" t="n">
        <v>4</v>
      </c>
      <c r="O334" s="97" t="n">
        <v>5</v>
      </c>
      <c r="P334" s="97" t="n">
        <v>1</v>
      </c>
      <c r="Q334" s="97" t="n">
        <v>31</v>
      </c>
    </row>
    <row r="335" customFormat="false" ht="11.25" hidden="false" customHeight="false" outlineLevel="0" collapsed="false">
      <c r="A335" s="247"/>
      <c r="B335" s="255" t="n">
        <f aca="false">EOMONTH(B334,0)+1</f>
        <v>55975</v>
      </c>
      <c r="C335" s="256" t="n">
        <f aca="false">H335</f>
        <v>22</v>
      </c>
      <c r="D335" s="256" t="n">
        <f aca="false">I335</f>
        <v>4</v>
      </c>
      <c r="E335" s="256" t="n">
        <f aca="false">J335</f>
        <v>5</v>
      </c>
      <c r="F335" s="253" t="n">
        <f aca="false">B336-B335</f>
        <v>30</v>
      </c>
      <c r="G335" s="247"/>
      <c r="H335" s="97" t="n">
        <f aca="false">VLOOKUP($B335,NDayTable,2)</f>
        <v>22</v>
      </c>
      <c r="I335" s="1" t="n">
        <f aca="false">VLOOKUP($B335,NDayTable,3)</f>
        <v>4</v>
      </c>
      <c r="J335" s="1" t="n">
        <f aca="false">VLOOKUP($B335,NDayTable,4)</f>
        <v>5</v>
      </c>
      <c r="K335" s="97" t="n">
        <f aca="false">B335-ValuationDate</f>
        <v>10044</v>
      </c>
      <c r="L335" s="71" t="n">
        <v>46600</v>
      </c>
      <c r="M335" s="97" t="n">
        <v>22</v>
      </c>
      <c r="N335" s="97" t="n">
        <v>5</v>
      </c>
      <c r="O335" s="97" t="n">
        <v>4</v>
      </c>
      <c r="P335" s="97" t="n">
        <v>0</v>
      </c>
      <c r="Q335" s="97" t="n">
        <v>31</v>
      </c>
    </row>
    <row r="336" customFormat="false" ht="11.25" hidden="false" customHeight="false" outlineLevel="0" collapsed="false">
      <c r="A336" s="247"/>
      <c r="B336" s="255" t="n">
        <f aca="false">EOMONTH(B335,0)+1</f>
        <v>56005</v>
      </c>
      <c r="C336" s="256" t="n">
        <f aca="false">H336</f>
        <v>22</v>
      </c>
      <c r="D336" s="256" t="n">
        <f aca="false">I336</f>
        <v>4</v>
      </c>
      <c r="E336" s="256" t="n">
        <f aca="false">J336</f>
        <v>5</v>
      </c>
      <c r="F336" s="253" t="n">
        <f aca="false">B337-B336</f>
        <v>31</v>
      </c>
      <c r="G336" s="247"/>
      <c r="H336" s="97" t="n">
        <f aca="false">VLOOKUP($B336,NDayTable,2)</f>
        <v>22</v>
      </c>
      <c r="I336" s="1" t="n">
        <f aca="false">VLOOKUP($B336,NDayTable,3)</f>
        <v>4</v>
      </c>
      <c r="J336" s="1" t="n">
        <f aca="false">VLOOKUP($B336,NDayTable,4)</f>
        <v>5</v>
      </c>
      <c r="K336" s="97" t="n">
        <f aca="false">B336-ValuationDate</f>
        <v>10074</v>
      </c>
      <c r="L336" s="71" t="n">
        <v>46631</v>
      </c>
      <c r="M336" s="97" t="n">
        <v>20</v>
      </c>
      <c r="N336" s="97" t="n">
        <v>4</v>
      </c>
      <c r="O336" s="97" t="n">
        <v>6</v>
      </c>
      <c r="P336" s="97" t="n">
        <v>1</v>
      </c>
      <c r="Q336" s="97" t="n">
        <v>30</v>
      </c>
    </row>
    <row r="337" customFormat="false" ht="11.25" hidden="false" customHeight="false" outlineLevel="0" collapsed="false">
      <c r="A337" s="247"/>
      <c r="B337" s="255" t="n">
        <f aca="false">EOMONTH(B336,0)+1</f>
        <v>56036</v>
      </c>
      <c r="C337" s="256" t="n">
        <f aca="false">H337</f>
        <v>22</v>
      </c>
      <c r="D337" s="256" t="n">
        <f aca="false">I337</f>
        <v>4</v>
      </c>
      <c r="E337" s="256" t="n">
        <f aca="false">J337</f>
        <v>5</v>
      </c>
      <c r="F337" s="253" t="n">
        <f aca="false">B338-B337</f>
        <v>30</v>
      </c>
      <c r="G337" s="247"/>
      <c r="H337" s="97" t="n">
        <f aca="false">VLOOKUP($B337,NDayTable,2)</f>
        <v>22</v>
      </c>
      <c r="I337" s="1" t="n">
        <f aca="false">VLOOKUP($B337,NDayTable,3)</f>
        <v>4</v>
      </c>
      <c r="J337" s="1" t="n">
        <f aca="false">VLOOKUP($B337,NDayTable,4)</f>
        <v>5</v>
      </c>
      <c r="K337" s="97" t="n">
        <f aca="false">B337-ValuationDate</f>
        <v>10105</v>
      </c>
      <c r="L337" s="71" t="n">
        <v>46661</v>
      </c>
      <c r="M337" s="97" t="n">
        <v>23</v>
      </c>
      <c r="N337" s="97" t="n">
        <v>4</v>
      </c>
      <c r="O337" s="97" t="n">
        <v>4</v>
      </c>
      <c r="P337" s="97" t="n">
        <v>0</v>
      </c>
      <c r="Q337" s="97" t="n">
        <v>31</v>
      </c>
    </row>
    <row r="338" customFormat="false" ht="11.25" hidden="false" customHeight="false" outlineLevel="0" collapsed="false">
      <c r="A338" s="247"/>
      <c r="B338" s="255" t="n">
        <f aca="false">EOMONTH(B337,0)+1</f>
        <v>56066</v>
      </c>
      <c r="C338" s="256" t="n">
        <f aca="false">H338</f>
        <v>22</v>
      </c>
      <c r="D338" s="256" t="n">
        <f aca="false">I338</f>
        <v>4</v>
      </c>
      <c r="E338" s="256" t="n">
        <f aca="false">J338</f>
        <v>5</v>
      </c>
      <c r="F338" s="253" t="n">
        <f aca="false">B339-B338</f>
        <v>31</v>
      </c>
      <c r="G338" s="247"/>
      <c r="H338" s="97" t="n">
        <f aca="false">VLOOKUP($B338,NDayTable,2)</f>
        <v>22</v>
      </c>
      <c r="I338" s="1" t="n">
        <f aca="false">VLOOKUP($B338,NDayTable,3)</f>
        <v>4</v>
      </c>
      <c r="J338" s="1" t="n">
        <f aca="false">VLOOKUP($B338,NDayTable,4)</f>
        <v>5</v>
      </c>
      <c r="K338" s="97" t="n">
        <f aca="false">B338-ValuationDate</f>
        <v>10135</v>
      </c>
      <c r="L338" s="71" t="n">
        <v>46692</v>
      </c>
      <c r="M338" s="97" t="n">
        <v>20</v>
      </c>
      <c r="N338" s="97" t="n">
        <v>5</v>
      </c>
      <c r="O338" s="97" t="n">
        <v>5</v>
      </c>
      <c r="P338" s="97" t="n">
        <v>1</v>
      </c>
      <c r="Q338" s="97" t="n">
        <v>30</v>
      </c>
    </row>
    <row r="339" customFormat="false" ht="11.25" hidden="false" customHeight="false" outlineLevel="0" collapsed="false">
      <c r="A339" s="247"/>
      <c r="B339" s="255" t="n">
        <f aca="false">EOMONTH(B338,0)+1</f>
        <v>56097</v>
      </c>
      <c r="C339" s="256" t="n">
        <f aca="false">H339</f>
        <v>22</v>
      </c>
      <c r="D339" s="256" t="n">
        <f aca="false">I339</f>
        <v>4</v>
      </c>
      <c r="E339" s="256" t="n">
        <f aca="false">J339</f>
        <v>5</v>
      </c>
      <c r="F339" s="253" t="n">
        <f aca="false">B340-B339</f>
        <v>31</v>
      </c>
      <c r="G339" s="247"/>
      <c r="H339" s="97" t="n">
        <f aca="false">VLOOKUP($B339,NDayTable,2)</f>
        <v>22</v>
      </c>
      <c r="I339" s="1" t="n">
        <f aca="false">VLOOKUP($B339,NDayTable,3)</f>
        <v>4</v>
      </c>
      <c r="J339" s="1" t="n">
        <f aca="false">VLOOKUP($B339,NDayTable,4)</f>
        <v>5</v>
      </c>
      <c r="K339" s="97" t="n">
        <f aca="false">B339-ValuationDate</f>
        <v>10166</v>
      </c>
      <c r="L339" s="71" t="n">
        <v>46722</v>
      </c>
      <c r="M339" s="97" t="n">
        <v>21</v>
      </c>
      <c r="N339" s="97" t="n">
        <v>4</v>
      </c>
      <c r="O339" s="97" t="n">
        <v>6</v>
      </c>
      <c r="P339" s="97" t="n">
        <v>1</v>
      </c>
      <c r="Q339" s="97" t="n">
        <v>31</v>
      </c>
    </row>
    <row r="340" customFormat="false" ht="11.25" hidden="false" customHeight="false" outlineLevel="0" collapsed="false">
      <c r="A340" s="247"/>
      <c r="B340" s="255" t="n">
        <f aca="false">EOMONTH(B339,0)+1</f>
        <v>56128</v>
      </c>
      <c r="C340" s="256" t="n">
        <f aca="false">H340</f>
        <v>22</v>
      </c>
      <c r="D340" s="256" t="n">
        <f aca="false">I340</f>
        <v>4</v>
      </c>
      <c r="E340" s="256" t="n">
        <f aca="false">J340</f>
        <v>5</v>
      </c>
      <c r="F340" s="253" t="n">
        <f aca="false">B341-B340</f>
        <v>30</v>
      </c>
      <c r="G340" s="247"/>
      <c r="H340" s="97" t="n">
        <f aca="false">VLOOKUP($B340,NDayTable,2)</f>
        <v>22</v>
      </c>
      <c r="I340" s="1" t="n">
        <f aca="false">VLOOKUP($B340,NDayTable,3)</f>
        <v>4</v>
      </c>
      <c r="J340" s="1" t="n">
        <f aca="false">VLOOKUP($B340,NDayTable,4)</f>
        <v>5</v>
      </c>
      <c r="K340" s="97" t="n">
        <f aca="false">B340-ValuationDate</f>
        <v>10197</v>
      </c>
      <c r="L340" s="71" t="n">
        <v>46753</v>
      </c>
      <c r="M340" s="97" t="n">
        <v>22</v>
      </c>
      <c r="N340" s="97" t="n">
        <v>4</v>
      </c>
      <c r="O340" s="97" t="n">
        <v>5</v>
      </c>
      <c r="P340" s="97" t="n">
        <v>1</v>
      </c>
      <c r="Q340" s="97" t="n">
        <v>31</v>
      </c>
    </row>
    <row r="341" customFormat="false" ht="11.25" hidden="false" customHeight="false" outlineLevel="0" collapsed="false">
      <c r="A341" s="247"/>
      <c r="B341" s="255" t="n">
        <f aca="false">EOMONTH(B340,0)+1</f>
        <v>56158</v>
      </c>
      <c r="C341" s="256" t="n">
        <f aca="false">H341</f>
        <v>22</v>
      </c>
      <c r="D341" s="256" t="n">
        <f aca="false">I341</f>
        <v>4</v>
      </c>
      <c r="E341" s="256" t="n">
        <f aca="false">J341</f>
        <v>5</v>
      </c>
      <c r="F341" s="253" t="n">
        <f aca="false">B342-B341</f>
        <v>31</v>
      </c>
      <c r="G341" s="247"/>
      <c r="H341" s="97" t="n">
        <f aca="false">VLOOKUP($B341,NDayTable,2)</f>
        <v>22</v>
      </c>
      <c r="I341" s="1" t="n">
        <f aca="false">VLOOKUP($B341,NDayTable,3)</f>
        <v>4</v>
      </c>
      <c r="J341" s="1" t="n">
        <f aca="false">VLOOKUP($B341,NDayTable,4)</f>
        <v>5</v>
      </c>
      <c r="K341" s="97" t="n">
        <f aca="false">B341-ValuationDate</f>
        <v>10227</v>
      </c>
      <c r="L341" s="71" t="n">
        <v>46784</v>
      </c>
      <c r="M341" s="97" t="n">
        <v>20</v>
      </c>
      <c r="N341" s="97" t="n">
        <v>5</v>
      </c>
      <c r="O341" s="97" t="n">
        <v>4</v>
      </c>
      <c r="P341" s="97" t="n">
        <v>0</v>
      </c>
      <c r="Q341" s="97" t="n">
        <v>29</v>
      </c>
    </row>
    <row r="342" customFormat="false" ht="11.25" hidden="false" customHeight="false" outlineLevel="0" collapsed="false">
      <c r="A342" s="247"/>
      <c r="B342" s="255" t="n">
        <f aca="false">EOMONTH(B341,0)+1</f>
        <v>56189</v>
      </c>
      <c r="C342" s="256" t="n">
        <f aca="false">H342</f>
        <v>22</v>
      </c>
      <c r="D342" s="256" t="n">
        <f aca="false">I342</f>
        <v>4</v>
      </c>
      <c r="E342" s="256" t="n">
        <f aca="false">J342</f>
        <v>5</v>
      </c>
      <c r="F342" s="253" t="n">
        <f aca="false">B343-B342</f>
        <v>30</v>
      </c>
      <c r="G342" s="247"/>
      <c r="H342" s="97" t="n">
        <f aca="false">VLOOKUP($B342,NDayTable,2)</f>
        <v>22</v>
      </c>
      <c r="I342" s="1" t="n">
        <f aca="false">VLOOKUP($B342,NDayTable,3)</f>
        <v>4</v>
      </c>
      <c r="J342" s="1" t="n">
        <f aca="false">VLOOKUP($B342,NDayTable,4)</f>
        <v>5</v>
      </c>
      <c r="K342" s="97" t="n">
        <f aca="false">B342-ValuationDate</f>
        <v>10258</v>
      </c>
      <c r="L342" s="71" t="n">
        <v>46813</v>
      </c>
      <c r="M342" s="97" t="n">
        <v>22</v>
      </c>
      <c r="N342" s="97" t="n">
        <v>4</v>
      </c>
      <c r="O342" s="97" t="n">
        <v>5</v>
      </c>
      <c r="P342" s="97" t="n">
        <v>0</v>
      </c>
      <c r="Q342" s="97" t="n">
        <v>31</v>
      </c>
    </row>
    <row r="343" customFormat="false" ht="11.25" hidden="false" customHeight="false" outlineLevel="0" collapsed="false">
      <c r="A343" s="247"/>
      <c r="B343" s="255" t="n">
        <f aca="false">EOMONTH(B342,0)+1</f>
        <v>56219</v>
      </c>
      <c r="C343" s="256" t="n">
        <f aca="false">H343</f>
        <v>22</v>
      </c>
      <c r="D343" s="256" t="n">
        <f aca="false">I343</f>
        <v>4</v>
      </c>
      <c r="E343" s="256" t="n">
        <f aca="false">J343</f>
        <v>5</v>
      </c>
      <c r="F343" s="253" t="n">
        <f aca="false">B344-B343</f>
        <v>31</v>
      </c>
      <c r="G343" s="247"/>
      <c r="H343" s="97" t="n">
        <f aca="false">VLOOKUP($B343,NDayTable,2)</f>
        <v>22</v>
      </c>
      <c r="I343" s="1" t="n">
        <f aca="false">VLOOKUP($B343,NDayTable,3)</f>
        <v>4</v>
      </c>
      <c r="J343" s="1" t="n">
        <f aca="false">VLOOKUP($B343,NDayTable,4)</f>
        <v>5</v>
      </c>
      <c r="K343" s="97" t="n">
        <f aca="false">B343-ValuationDate</f>
        <v>10288</v>
      </c>
      <c r="L343" s="71" t="n">
        <v>46844</v>
      </c>
      <c r="M343" s="97" t="n">
        <v>22</v>
      </c>
      <c r="N343" s="97" t="n">
        <v>4</v>
      </c>
      <c r="O343" s="97" t="n">
        <v>4</v>
      </c>
      <c r="P343" s="97" t="n">
        <v>0</v>
      </c>
      <c r="Q343" s="97" t="n">
        <v>30</v>
      </c>
    </row>
    <row r="344" customFormat="false" ht="11.25" hidden="false" customHeight="false" outlineLevel="0" collapsed="false">
      <c r="A344" s="247"/>
      <c r="B344" s="255" t="n">
        <f aca="false">EOMONTH(B343,0)+1</f>
        <v>56250</v>
      </c>
      <c r="C344" s="256" t="n">
        <f aca="false">H344</f>
        <v>22</v>
      </c>
      <c r="D344" s="256" t="n">
        <f aca="false">I344</f>
        <v>4</v>
      </c>
      <c r="E344" s="256" t="n">
        <f aca="false">J344</f>
        <v>5</v>
      </c>
      <c r="F344" s="253" t="n">
        <f aca="false">B345-B344</f>
        <v>31</v>
      </c>
      <c r="G344" s="247"/>
      <c r="H344" s="97" t="n">
        <f aca="false">VLOOKUP($B344,NDayTable,2)</f>
        <v>22</v>
      </c>
      <c r="I344" s="1" t="n">
        <f aca="false">VLOOKUP($B344,NDayTable,3)</f>
        <v>4</v>
      </c>
      <c r="J344" s="1" t="n">
        <f aca="false">VLOOKUP($B344,NDayTable,4)</f>
        <v>5</v>
      </c>
      <c r="K344" s="97" t="n">
        <f aca="false">B344-ValuationDate</f>
        <v>10319</v>
      </c>
      <c r="L344" s="71" t="n">
        <v>46874</v>
      </c>
      <c r="M344" s="97" t="n">
        <v>20</v>
      </c>
      <c r="N344" s="97" t="n">
        <v>5</v>
      </c>
      <c r="O344" s="97" t="n">
        <v>6</v>
      </c>
      <c r="P344" s="97" t="n">
        <v>1</v>
      </c>
      <c r="Q344" s="97" t="n">
        <v>31</v>
      </c>
    </row>
    <row r="345" customFormat="false" ht="11.25" hidden="false" customHeight="false" outlineLevel="0" collapsed="false">
      <c r="A345" s="247"/>
      <c r="B345" s="255" t="n">
        <f aca="false">EOMONTH(B344,0)+1</f>
        <v>56281</v>
      </c>
      <c r="C345" s="256" t="n">
        <f aca="false">H345</f>
        <v>22</v>
      </c>
      <c r="D345" s="256" t="n">
        <f aca="false">I345</f>
        <v>4</v>
      </c>
      <c r="E345" s="256" t="n">
        <f aca="false">J345</f>
        <v>5</v>
      </c>
      <c r="F345" s="253" t="n">
        <f aca="false">B346-B345</f>
        <v>28</v>
      </c>
      <c r="G345" s="247"/>
      <c r="H345" s="97" t="n">
        <f aca="false">VLOOKUP($B345,NDayTable,2)</f>
        <v>22</v>
      </c>
      <c r="I345" s="1" t="n">
        <f aca="false">VLOOKUP($B345,NDayTable,3)</f>
        <v>4</v>
      </c>
      <c r="J345" s="1" t="n">
        <f aca="false">VLOOKUP($B345,NDayTable,4)</f>
        <v>5</v>
      </c>
      <c r="K345" s="97" t="n">
        <f aca="false">B345-ValuationDate</f>
        <v>10350</v>
      </c>
      <c r="L345" s="71" t="n">
        <v>46905</v>
      </c>
      <c r="M345" s="97" t="n">
        <v>22</v>
      </c>
      <c r="N345" s="97" t="n">
        <v>4</v>
      </c>
      <c r="O345" s="97" t="n">
        <v>4</v>
      </c>
      <c r="P345" s="97" t="n">
        <v>0</v>
      </c>
      <c r="Q345" s="97" t="n">
        <v>30</v>
      </c>
    </row>
    <row r="346" customFormat="false" ht="11.25" hidden="false" customHeight="false" outlineLevel="0" collapsed="false">
      <c r="A346" s="247"/>
      <c r="B346" s="255" t="n">
        <f aca="false">EOMONTH(B345,0)+1</f>
        <v>56309</v>
      </c>
      <c r="C346" s="256" t="n">
        <f aca="false">H346</f>
        <v>22</v>
      </c>
      <c r="D346" s="256" t="n">
        <f aca="false">I346</f>
        <v>4</v>
      </c>
      <c r="E346" s="256" t="n">
        <f aca="false">J346</f>
        <v>5</v>
      </c>
      <c r="F346" s="253" t="n">
        <f aca="false">B347-B346</f>
        <v>31</v>
      </c>
      <c r="G346" s="247"/>
      <c r="H346" s="97" t="n">
        <f aca="false">VLOOKUP($B346,NDayTable,2)</f>
        <v>22</v>
      </c>
      <c r="I346" s="1" t="n">
        <f aca="false">VLOOKUP($B346,NDayTable,3)</f>
        <v>4</v>
      </c>
      <c r="J346" s="1" t="n">
        <f aca="false">VLOOKUP($B346,NDayTable,4)</f>
        <v>5</v>
      </c>
      <c r="K346" s="97" t="n">
        <f aca="false">B346-ValuationDate</f>
        <v>10378</v>
      </c>
      <c r="L346" s="71" t="n">
        <v>46935</v>
      </c>
      <c r="M346" s="97" t="n">
        <v>23</v>
      </c>
      <c r="N346" s="97" t="n">
        <v>3</v>
      </c>
      <c r="O346" s="97" t="n">
        <v>5</v>
      </c>
      <c r="P346" s="97" t="n">
        <v>1</v>
      </c>
      <c r="Q346" s="97" t="n">
        <v>31</v>
      </c>
    </row>
    <row r="347" customFormat="false" ht="11.25" hidden="false" customHeight="false" outlineLevel="0" collapsed="false">
      <c r="A347" s="247"/>
      <c r="B347" s="255" t="n">
        <f aca="false">EOMONTH(B346,0)+1</f>
        <v>56340</v>
      </c>
      <c r="C347" s="256" t="n">
        <f aca="false">H347</f>
        <v>22</v>
      </c>
      <c r="D347" s="256" t="n">
        <f aca="false">I347</f>
        <v>4</v>
      </c>
      <c r="E347" s="256" t="n">
        <f aca="false">J347</f>
        <v>5</v>
      </c>
      <c r="F347" s="253" t="n">
        <f aca="false">B348-B347</f>
        <v>30</v>
      </c>
      <c r="G347" s="247"/>
      <c r="H347" s="97" t="n">
        <f aca="false">VLOOKUP($B347,NDayTable,2)</f>
        <v>22</v>
      </c>
      <c r="I347" s="1" t="n">
        <f aca="false">VLOOKUP($B347,NDayTable,3)</f>
        <v>4</v>
      </c>
      <c r="J347" s="1" t="n">
        <f aca="false">VLOOKUP($B347,NDayTable,4)</f>
        <v>5</v>
      </c>
      <c r="K347" s="97" t="n">
        <f aca="false">B347-ValuationDate</f>
        <v>10409</v>
      </c>
      <c r="L347" s="71" t="n">
        <v>46966</v>
      </c>
      <c r="M347" s="97" t="n">
        <v>21</v>
      </c>
      <c r="N347" s="97" t="n">
        <v>5</v>
      </c>
      <c r="O347" s="97" t="n">
        <v>5</v>
      </c>
      <c r="P347" s="97" t="n">
        <v>0</v>
      </c>
      <c r="Q347" s="97" t="n">
        <v>31</v>
      </c>
    </row>
    <row r="348" customFormat="false" ht="11.25" hidden="false" customHeight="false" outlineLevel="0" collapsed="false">
      <c r="A348" s="247"/>
      <c r="B348" s="255" t="n">
        <f aca="false">EOMONTH(B347,0)+1</f>
        <v>56370</v>
      </c>
      <c r="C348" s="256" t="n">
        <f aca="false">H348</f>
        <v>22</v>
      </c>
      <c r="D348" s="256" t="n">
        <f aca="false">I348</f>
        <v>4</v>
      </c>
      <c r="E348" s="256" t="n">
        <f aca="false">J348</f>
        <v>5</v>
      </c>
      <c r="F348" s="253" t="n">
        <f aca="false">B349-B348</f>
        <v>31</v>
      </c>
      <c r="G348" s="247"/>
      <c r="H348" s="97" t="n">
        <f aca="false">VLOOKUP($B348,NDayTable,2)</f>
        <v>22</v>
      </c>
      <c r="I348" s="1" t="n">
        <f aca="false">VLOOKUP($B348,NDayTable,3)</f>
        <v>4</v>
      </c>
      <c r="J348" s="1" t="n">
        <f aca="false">VLOOKUP($B348,NDayTable,4)</f>
        <v>5</v>
      </c>
      <c r="K348" s="97" t="n">
        <f aca="false">B348-ValuationDate</f>
        <v>10439</v>
      </c>
      <c r="L348" s="71" t="n">
        <v>46997</v>
      </c>
      <c r="M348" s="97" t="n">
        <v>21</v>
      </c>
      <c r="N348" s="97" t="n">
        <v>4</v>
      </c>
      <c r="O348" s="97" t="n">
        <v>5</v>
      </c>
      <c r="P348" s="97" t="n">
        <v>1</v>
      </c>
      <c r="Q348" s="97" t="n">
        <v>30</v>
      </c>
    </row>
    <row r="349" customFormat="false" ht="11.25" hidden="false" customHeight="false" outlineLevel="0" collapsed="false">
      <c r="A349" s="247"/>
      <c r="B349" s="255" t="n">
        <f aca="false">EOMONTH(B348,0)+1</f>
        <v>56401</v>
      </c>
      <c r="C349" s="256" t="n">
        <f aca="false">H349</f>
        <v>22</v>
      </c>
      <c r="D349" s="256" t="n">
        <f aca="false">I349</f>
        <v>4</v>
      </c>
      <c r="E349" s="256" t="n">
        <f aca="false">J349</f>
        <v>5</v>
      </c>
      <c r="F349" s="253" t="n">
        <f aca="false">B350-B349</f>
        <v>30</v>
      </c>
      <c r="G349" s="247"/>
      <c r="H349" s="97" t="n">
        <f aca="false">VLOOKUP($B349,NDayTable,2)</f>
        <v>22</v>
      </c>
      <c r="I349" s="1" t="n">
        <f aca="false">VLOOKUP($B349,NDayTable,3)</f>
        <v>4</v>
      </c>
      <c r="J349" s="1" t="n">
        <f aca="false">VLOOKUP($B349,NDayTable,4)</f>
        <v>5</v>
      </c>
      <c r="K349" s="97" t="n">
        <f aca="false">B349-ValuationDate</f>
        <v>10470</v>
      </c>
      <c r="L349" s="71" t="n">
        <v>47027</v>
      </c>
      <c r="M349" s="97" t="n">
        <v>22</v>
      </c>
      <c r="N349" s="97" t="n">
        <v>5</v>
      </c>
      <c r="O349" s="97" t="n">
        <v>4</v>
      </c>
      <c r="P349" s="97" t="n">
        <v>0</v>
      </c>
      <c r="Q349" s="97" t="n">
        <v>31</v>
      </c>
    </row>
    <row r="350" customFormat="false" ht="11.25" hidden="false" customHeight="false" outlineLevel="0" collapsed="false">
      <c r="A350" s="247"/>
      <c r="B350" s="255" t="n">
        <f aca="false">EOMONTH(B349,0)+1</f>
        <v>56431</v>
      </c>
      <c r="C350" s="256" t="n">
        <f aca="false">H350</f>
        <v>22</v>
      </c>
      <c r="D350" s="256" t="n">
        <f aca="false">I350</f>
        <v>4</v>
      </c>
      <c r="E350" s="256" t="n">
        <f aca="false">J350</f>
        <v>5</v>
      </c>
      <c r="F350" s="253" t="n">
        <f aca="false">B351-B350</f>
        <v>31</v>
      </c>
      <c r="G350" s="247"/>
      <c r="H350" s="97" t="n">
        <f aca="false">VLOOKUP($B350,NDayTable,2)</f>
        <v>22</v>
      </c>
      <c r="I350" s="1" t="n">
        <f aca="false">VLOOKUP($B350,NDayTable,3)</f>
        <v>4</v>
      </c>
      <c r="J350" s="1" t="n">
        <f aca="false">VLOOKUP($B350,NDayTable,4)</f>
        <v>5</v>
      </c>
      <c r="K350" s="97" t="n">
        <f aca="false">B350-ValuationDate</f>
        <v>10500</v>
      </c>
      <c r="L350" s="71" t="n">
        <v>47058</v>
      </c>
      <c r="M350" s="97" t="n">
        <v>20</v>
      </c>
      <c r="N350" s="97" t="n">
        <v>4</v>
      </c>
      <c r="O350" s="97" t="n">
        <v>6</v>
      </c>
      <c r="P350" s="97" t="n">
        <v>1</v>
      </c>
      <c r="Q350" s="97" t="n">
        <v>30</v>
      </c>
    </row>
    <row r="351" customFormat="false" ht="11.25" hidden="false" customHeight="false" outlineLevel="0" collapsed="false">
      <c r="A351" s="247"/>
      <c r="B351" s="255" t="n">
        <f aca="false">EOMONTH(B350,0)+1</f>
        <v>56462</v>
      </c>
      <c r="C351" s="256" t="n">
        <f aca="false">H351</f>
        <v>22</v>
      </c>
      <c r="D351" s="256" t="n">
        <f aca="false">I351</f>
        <v>4</v>
      </c>
      <c r="E351" s="256" t="n">
        <f aca="false">J351</f>
        <v>5</v>
      </c>
      <c r="F351" s="253" t="n">
        <f aca="false">B352-B351</f>
        <v>31</v>
      </c>
      <c r="G351" s="247"/>
      <c r="H351" s="97" t="n">
        <f aca="false">VLOOKUP($B351,NDayTable,2)</f>
        <v>22</v>
      </c>
      <c r="I351" s="1" t="n">
        <f aca="false">VLOOKUP($B351,NDayTable,3)</f>
        <v>4</v>
      </c>
      <c r="J351" s="1" t="n">
        <f aca="false">VLOOKUP($B351,NDayTable,4)</f>
        <v>5</v>
      </c>
      <c r="K351" s="97" t="n">
        <f aca="false">B351-ValuationDate</f>
        <v>10531</v>
      </c>
      <c r="L351" s="71" t="n">
        <v>47088</v>
      </c>
      <c r="M351" s="97" t="n">
        <v>22</v>
      </c>
      <c r="N351" s="97" t="n">
        <v>4</v>
      </c>
      <c r="O351" s="97" t="n">
        <v>5</v>
      </c>
      <c r="P351" s="97" t="n">
        <v>1</v>
      </c>
      <c r="Q351" s="97" t="n">
        <v>31</v>
      </c>
    </row>
    <row r="352" customFormat="false" ht="11.25" hidden="false" customHeight="false" outlineLevel="0" collapsed="false">
      <c r="A352" s="247"/>
      <c r="B352" s="255" t="n">
        <f aca="false">EOMONTH(B351,0)+1</f>
        <v>56493</v>
      </c>
      <c r="C352" s="256" t="n">
        <f aca="false">H352</f>
        <v>22</v>
      </c>
      <c r="D352" s="256" t="n">
        <f aca="false">I352</f>
        <v>4</v>
      </c>
      <c r="E352" s="256" t="n">
        <f aca="false">J352</f>
        <v>5</v>
      </c>
      <c r="F352" s="253" t="n">
        <f aca="false">B353-B352</f>
        <v>30</v>
      </c>
      <c r="G352" s="247"/>
      <c r="H352" s="97" t="n">
        <f aca="false">VLOOKUP($B352,NDayTable,2)</f>
        <v>22</v>
      </c>
      <c r="I352" s="1" t="n">
        <f aca="false">VLOOKUP($B352,NDayTable,3)</f>
        <v>4</v>
      </c>
      <c r="J352" s="1" t="n">
        <f aca="false">VLOOKUP($B352,NDayTable,4)</f>
        <v>5</v>
      </c>
      <c r="K352" s="97" t="n">
        <f aca="false">B352-ValuationDate</f>
        <v>10562</v>
      </c>
      <c r="L352" s="71" t="n">
        <v>47119</v>
      </c>
      <c r="M352" s="97" t="n">
        <v>22</v>
      </c>
      <c r="N352" s="97" t="n">
        <v>4</v>
      </c>
      <c r="O352" s="97" t="n">
        <v>5</v>
      </c>
      <c r="P352" s="97" t="n">
        <v>1</v>
      </c>
      <c r="Q352" s="97" t="n">
        <v>31</v>
      </c>
    </row>
    <row r="353" customFormat="false" ht="11.25" hidden="false" customHeight="false" outlineLevel="0" collapsed="false">
      <c r="A353" s="247"/>
      <c r="B353" s="255" t="n">
        <f aca="false">EOMONTH(B352,0)+1</f>
        <v>56523</v>
      </c>
      <c r="C353" s="256" t="n">
        <f aca="false">H353</f>
        <v>22</v>
      </c>
      <c r="D353" s="256" t="n">
        <f aca="false">I353</f>
        <v>4</v>
      </c>
      <c r="E353" s="256" t="n">
        <f aca="false">J353</f>
        <v>5</v>
      </c>
      <c r="F353" s="253" t="n">
        <f aca="false">B354-B353</f>
        <v>31</v>
      </c>
      <c r="H353" s="97" t="n">
        <f aca="false">VLOOKUP($B353,NDayTable,2)</f>
        <v>22</v>
      </c>
      <c r="I353" s="1" t="n">
        <f aca="false">VLOOKUP($B353,NDayTable,3)</f>
        <v>4</v>
      </c>
      <c r="J353" s="1" t="n">
        <f aca="false">VLOOKUP($B353,NDayTable,4)</f>
        <v>5</v>
      </c>
      <c r="K353" s="97" t="n">
        <f aca="false">B353-ValuationDate</f>
        <v>10592</v>
      </c>
      <c r="L353" s="71" t="n">
        <v>47150</v>
      </c>
      <c r="M353" s="97" t="n">
        <v>20</v>
      </c>
      <c r="N353" s="97" t="n">
        <v>4</v>
      </c>
      <c r="O353" s="97" t="n">
        <v>4</v>
      </c>
      <c r="P353" s="97" t="n">
        <v>0</v>
      </c>
      <c r="Q353" s="97" t="n">
        <v>28</v>
      </c>
    </row>
    <row r="354" customFormat="false" ht="11.25" hidden="false" customHeight="false" outlineLevel="0" collapsed="false">
      <c r="A354" s="247"/>
      <c r="B354" s="255" t="n">
        <f aca="false">EOMONTH(B353,0)+1</f>
        <v>56554</v>
      </c>
      <c r="C354" s="256" t="n">
        <f aca="false">H354</f>
        <v>22</v>
      </c>
      <c r="D354" s="256" t="n">
        <f aca="false">I354</f>
        <v>4</v>
      </c>
      <c r="E354" s="256" t="n">
        <f aca="false">J354</f>
        <v>5</v>
      </c>
      <c r="F354" s="253" t="n">
        <f aca="false">B355-B354</f>
        <v>30</v>
      </c>
      <c r="H354" s="97" t="n">
        <f aca="false">VLOOKUP($B354,NDayTable,2)</f>
        <v>22</v>
      </c>
      <c r="I354" s="1" t="n">
        <f aca="false">VLOOKUP($B354,NDayTable,3)</f>
        <v>4</v>
      </c>
      <c r="J354" s="1" t="n">
        <f aca="false">VLOOKUP($B354,NDayTable,4)</f>
        <v>5</v>
      </c>
      <c r="K354" s="97" t="n">
        <f aca="false">B354-ValuationDate</f>
        <v>10623</v>
      </c>
      <c r="L354" s="71" t="n">
        <v>47178</v>
      </c>
      <c r="M354" s="97" t="n">
        <v>21</v>
      </c>
      <c r="N354" s="97" t="n">
        <v>5</v>
      </c>
      <c r="O354" s="97" t="n">
        <v>5</v>
      </c>
      <c r="P354" s="97" t="n">
        <v>0</v>
      </c>
      <c r="Q354" s="97" t="n">
        <v>31</v>
      </c>
    </row>
    <row r="355" customFormat="false" ht="11.25" hidden="false" customHeight="false" outlineLevel="0" collapsed="false">
      <c r="A355" s="247"/>
      <c r="B355" s="255" t="n">
        <f aca="false">EOMONTH(B354,0)+1</f>
        <v>56584</v>
      </c>
      <c r="C355" s="256" t="n">
        <f aca="false">H355</f>
        <v>22</v>
      </c>
      <c r="D355" s="256" t="n">
        <f aca="false">I355</f>
        <v>4</v>
      </c>
      <c r="E355" s="256" t="n">
        <f aca="false">J355</f>
        <v>5</v>
      </c>
      <c r="F355" s="253" t="n">
        <f aca="false">B356-B355</f>
        <v>31</v>
      </c>
      <c r="H355" s="97" t="n">
        <f aca="false">VLOOKUP($B355,NDayTable,2)</f>
        <v>22</v>
      </c>
      <c r="I355" s="1" t="n">
        <f aca="false">VLOOKUP($B355,NDayTable,3)</f>
        <v>4</v>
      </c>
      <c r="J355" s="1" t="n">
        <f aca="false">VLOOKUP($B355,NDayTable,4)</f>
        <v>5</v>
      </c>
      <c r="K355" s="97" t="n">
        <f aca="false">B355-ValuationDate</f>
        <v>10653</v>
      </c>
      <c r="L355" s="71" t="n">
        <v>47209</v>
      </c>
      <c r="M355" s="97" t="n">
        <v>22</v>
      </c>
      <c r="N355" s="97" t="n">
        <v>4</v>
      </c>
      <c r="O355" s="97" t="n">
        <v>4</v>
      </c>
      <c r="P355" s="97" t="n">
        <v>0</v>
      </c>
      <c r="Q355" s="97" t="n">
        <v>30</v>
      </c>
    </row>
    <row r="356" customFormat="false" ht="11.25" hidden="false" customHeight="false" outlineLevel="0" collapsed="false">
      <c r="A356" s="247"/>
      <c r="B356" s="255" t="n">
        <f aca="false">EOMONTH(B355,0)+1</f>
        <v>56615</v>
      </c>
      <c r="C356" s="256" t="n">
        <f aca="false">H356</f>
        <v>22</v>
      </c>
      <c r="D356" s="256" t="n">
        <f aca="false">I356</f>
        <v>4</v>
      </c>
      <c r="E356" s="256" t="n">
        <f aca="false">J356</f>
        <v>5</v>
      </c>
      <c r="F356" s="253" t="n">
        <f aca="false">B357-B356</f>
        <v>31</v>
      </c>
      <c r="H356" s="97" t="n">
        <f aca="false">VLOOKUP($B356,NDayTable,2)</f>
        <v>22</v>
      </c>
      <c r="I356" s="1" t="n">
        <f aca="false">VLOOKUP($B356,NDayTable,3)</f>
        <v>4</v>
      </c>
      <c r="J356" s="1" t="n">
        <f aca="false">VLOOKUP($B356,NDayTable,4)</f>
        <v>5</v>
      </c>
      <c r="K356" s="97" t="n">
        <f aca="false">B356-ValuationDate</f>
        <v>10684</v>
      </c>
      <c r="L356" s="71" t="n">
        <v>47239</v>
      </c>
      <c r="M356" s="97" t="n">
        <v>22</v>
      </c>
      <c r="N356" s="97" t="n">
        <v>4</v>
      </c>
      <c r="O356" s="97" t="n">
        <v>5</v>
      </c>
      <c r="P356" s="97" t="n">
        <v>1</v>
      </c>
      <c r="Q356" s="97" t="n">
        <v>31</v>
      </c>
    </row>
    <row r="357" customFormat="false" ht="11.25" hidden="false" customHeight="false" outlineLevel="0" collapsed="false">
      <c r="A357" s="247"/>
      <c r="B357" s="255" t="n">
        <f aca="false">EOMONTH(B356,0)+1</f>
        <v>56646</v>
      </c>
      <c r="C357" s="256" t="n">
        <f aca="false">H357</f>
        <v>22</v>
      </c>
      <c r="D357" s="256" t="n">
        <f aca="false">I357</f>
        <v>4</v>
      </c>
      <c r="E357" s="256" t="n">
        <f aca="false">J357</f>
        <v>5</v>
      </c>
      <c r="F357" s="253" t="n">
        <f aca="false">B358-B357</f>
        <v>28</v>
      </c>
      <c r="H357" s="97" t="n">
        <f aca="false">VLOOKUP($B357,NDayTable,2)</f>
        <v>22</v>
      </c>
      <c r="I357" s="1" t="n">
        <f aca="false">VLOOKUP($B357,NDayTable,3)</f>
        <v>4</v>
      </c>
      <c r="J357" s="1" t="n">
        <f aca="false">VLOOKUP($B357,NDayTable,4)</f>
        <v>5</v>
      </c>
      <c r="K357" s="97" t="n">
        <f aca="false">B357-ValuationDate</f>
        <v>10715</v>
      </c>
      <c r="L357" s="71" t="n">
        <v>47270</v>
      </c>
      <c r="M357" s="97" t="n">
        <v>20</v>
      </c>
      <c r="N357" s="97" t="n">
        <v>5</v>
      </c>
      <c r="O357" s="97" t="n">
        <v>5</v>
      </c>
      <c r="P357" s="97" t="n">
        <v>0</v>
      </c>
      <c r="Q357" s="97" t="n">
        <v>30</v>
      </c>
    </row>
    <row r="358" customFormat="false" ht="11.25" hidden="false" customHeight="false" outlineLevel="0" collapsed="false">
      <c r="A358" s="247"/>
      <c r="B358" s="255" t="n">
        <f aca="false">EOMONTH(B357,0)+1</f>
        <v>56674</v>
      </c>
      <c r="C358" s="256" t="n">
        <f aca="false">H358</f>
        <v>22</v>
      </c>
      <c r="D358" s="256" t="n">
        <f aca="false">I358</f>
        <v>4</v>
      </c>
      <c r="E358" s="256" t="n">
        <f aca="false">J358</f>
        <v>5</v>
      </c>
      <c r="F358" s="253" t="n">
        <f aca="false">B359-B358</f>
        <v>31</v>
      </c>
      <c r="H358" s="97" t="n">
        <f aca="false">VLOOKUP($B358,NDayTable,2)</f>
        <v>22</v>
      </c>
      <c r="I358" s="1" t="n">
        <f aca="false">VLOOKUP($B358,NDayTable,3)</f>
        <v>4</v>
      </c>
      <c r="J358" s="1" t="n">
        <f aca="false">VLOOKUP($B358,NDayTable,4)</f>
        <v>5</v>
      </c>
      <c r="K358" s="97" t="n">
        <f aca="false">B358-ValuationDate</f>
        <v>10743</v>
      </c>
      <c r="L358" s="71" t="n">
        <v>47300</v>
      </c>
      <c r="M358" s="97" t="n">
        <v>22</v>
      </c>
      <c r="N358" s="97" t="n">
        <v>4</v>
      </c>
      <c r="O358" s="97" t="n">
        <v>5</v>
      </c>
      <c r="P358" s="97" t="n">
        <v>1</v>
      </c>
      <c r="Q358" s="97" t="n">
        <v>31</v>
      </c>
    </row>
    <row r="359" customFormat="false" ht="11.25" hidden="false" customHeight="false" outlineLevel="0" collapsed="false">
      <c r="A359" s="247"/>
      <c r="B359" s="255" t="n">
        <f aca="false">EOMONTH(B358,0)+1</f>
        <v>56705</v>
      </c>
      <c r="C359" s="256" t="n">
        <f aca="false">H359</f>
        <v>22</v>
      </c>
      <c r="D359" s="256" t="n">
        <f aca="false">I359</f>
        <v>4</v>
      </c>
      <c r="E359" s="256" t="n">
        <f aca="false">J359</f>
        <v>5</v>
      </c>
      <c r="F359" s="253" t="n">
        <f aca="false">B360-B359</f>
        <v>30</v>
      </c>
      <c r="H359" s="97" t="n">
        <f aca="false">VLOOKUP($B359,NDayTable,2)</f>
        <v>22</v>
      </c>
      <c r="I359" s="1" t="n">
        <f aca="false">VLOOKUP($B359,NDayTable,3)</f>
        <v>4</v>
      </c>
      <c r="J359" s="1" t="n">
        <f aca="false">VLOOKUP($B359,NDayTable,4)</f>
        <v>5</v>
      </c>
      <c r="K359" s="97" t="n">
        <f aca="false">B359-ValuationDate</f>
        <v>10774</v>
      </c>
      <c r="L359" s="71" t="n">
        <v>47331</v>
      </c>
      <c r="M359" s="97" t="n">
        <v>22</v>
      </c>
      <c r="N359" s="97" t="n">
        <v>5</v>
      </c>
      <c r="O359" s="97" t="n">
        <v>4</v>
      </c>
      <c r="P359" s="97" t="n">
        <v>0</v>
      </c>
      <c r="Q359" s="97" t="n">
        <v>31</v>
      </c>
    </row>
    <row r="360" customFormat="false" ht="11.25" hidden="false" customHeight="false" outlineLevel="0" collapsed="false">
      <c r="A360" s="247"/>
      <c r="B360" s="255" t="n">
        <f aca="false">EOMONTH(B359,0)+1</f>
        <v>56735</v>
      </c>
      <c r="C360" s="256" t="n">
        <f aca="false">H360</f>
        <v>22</v>
      </c>
      <c r="D360" s="256" t="n">
        <f aca="false">I360</f>
        <v>4</v>
      </c>
      <c r="E360" s="256" t="n">
        <f aca="false">J360</f>
        <v>5</v>
      </c>
      <c r="F360" s="253" t="n">
        <f aca="false">B361-B360</f>
        <v>31</v>
      </c>
      <c r="H360" s="97" t="n">
        <f aca="false">VLOOKUP($B360,NDayTable,2)</f>
        <v>22</v>
      </c>
      <c r="I360" s="1" t="n">
        <f aca="false">VLOOKUP($B360,NDayTable,3)</f>
        <v>4</v>
      </c>
      <c r="J360" s="1" t="n">
        <f aca="false">VLOOKUP($B360,NDayTable,4)</f>
        <v>5</v>
      </c>
      <c r="K360" s="97" t="n">
        <f aca="false">B360-ValuationDate</f>
        <v>10804</v>
      </c>
      <c r="L360" s="71" t="n">
        <v>47362</v>
      </c>
      <c r="M360" s="97" t="n">
        <v>20</v>
      </c>
      <c r="N360" s="97" t="n">
        <v>4</v>
      </c>
      <c r="O360" s="97" t="n">
        <v>6</v>
      </c>
      <c r="P360" s="97" t="n">
        <v>1</v>
      </c>
      <c r="Q360" s="97" t="n">
        <v>30</v>
      </c>
    </row>
    <row r="361" customFormat="false" ht="11.25" hidden="false" customHeight="false" outlineLevel="0" collapsed="false">
      <c r="A361" s="247"/>
      <c r="B361" s="255" t="n">
        <f aca="false">EOMONTH(B360,0)+1</f>
        <v>56766</v>
      </c>
      <c r="C361" s="256" t="n">
        <f aca="false">H361</f>
        <v>22</v>
      </c>
      <c r="D361" s="256" t="n">
        <f aca="false">I361</f>
        <v>4</v>
      </c>
      <c r="E361" s="256" t="n">
        <f aca="false">J361</f>
        <v>5</v>
      </c>
      <c r="F361" s="253" t="n">
        <f aca="false">B362-B361</f>
        <v>30</v>
      </c>
      <c r="H361" s="97" t="n">
        <f aca="false">VLOOKUP($B361,NDayTable,2)</f>
        <v>22</v>
      </c>
      <c r="I361" s="1" t="n">
        <f aca="false">VLOOKUP($B361,NDayTable,3)</f>
        <v>4</v>
      </c>
      <c r="J361" s="1" t="n">
        <f aca="false">VLOOKUP($B361,NDayTable,4)</f>
        <v>5</v>
      </c>
      <c r="K361" s="97" t="n">
        <f aca="false">B361-ValuationDate</f>
        <v>10835</v>
      </c>
      <c r="L361" s="71" t="n">
        <v>47392</v>
      </c>
      <c r="M361" s="97" t="n">
        <v>23</v>
      </c>
      <c r="N361" s="97" t="n">
        <v>4</v>
      </c>
      <c r="O361" s="97" t="n">
        <v>4</v>
      </c>
      <c r="P361" s="97" t="n">
        <v>0</v>
      </c>
      <c r="Q361" s="97" t="n">
        <v>31</v>
      </c>
    </row>
    <row r="362" customFormat="false" ht="11.25" hidden="false" customHeight="false" outlineLevel="0" collapsed="false">
      <c r="A362" s="247"/>
      <c r="B362" s="255" t="n">
        <f aca="false">EOMONTH(B361,0)+1</f>
        <v>56796</v>
      </c>
      <c r="C362" s="256" t="n">
        <f aca="false">H362</f>
        <v>22</v>
      </c>
      <c r="D362" s="256" t="n">
        <f aca="false">I362</f>
        <v>4</v>
      </c>
      <c r="E362" s="256" t="n">
        <f aca="false">J362</f>
        <v>5</v>
      </c>
      <c r="F362" s="253" t="n">
        <f aca="false">B363-B362</f>
        <v>31</v>
      </c>
      <c r="H362" s="97" t="n">
        <f aca="false">VLOOKUP($B362,NDayTable,2)</f>
        <v>22</v>
      </c>
      <c r="I362" s="1" t="n">
        <f aca="false">VLOOKUP($B362,NDayTable,3)</f>
        <v>4</v>
      </c>
      <c r="J362" s="1" t="n">
        <f aca="false">VLOOKUP($B362,NDayTable,4)</f>
        <v>5</v>
      </c>
      <c r="K362" s="97" t="n">
        <f aca="false">B362-ValuationDate</f>
        <v>10865</v>
      </c>
      <c r="L362" s="71" t="n">
        <v>47423</v>
      </c>
      <c r="M362" s="97" t="n">
        <v>20</v>
      </c>
      <c r="N362" s="97" t="n">
        <v>5</v>
      </c>
      <c r="O362" s="97" t="n">
        <v>5</v>
      </c>
      <c r="P362" s="97" t="n">
        <v>1</v>
      </c>
      <c r="Q362" s="97" t="n">
        <v>30</v>
      </c>
    </row>
    <row r="363" customFormat="false" ht="11.25" hidden="false" customHeight="false" outlineLevel="0" collapsed="false">
      <c r="A363" s="247"/>
      <c r="B363" s="255" t="n">
        <f aca="false">EOMONTH(B362,0)+1</f>
        <v>56827</v>
      </c>
      <c r="C363" s="256" t="n">
        <f aca="false">H363</f>
        <v>22</v>
      </c>
      <c r="D363" s="256" t="n">
        <f aca="false">I363</f>
        <v>4</v>
      </c>
      <c r="E363" s="256" t="n">
        <f aca="false">J363</f>
        <v>5</v>
      </c>
      <c r="F363" s="253" t="n">
        <f aca="false">B364-B363</f>
        <v>31</v>
      </c>
      <c r="H363" s="97" t="n">
        <f aca="false">VLOOKUP($B363,NDayTable,2)</f>
        <v>22</v>
      </c>
      <c r="I363" s="1" t="n">
        <f aca="false">VLOOKUP($B363,NDayTable,3)</f>
        <v>4</v>
      </c>
      <c r="J363" s="1" t="n">
        <f aca="false">VLOOKUP($B363,NDayTable,4)</f>
        <v>5</v>
      </c>
      <c r="K363" s="97" t="n">
        <f aca="false">B363-ValuationDate</f>
        <v>10896</v>
      </c>
      <c r="L363" s="71" t="n">
        <v>47453</v>
      </c>
      <c r="M363" s="97" t="n">
        <v>21</v>
      </c>
      <c r="N363" s="97" t="n">
        <v>4</v>
      </c>
      <c r="O363" s="97" t="n">
        <v>6</v>
      </c>
      <c r="P363" s="97" t="n">
        <v>1</v>
      </c>
      <c r="Q363" s="97" t="n">
        <v>31</v>
      </c>
    </row>
    <row r="364" customFormat="false" ht="11.25" hidden="false" customHeight="false" outlineLevel="0" collapsed="false">
      <c r="A364" s="247"/>
      <c r="B364" s="255" t="n">
        <f aca="false">EOMONTH(B363,0)+1</f>
        <v>56858</v>
      </c>
      <c r="C364" s="256" t="n">
        <f aca="false">H364</f>
        <v>22</v>
      </c>
      <c r="D364" s="256" t="n">
        <f aca="false">I364</f>
        <v>4</v>
      </c>
      <c r="E364" s="256" t="n">
        <f aca="false">J364</f>
        <v>5</v>
      </c>
      <c r="F364" s="253" t="n">
        <f aca="false">B365-B364</f>
        <v>30</v>
      </c>
      <c r="H364" s="97" t="n">
        <f aca="false">VLOOKUP($B364,NDayTable,2)</f>
        <v>22</v>
      </c>
      <c r="I364" s="1" t="n">
        <f aca="false">VLOOKUP($B364,NDayTable,3)</f>
        <v>4</v>
      </c>
      <c r="J364" s="1" t="n">
        <f aca="false">VLOOKUP($B364,NDayTable,4)</f>
        <v>5</v>
      </c>
      <c r="K364" s="97" t="n">
        <f aca="false">B364-ValuationDate</f>
        <v>10927</v>
      </c>
      <c r="L364" s="71" t="n">
        <v>47484</v>
      </c>
      <c r="M364" s="97" t="n">
        <v>22</v>
      </c>
      <c r="N364" s="97" t="n">
        <v>4</v>
      </c>
      <c r="O364" s="97" t="n">
        <v>5</v>
      </c>
      <c r="P364" s="97" t="n">
        <v>1</v>
      </c>
      <c r="Q364" s="97" t="n">
        <v>31</v>
      </c>
    </row>
    <row r="365" customFormat="false" ht="11.25" hidden="false" customHeight="false" outlineLevel="0" collapsed="false">
      <c r="A365" s="247"/>
      <c r="B365" s="255" t="n">
        <f aca="false">EOMONTH(B364,0)+1</f>
        <v>56888</v>
      </c>
      <c r="C365" s="256" t="n">
        <f aca="false">H365</f>
        <v>22</v>
      </c>
      <c r="D365" s="256" t="n">
        <f aca="false">I365</f>
        <v>4</v>
      </c>
      <c r="E365" s="256" t="n">
        <f aca="false">J365</f>
        <v>5</v>
      </c>
      <c r="F365" s="253" t="n">
        <f aca="false">B366-B365</f>
        <v>31</v>
      </c>
      <c r="H365" s="97" t="n">
        <f aca="false">VLOOKUP($B365,NDayTable,2)</f>
        <v>22</v>
      </c>
      <c r="I365" s="1" t="n">
        <f aca="false">VLOOKUP($B365,NDayTable,3)</f>
        <v>4</v>
      </c>
      <c r="J365" s="1" t="n">
        <f aca="false">VLOOKUP($B365,NDayTable,4)</f>
        <v>5</v>
      </c>
      <c r="K365" s="97" t="n">
        <f aca="false">B365-ValuationDate</f>
        <v>10957</v>
      </c>
      <c r="L365" s="71" t="n">
        <v>47515</v>
      </c>
      <c r="M365" s="97" t="n">
        <v>20</v>
      </c>
      <c r="N365" s="97" t="n">
        <v>4</v>
      </c>
      <c r="O365" s="97" t="n">
        <v>4</v>
      </c>
      <c r="P365" s="97" t="n">
        <v>0</v>
      </c>
      <c r="Q365" s="97" t="n">
        <v>28</v>
      </c>
    </row>
    <row r="366" customFormat="false" ht="11.25" hidden="false" customHeight="false" outlineLevel="0" collapsed="false">
      <c r="A366" s="247"/>
      <c r="B366" s="255" t="n">
        <f aca="false">EOMONTH(B365,0)+1</f>
        <v>56919</v>
      </c>
      <c r="C366" s="256" t="n">
        <f aca="false">H366</f>
        <v>22</v>
      </c>
      <c r="D366" s="256" t="n">
        <f aca="false">I366</f>
        <v>4</v>
      </c>
      <c r="E366" s="256" t="n">
        <f aca="false">J366</f>
        <v>5</v>
      </c>
      <c r="F366" s="253" t="n">
        <f aca="false">B367-B366</f>
        <v>30</v>
      </c>
      <c r="H366" s="97" t="n">
        <f aca="false">VLOOKUP($B366,NDayTable,2)</f>
        <v>22</v>
      </c>
      <c r="I366" s="1" t="n">
        <f aca="false">VLOOKUP($B366,NDayTable,3)</f>
        <v>4</v>
      </c>
      <c r="J366" s="1" t="n">
        <f aca="false">VLOOKUP($B366,NDayTable,4)</f>
        <v>5</v>
      </c>
      <c r="K366" s="97" t="n">
        <f aca="false">B366-ValuationDate</f>
        <v>10988</v>
      </c>
      <c r="L366" s="71" t="n">
        <v>47543</v>
      </c>
      <c r="M366" s="97" t="n">
        <v>21</v>
      </c>
      <c r="N366" s="97" t="n">
        <v>5</v>
      </c>
      <c r="O366" s="97" t="n">
        <v>5</v>
      </c>
      <c r="P366" s="97" t="n">
        <v>0</v>
      </c>
      <c r="Q366" s="97" t="n">
        <v>31</v>
      </c>
    </row>
    <row r="367" customFormat="false" ht="11.25" hidden="false" customHeight="false" outlineLevel="0" collapsed="false">
      <c r="A367" s="247"/>
      <c r="B367" s="255" t="n">
        <f aca="false">EOMONTH(B366,0)+1</f>
        <v>56949</v>
      </c>
      <c r="C367" s="256" t="n">
        <f aca="false">H367</f>
        <v>22</v>
      </c>
      <c r="D367" s="256" t="n">
        <f aca="false">I367</f>
        <v>4</v>
      </c>
      <c r="E367" s="256" t="n">
        <f aca="false">J367</f>
        <v>5</v>
      </c>
      <c r="F367" s="253" t="n">
        <f aca="false">B368-B367</f>
        <v>31</v>
      </c>
      <c r="H367" s="97" t="n">
        <f aca="false">VLOOKUP($B367,NDayTable,2)</f>
        <v>22</v>
      </c>
      <c r="I367" s="1" t="n">
        <f aca="false">VLOOKUP($B367,NDayTable,3)</f>
        <v>4</v>
      </c>
      <c r="J367" s="1" t="n">
        <f aca="false">VLOOKUP($B367,NDayTable,4)</f>
        <v>5</v>
      </c>
      <c r="K367" s="97" t="n">
        <f aca="false">B367-ValuationDate</f>
        <v>11018</v>
      </c>
      <c r="L367" s="71" t="n">
        <v>47574</v>
      </c>
      <c r="M367" s="97" t="n">
        <v>22</v>
      </c>
      <c r="N367" s="97" t="n">
        <v>4</v>
      </c>
      <c r="O367" s="97" t="n">
        <v>4</v>
      </c>
      <c r="P367" s="97" t="n">
        <v>0</v>
      </c>
      <c r="Q367" s="97" t="n">
        <v>30</v>
      </c>
    </row>
    <row r="368" customFormat="false" ht="11.25" hidden="false" customHeight="false" outlineLevel="0" collapsed="false">
      <c r="A368" s="247"/>
      <c r="B368" s="255" t="n">
        <f aca="false">EOMONTH(B367,0)+1</f>
        <v>56980</v>
      </c>
      <c r="C368" s="256" t="n">
        <f aca="false">H368</f>
        <v>22</v>
      </c>
      <c r="D368" s="256" t="n">
        <f aca="false">I368</f>
        <v>4</v>
      </c>
      <c r="E368" s="256" t="n">
        <f aca="false">J368</f>
        <v>5</v>
      </c>
      <c r="F368" s="253" t="n">
        <f aca="false">B369-B368</f>
        <v>31</v>
      </c>
      <c r="H368" s="97" t="n">
        <f aca="false">VLOOKUP($B368,NDayTable,2)</f>
        <v>22</v>
      </c>
      <c r="I368" s="1" t="n">
        <f aca="false">VLOOKUP($B368,NDayTable,3)</f>
        <v>4</v>
      </c>
      <c r="J368" s="1" t="n">
        <f aca="false">VLOOKUP($B368,NDayTable,4)</f>
        <v>5</v>
      </c>
      <c r="K368" s="97" t="n">
        <f aca="false">B368-ValuationDate</f>
        <v>11049</v>
      </c>
      <c r="L368" s="71" t="n">
        <v>47604</v>
      </c>
      <c r="M368" s="97" t="n">
        <v>22</v>
      </c>
      <c r="N368" s="97" t="n">
        <v>4</v>
      </c>
      <c r="O368" s="97" t="n">
        <v>5</v>
      </c>
      <c r="P368" s="97" t="n">
        <v>1</v>
      </c>
      <c r="Q368" s="97" t="n">
        <v>31</v>
      </c>
    </row>
    <row r="369" customFormat="false" ht="11.25" hidden="false" customHeight="false" outlineLevel="0" collapsed="false">
      <c r="A369" s="247"/>
      <c r="B369" s="255" t="n">
        <f aca="false">EOMONTH(B368,0)+1</f>
        <v>57011</v>
      </c>
      <c r="C369" s="256" t="n">
        <f aca="false">H369</f>
        <v>22</v>
      </c>
      <c r="D369" s="256" t="n">
        <f aca="false">I369</f>
        <v>4</v>
      </c>
      <c r="E369" s="256" t="n">
        <f aca="false">J369</f>
        <v>5</v>
      </c>
      <c r="F369" s="253" t="n">
        <f aca="false">B370-B369</f>
        <v>29</v>
      </c>
      <c r="H369" s="97" t="n">
        <f aca="false">VLOOKUP($B369,NDayTable,2)</f>
        <v>22</v>
      </c>
      <c r="I369" s="1" t="n">
        <f aca="false">VLOOKUP($B369,NDayTable,3)</f>
        <v>4</v>
      </c>
      <c r="J369" s="1" t="n">
        <f aca="false">VLOOKUP($B369,NDayTable,4)</f>
        <v>5</v>
      </c>
      <c r="K369" s="97" t="n">
        <f aca="false">B369-ValuationDate</f>
        <v>11080</v>
      </c>
      <c r="L369" s="71" t="n">
        <v>47635</v>
      </c>
      <c r="M369" s="97" t="n">
        <v>20</v>
      </c>
      <c r="N369" s="97" t="n">
        <v>5</v>
      </c>
      <c r="O369" s="97" t="n">
        <v>5</v>
      </c>
      <c r="P369" s="97" t="n">
        <v>0</v>
      </c>
      <c r="Q369" s="97" t="n">
        <v>30</v>
      </c>
    </row>
    <row r="370" customFormat="false" ht="11.25" hidden="false" customHeight="false" outlineLevel="0" collapsed="false">
      <c r="A370" s="247"/>
      <c r="B370" s="255" t="n">
        <f aca="false">EOMONTH(B369,0)+1</f>
        <v>57040</v>
      </c>
      <c r="C370" s="256" t="n">
        <f aca="false">H370</f>
        <v>22</v>
      </c>
      <c r="D370" s="256" t="n">
        <f aca="false">I370</f>
        <v>4</v>
      </c>
      <c r="E370" s="256" t="n">
        <f aca="false">J370</f>
        <v>5</v>
      </c>
      <c r="F370" s="253" t="n">
        <f aca="false">B371-B370</f>
        <v>31</v>
      </c>
      <c r="H370" s="97" t="n">
        <f aca="false">VLOOKUP($B370,NDayTable,2)</f>
        <v>22</v>
      </c>
      <c r="I370" s="1" t="n">
        <f aca="false">VLOOKUP($B370,NDayTable,3)</f>
        <v>4</v>
      </c>
      <c r="J370" s="1" t="n">
        <f aca="false">VLOOKUP($B370,NDayTable,4)</f>
        <v>5</v>
      </c>
      <c r="K370" s="97" t="n">
        <f aca="false">B370-ValuationDate</f>
        <v>11109</v>
      </c>
      <c r="L370" s="71" t="n">
        <v>47665</v>
      </c>
      <c r="M370" s="97" t="n">
        <v>22</v>
      </c>
      <c r="N370" s="97" t="n">
        <v>4</v>
      </c>
      <c r="O370" s="97" t="n">
        <v>5</v>
      </c>
      <c r="P370" s="97" t="n">
        <v>1</v>
      </c>
      <c r="Q370" s="97" t="n">
        <v>31</v>
      </c>
    </row>
    <row r="371" customFormat="false" ht="11.25" hidden="false" customHeight="false" outlineLevel="0" collapsed="false">
      <c r="A371" s="247"/>
      <c r="B371" s="255" t="n">
        <f aca="false">EOMONTH(B370,0)+1</f>
        <v>57071</v>
      </c>
      <c r="C371" s="256" t="n">
        <f aca="false">H371</f>
        <v>22</v>
      </c>
      <c r="D371" s="256" t="n">
        <f aca="false">I371</f>
        <v>4</v>
      </c>
      <c r="E371" s="256" t="n">
        <f aca="false">J371</f>
        <v>5</v>
      </c>
      <c r="F371" s="253" t="n">
        <f aca="false">B372-B371</f>
        <v>30</v>
      </c>
      <c r="H371" s="97" t="n">
        <f aca="false">VLOOKUP($B371,NDayTable,2)</f>
        <v>22</v>
      </c>
      <c r="I371" s="1" t="n">
        <f aca="false">VLOOKUP($B371,NDayTable,3)</f>
        <v>4</v>
      </c>
      <c r="J371" s="1" t="n">
        <f aca="false">VLOOKUP($B371,NDayTable,4)</f>
        <v>5</v>
      </c>
      <c r="K371" s="97" t="n">
        <f aca="false">B371-ValuationDate</f>
        <v>11140</v>
      </c>
      <c r="L371" s="71" t="n">
        <v>47696</v>
      </c>
      <c r="M371" s="97" t="n">
        <v>22</v>
      </c>
      <c r="N371" s="97" t="n">
        <v>5</v>
      </c>
      <c r="O371" s="97" t="n">
        <v>4</v>
      </c>
      <c r="P371" s="97" t="n">
        <v>0</v>
      </c>
      <c r="Q371" s="97" t="n">
        <v>31</v>
      </c>
    </row>
    <row r="372" customFormat="false" ht="11.25" hidden="false" customHeight="false" outlineLevel="0" collapsed="false">
      <c r="A372" s="247"/>
      <c r="B372" s="255" t="n">
        <f aca="false">EOMONTH(B371,0)+1</f>
        <v>57101</v>
      </c>
      <c r="C372" s="256" t="n">
        <f aca="false">H372</f>
        <v>22</v>
      </c>
      <c r="D372" s="256" t="n">
        <f aca="false">I372</f>
        <v>4</v>
      </c>
      <c r="E372" s="256" t="n">
        <f aca="false">J372</f>
        <v>5</v>
      </c>
      <c r="F372" s="253" t="n">
        <f aca="false">B373-B372</f>
        <v>31</v>
      </c>
      <c r="H372" s="97" t="n">
        <f aca="false">VLOOKUP($B372,NDayTable,2)</f>
        <v>22</v>
      </c>
      <c r="I372" s="1" t="n">
        <f aca="false">VLOOKUP($B372,NDayTable,3)</f>
        <v>4</v>
      </c>
      <c r="J372" s="1" t="n">
        <f aca="false">VLOOKUP($B372,NDayTable,4)</f>
        <v>5</v>
      </c>
      <c r="K372" s="97" t="n">
        <f aca="false">B372-ValuationDate</f>
        <v>11170</v>
      </c>
      <c r="L372" s="71" t="n">
        <v>47727</v>
      </c>
      <c r="M372" s="97" t="n">
        <v>20</v>
      </c>
      <c r="N372" s="97" t="n">
        <v>4</v>
      </c>
      <c r="O372" s="97" t="n">
        <v>6</v>
      </c>
      <c r="P372" s="97" t="n">
        <v>1</v>
      </c>
      <c r="Q372" s="97" t="n">
        <v>30</v>
      </c>
    </row>
    <row r="373" customFormat="false" ht="11.25" hidden="false" customHeight="false" outlineLevel="0" collapsed="false">
      <c r="A373" s="247"/>
      <c r="B373" s="255" t="n">
        <f aca="false">EOMONTH(B372,0)+1</f>
        <v>57132</v>
      </c>
      <c r="C373" s="256" t="n">
        <f aca="false">H373</f>
        <v>22</v>
      </c>
      <c r="D373" s="256" t="n">
        <f aca="false">I373</f>
        <v>4</v>
      </c>
      <c r="E373" s="256" t="n">
        <f aca="false">J373</f>
        <v>5</v>
      </c>
      <c r="F373" s="253" t="n">
        <f aca="false">B374-B373</f>
        <v>30</v>
      </c>
      <c r="H373" s="97" t="n">
        <f aca="false">VLOOKUP($B373,NDayTable,2)</f>
        <v>22</v>
      </c>
      <c r="I373" s="1" t="n">
        <f aca="false">VLOOKUP($B373,NDayTable,3)</f>
        <v>4</v>
      </c>
      <c r="J373" s="1" t="n">
        <f aca="false">VLOOKUP($B373,NDayTable,4)</f>
        <v>5</v>
      </c>
      <c r="K373" s="97" t="n">
        <f aca="false">B373-ValuationDate</f>
        <v>11201</v>
      </c>
      <c r="L373" s="71" t="n">
        <v>47757</v>
      </c>
      <c r="M373" s="97" t="n">
        <v>23</v>
      </c>
      <c r="N373" s="97" t="n">
        <v>4</v>
      </c>
      <c r="O373" s="97" t="n">
        <v>4</v>
      </c>
      <c r="P373" s="97" t="n">
        <v>0</v>
      </c>
      <c r="Q373" s="97" t="n">
        <v>31</v>
      </c>
    </row>
    <row r="374" customFormat="false" ht="11.25" hidden="false" customHeight="false" outlineLevel="0" collapsed="false">
      <c r="A374" s="247"/>
      <c r="B374" s="255" t="n">
        <f aca="false">EOMONTH(B373,0)+1</f>
        <v>57162</v>
      </c>
      <c r="C374" s="256" t="n">
        <f aca="false">H374</f>
        <v>22</v>
      </c>
      <c r="D374" s="256" t="n">
        <f aca="false">I374</f>
        <v>4</v>
      </c>
      <c r="E374" s="256" t="n">
        <f aca="false">J374</f>
        <v>5</v>
      </c>
      <c r="F374" s="253" t="n">
        <f aca="false">B375-B374</f>
        <v>31</v>
      </c>
      <c r="H374" s="97" t="n">
        <f aca="false">VLOOKUP($B374,NDayTable,2)</f>
        <v>22</v>
      </c>
      <c r="I374" s="1" t="n">
        <f aca="false">VLOOKUP($B374,NDayTable,3)</f>
        <v>4</v>
      </c>
      <c r="J374" s="1" t="n">
        <f aca="false">VLOOKUP($B374,NDayTable,4)</f>
        <v>5</v>
      </c>
      <c r="K374" s="97" t="n">
        <f aca="false">B374-ValuationDate</f>
        <v>11231</v>
      </c>
      <c r="L374" s="71" t="n">
        <v>47788</v>
      </c>
      <c r="M374" s="97" t="n">
        <v>20</v>
      </c>
      <c r="N374" s="97" t="n">
        <v>5</v>
      </c>
      <c r="O374" s="97" t="n">
        <v>5</v>
      </c>
      <c r="P374" s="97" t="n">
        <v>1</v>
      </c>
      <c r="Q374" s="97" t="n">
        <v>30</v>
      </c>
    </row>
    <row r="375" customFormat="false" ht="11.25" hidden="false" customHeight="false" outlineLevel="0" collapsed="false">
      <c r="A375" s="247"/>
      <c r="B375" s="255" t="n">
        <f aca="false">EOMONTH(B374,0)+1</f>
        <v>57193</v>
      </c>
      <c r="C375" s="256" t="n">
        <f aca="false">H375</f>
        <v>22</v>
      </c>
      <c r="D375" s="256" t="n">
        <f aca="false">I375</f>
        <v>4</v>
      </c>
      <c r="E375" s="256" t="n">
        <f aca="false">J375</f>
        <v>5</v>
      </c>
      <c r="F375" s="253" t="n">
        <f aca="false">B376-B375</f>
        <v>31</v>
      </c>
      <c r="H375" s="97" t="n">
        <f aca="false">VLOOKUP($B375,NDayTable,2)</f>
        <v>22</v>
      </c>
      <c r="I375" s="1" t="n">
        <f aca="false">VLOOKUP($B375,NDayTable,3)</f>
        <v>4</v>
      </c>
      <c r="J375" s="1" t="n">
        <f aca="false">VLOOKUP($B375,NDayTable,4)</f>
        <v>5</v>
      </c>
      <c r="K375" s="97" t="n">
        <f aca="false">B375-ValuationDate</f>
        <v>11262</v>
      </c>
      <c r="L375" s="71" t="n">
        <v>47818</v>
      </c>
      <c r="M375" s="97" t="n">
        <v>21</v>
      </c>
      <c r="N375" s="97" t="n">
        <v>4</v>
      </c>
      <c r="O375" s="97" t="n">
        <v>6</v>
      </c>
      <c r="P375" s="97" t="n">
        <v>1</v>
      </c>
      <c r="Q375" s="97" t="n">
        <v>31</v>
      </c>
    </row>
    <row r="376" customFormat="false" ht="11.25" hidden="false" customHeight="false" outlineLevel="0" collapsed="false">
      <c r="A376" s="247"/>
      <c r="B376" s="255" t="n">
        <f aca="false">EOMONTH(B375,0)+1</f>
        <v>57224</v>
      </c>
      <c r="C376" s="256" t="n">
        <f aca="false">H376</f>
        <v>22</v>
      </c>
      <c r="D376" s="256" t="n">
        <f aca="false">I376</f>
        <v>4</v>
      </c>
      <c r="E376" s="256" t="n">
        <f aca="false">J376</f>
        <v>5</v>
      </c>
      <c r="F376" s="253" t="n">
        <f aca="false">B377-B376</f>
        <v>30</v>
      </c>
      <c r="H376" s="97" t="n">
        <f aca="false">VLOOKUP($B376,NDayTable,2)</f>
        <v>22</v>
      </c>
      <c r="I376" s="1" t="n">
        <f aca="false">VLOOKUP($B376,NDayTable,3)</f>
        <v>4</v>
      </c>
      <c r="J376" s="1" t="n">
        <f aca="false">VLOOKUP($B376,NDayTable,4)</f>
        <v>5</v>
      </c>
      <c r="K376" s="97" t="n">
        <f aca="false">B376-ValuationDate</f>
        <v>11293</v>
      </c>
      <c r="L376" s="71" t="n">
        <v>47849</v>
      </c>
      <c r="M376" s="97" t="n">
        <v>22</v>
      </c>
      <c r="N376" s="97" t="n">
        <v>4</v>
      </c>
      <c r="O376" s="97" t="n">
        <v>5</v>
      </c>
      <c r="P376" s="97" t="n">
        <v>1</v>
      </c>
      <c r="Q376" s="97" t="n">
        <v>31</v>
      </c>
    </row>
    <row r="377" customFormat="false" ht="11.25" hidden="false" customHeight="false" outlineLevel="0" collapsed="false">
      <c r="A377" s="247"/>
      <c r="B377" s="255" t="n">
        <f aca="false">EOMONTH(B376,0)+1</f>
        <v>57254</v>
      </c>
      <c r="C377" s="256" t="n">
        <f aca="false">H377</f>
        <v>22</v>
      </c>
      <c r="D377" s="256" t="n">
        <f aca="false">I377</f>
        <v>4</v>
      </c>
      <c r="E377" s="256" t="n">
        <f aca="false">J377</f>
        <v>5</v>
      </c>
      <c r="F377" s="253" t="n">
        <f aca="false">B378-B377</f>
        <v>31</v>
      </c>
      <c r="H377" s="97" t="n">
        <f aca="false">VLOOKUP($B377,NDayTable,2)</f>
        <v>22</v>
      </c>
      <c r="I377" s="1" t="n">
        <f aca="false">VLOOKUP($B377,NDayTable,3)</f>
        <v>4</v>
      </c>
      <c r="J377" s="1" t="n">
        <f aca="false">VLOOKUP($B377,NDayTable,4)</f>
        <v>5</v>
      </c>
      <c r="K377" s="97" t="n">
        <f aca="false">B377-ValuationDate</f>
        <v>11323</v>
      </c>
      <c r="L377" s="71" t="n">
        <v>47880</v>
      </c>
      <c r="M377" s="97" t="n">
        <v>20</v>
      </c>
      <c r="N377" s="97" t="n">
        <v>4</v>
      </c>
      <c r="O377" s="97" t="n">
        <v>4</v>
      </c>
      <c r="P377" s="97" t="n">
        <v>0</v>
      </c>
      <c r="Q377" s="97" t="n">
        <v>28</v>
      </c>
    </row>
    <row r="378" customFormat="false" ht="11.25" hidden="false" customHeight="false" outlineLevel="0" collapsed="false">
      <c r="A378" s="247"/>
      <c r="B378" s="255" t="n">
        <f aca="false">EOMONTH(B377,0)+1</f>
        <v>57285</v>
      </c>
      <c r="C378" s="256" t="n">
        <f aca="false">H378</f>
        <v>22</v>
      </c>
      <c r="D378" s="256" t="n">
        <f aca="false">I378</f>
        <v>4</v>
      </c>
      <c r="E378" s="256" t="n">
        <f aca="false">J378</f>
        <v>5</v>
      </c>
      <c r="F378" s="253" t="n">
        <f aca="false">B379-B378</f>
        <v>30</v>
      </c>
      <c r="H378" s="97" t="n">
        <f aca="false">VLOOKUP($B378,NDayTable,2)</f>
        <v>22</v>
      </c>
      <c r="I378" s="1" t="n">
        <f aca="false">VLOOKUP($B378,NDayTable,3)</f>
        <v>4</v>
      </c>
      <c r="J378" s="1" t="n">
        <f aca="false">VLOOKUP($B378,NDayTable,4)</f>
        <v>5</v>
      </c>
      <c r="K378" s="97" t="n">
        <f aca="false">B378-ValuationDate</f>
        <v>11354</v>
      </c>
      <c r="L378" s="71" t="n">
        <v>47908</v>
      </c>
      <c r="M378" s="97" t="n">
        <v>21</v>
      </c>
      <c r="N378" s="97" t="n">
        <v>5</v>
      </c>
      <c r="O378" s="97" t="n">
        <v>5</v>
      </c>
      <c r="P378" s="97" t="n">
        <v>0</v>
      </c>
      <c r="Q378" s="97" t="n">
        <v>31</v>
      </c>
    </row>
    <row r="379" customFormat="false" ht="11.25" hidden="false" customHeight="false" outlineLevel="0" collapsed="false">
      <c r="A379" s="247"/>
      <c r="B379" s="255" t="n">
        <f aca="false">EOMONTH(B378,0)+1</f>
        <v>57315</v>
      </c>
      <c r="C379" s="256" t="n">
        <f aca="false">H379</f>
        <v>22</v>
      </c>
      <c r="D379" s="256" t="n">
        <f aca="false">I379</f>
        <v>4</v>
      </c>
      <c r="E379" s="256" t="n">
        <f aca="false">J379</f>
        <v>5</v>
      </c>
      <c r="F379" s="253" t="n">
        <f aca="false">B380-B379</f>
        <v>31</v>
      </c>
      <c r="H379" s="97" t="n">
        <f aca="false">VLOOKUP($B379,NDayTable,2)</f>
        <v>22</v>
      </c>
      <c r="I379" s="1" t="n">
        <f aca="false">VLOOKUP($B379,NDayTable,3)</f>
        <v>4</v>
      </c>
      <c r="J379" s="1" t="n">
        <f aca="false">VLOOKUP($B379,NDayTable,4)</f>
        <v>5</v>
      </c>
      <c r="K379" s="97" t="n">
        <f aca="false">B379-ValuationDate</f>
        <v>11384</v>
      </c>
      <c r="L379" s="71" t="n">
        <v>47939</v>
      </c>
      <c r="M379" s="97" t="n">
        <v>22</v>
      </c>
      <c r="N379" s="97" t="n">
        <v>4</v>
      </c>
      <c r="O379" s="97" t="n">
        <v>4</v>
      </c>
      <c r="P379" s="97" t="n">
        <v>0</v>
      </c>
      <c r="Q379" s="97" t="n">
        <v>30</v>
      </c>
    </row>
    <row r="380" customFormat="false" ht="11.25" hidden="false" customHeight="false" outlineLevel="0" collapsed="false">
      <c r="A380" s="247"/>
      <c r="B380" s="255" t="n">
        <f aca="false">EOMONTH(B379,0)+1</f>
        <v>57346</v>
      </c>
      <c r="C380" s="256" t="n">
        <f aca="false">H380</f>
        <v>22</v>
      </c>
      <c r="D380" s="256" t="n">
        <f aca="false">I380</f>
        <v>4</v>
      </c>
      <c r="E380" s="256" t="n">
        <f aca="false">J380</f>
        <v>5</v>
      </c>
      <c r="F380" s="253" t="n">
        <f aca="false">B381-B380</f>
        <v>31</v>
      </c>
      <c r="H380" s="97" t="n">
        <f aca="false">VLOOKUP($B380,NDayTable,2)</f>
        <v>22</v>
      </c>
      <c r="I380" s="1" t="n">
        <f aca="false">VLOOKUP($B380,NDayTable,3)</f>
        <v>4</v>
      </c>
      <c r="J380" s="1" t="n">
        <f aca="false">VLOOKUP($B380,NDayTable,4)</f>
        <v>5</v>
      </c>
      <c r="K380" s="97" t="n">
        <f aca="false">B380-ValuationDate</f>
        <v>11415</v>
      </c>
      <c r="L380" s="71" t="n">
        <v>47969</v>
      </c>
      <c r="M380" s="97" t="n">
        <v>22</v>
      </c>
      <c r="N380" s="97" t="n">
        <v>4</v>
      </c>
      <c r="O380" s="97" t="n">
        <v>5</v>
      </c>
      <c r="P380" s="97" t="n">
        <v>1</v>
      </c>
      <c r="Q380" s="97" t="n">
        <v>31</v>
      </c>
    </row>
    <row r="381" customFormat="false" ht="11.25" hidden="false" customHeight="false" outlineLevel="0" collapsed="false">
      <c r="A381" s="247"/>
      <c r="B381" s="255" t="n">
        <f aca="false">EOMONTH(B380,0)+1</f>
        <v>57377</v>
      </c>
      <c r="C381" s="256" t="n">
        <f aca="false">H381</f>
        <v>22</v>
      </c>
      <c r="D381" s="256" t="n">
        <f aca="false">I381</f>
        <v>4</v>
      </c>
      <c r="E381" s="256" t="n">
        <f aca="false">J381</f>
        <v>5</v>
      </c>
      <c r="F381" s="253" t="n">
        <f aca="false">B382-B381</f>
        <v>28</v>
      </c>
      <c r="H381" s="97" t="n">
        <f aca="false">VLOOKUP($B381,NDayTable,2)</f>
        <v>22</v>
      </c>
      <c r="I381" s="1" t="n">
        <f aca="false">VLOOKUP($B381,NDayTable,3)</f>
        <v>4</v>
      </c>
      <c r="J381" s="1" t="n">
        <f aca="false">VLOOKUP($B381,NDayTable,4)</f>
        <v>5</v>
      </c>
      <c r="K381" s="97" t="n">
        <f aca="false">B381-ValuationDate</f>
        <v>11446</v>
      </c>
      <c r="L381" s="71" t="n">
        <v>48000</v>
      </c>
      <c r="M381" s="97" t="n">
        <v>20</v>
      </c>
      <c r="N381" s="97" t="n">
        <v>5</v>
      </c>
      <c r="O381" s="97" t="n">
        <v>5</v>
      </c>
      <c r="P381" s="97" t="n">
        <v>0</v>
      </c>
      <c r="Q381" s="97" t="n">
        <v>30</v>
      </c>
    </row>
    <row r="382" customFormat="false" ht="11.25" hidden="false" customHeight="false" outlineLevel="0" collapsed="false">
      <c r="A382" s="247"/>
      <c r="B382" s="255" t="n">
        <f aca="false">EOMONTH(B381,0)+1</f>
        <v>57405</v>
      </c>
      <c r="C382" s="256" t="n">
        <f aca="false">H382</f>
        <v>22</v>
      </c>
      <c r="D382" s="256" t="n">
        <f aca="false">I382</f>
        <v>4</v>
      </c>
      <c r="E382" s="256" t="n">
        <f aca="false">J382</f>
        <v>5</v>
      </c>
      <c r="F382" s="253" t="n">
        <f aca="false">B383-B382</f>
        <v>31</v>
      </c>
      <c r="H382" s="97" t="n">
        <f aca="false">VLOOKUP($B382,NDayTable,2)</f>
        <v>22</v>
      </c>
      <c r="I382" s="1" t="n">
        <f aca="false">VLOOKUP($B382,NDayTable,3)</f>
        <v>4</v>
      </c>
      <c r="J382" s="1" t="n">
        <f aca="false">VLOOKUP($B382,NDayTable,4)</f>
        <v>5</v>
      </c>
      <c r="K382" s="97" t="n">
        <f aca="false">B382-ValuationDate</f>
        <v>11474</v>
      </c>
      <c r="L382" s="71" t="n">
        <v>48030</v>
      </c>
      <c r="M382" s="97" t="n">
        <v>22</v>
      </c>
      <c r="N382" s="97" t="n">
        <v>4</v>
      </c>
      <c r="O382" s="97" t="n">
        <v>5</v>
      </c>
      <c r="P382" s="97" t="n">
        <v>1</v>
      </c>
      <c r="Q382" s="97" t="n">
        <v>31</v>
      </c>
    </row>
    <row r="383" customFormat="false" ht="11.25" hidden="false" customHeight="false" outlineLevel="0" collapsed="false">
      <c r="A383" s="247"/>
      <c r="B383" s="255" t="n">
        <f aca="false">EOMONTH(B382,0)+1</f>
        <v>57436</v>
      </c>
      <c r="C383" s="256" t="n">
        <f aca="false">H383</f>
        <v>22</v>
      </c>
      <c r="D383" s="256" t="n">
        <f aca="false">I383</f>
        <v>4</v>
      </c>
      <c r="E383" s="256" t="n">
        <f aca="false">J383</f>
        <v>5</v>
      </c>
      <c r="F383" s="253" t="n">
        <f aca="false">B384-B383</f>
        <v>30</v>
      </c>
      <c r="H383" s="97" t="n">
        <f aca="false">VLOOKUP($B383,NDayTable,2)</f>
        <v>22</v>
      </c>
      <c r="I383" s="1" t="n">
        <f aca="false">VLOOKUP($B383,NDayTable,3)</f>
        <v>4</v>
      </c>
      <c r="J383" s="1" t="n">
        <f aca="false">VLOOKUP($B383,NDayTable,4)</f>
        <v>5</v>
      </c>
      <c r="K383" s="97" t="n">
        <f aca="false">B383-ValuationDate</f>
        <v>11505</v>
      </c>
      <c r="L383" s="71" t="n">
        <v>48061</v>
      </c>
      <c r="M383" s="97" t="n">
        <v>22</v>
      </c>
      <c r="N383" s="97" t="n">
        <v>5</v>
      </c>
      <c r="O383" s="97" t="n">
        <v>4</v>
      </c>
      <c r="P383" s="97" t="n">
        <v>0</v>
      </c>
      <c r="Q383" s="97" t="n">
        <v>31</v>
      </c>
    </row>
    <row r="384" customFormat="false" ht="11.25" hidden="false" customHeight="false" outlineLevel="0" collapsed="false">
      <c r="A384" s="247"/>
      <c r="B384" s="255" t="n">
        <f aca="false">EOMONTH(B383,0)+1</f>
        <v>57466</v>
      </c>
      <c r="C384" s="256" t="n">
        <f aca="false">H384</f>
        <v>22</v>
      </c>
      <c r="D384" s="256" t="n">
        <f aca="false">I384</f>
        <v>4</v>
      </c>
      <c r="E384" s="256" t="n">
        <f aca="false">J384</f>
        <v>5</v>
      </c>
      <c r="F384" s="253" t="n">
        <f aca="false">B385-B384</f>
        <v>31</v>
      </c>
      <c r="H384" s="97" t="n">
        <f aca="false">VLOOKUP($B384,NDayTable,2)</f>
        <v>22</v>
      </c>
      <c r="I384" s="1" t="n">
        <f aca="false">VLOOKUP($B384,NDayTable,3)</f>
        <v>4</v>
      </c>
      <c r="J384" s="1" t="n">
        <f aca="false">VLOOKUP($B384,NDayTable,4)</f>
        <v>5</v>
      </c>
      <c r="K384" s="97" t="n">
        <f aca="false">B384-ValuationDate</f>
        <v>11535</v>
      </c>
      <c r="L384" s="71" t="n">
        <v>48092</v>
      </c>
      <c r="M384" s="97" t="n">
        <v>20</v>
      </c>
      <c r="N384" s="97" t="n">
        <v>4</v>
      </c>
      <c r="O384" s="97" t="n">
        <v>6</v>
      </c>
      <c r="P384" s="97" t="n">
        <v>1</v>
      </c>
      <c r="Q384" s="97" t="n">
        <v>30</v>
      </c>
    </row>
    <row r="385" customFormat="false" ht="11.25" hidden="false" customHeight="false" outlineLevel="0" collapsed="false">
      <c r="A385" s="247"/>
      <c r="B385" s="255" t="n">
        <f aca="false">EOMONTH(B384,0)+1</f>
        <v>57497</v>
      </c>
      <c r="C385" s="256" t="n">
        <f aca="false">H385</f>
        <v>22</v>
      </c>
      <c r="D385" s="256" t="n">
        <f aca="false">I385</f>
        <v>4</v>
      </c>
      <c r="E385" s="256" t="n">
        <f aca="false">J385</f>
        <v>5</v>
      </c>
      <c r="F385" s="253" t="n">
        <f aca="false">B386-B385</f>
        <v>30</v>
      </c>
      <c r="H385" s="97" t="n">
        <f aca="false">VLOOKUP($B385,NDayTable,2)</f>
        <v>22</v>
      </c>
      <c r="I385" s="1" t="n">
        <f aca="false">VLOOKUP($B385,NDayTable,3)</f>
        <v>4</v>
      </c>
      <c r="J385" s="1" t="n">
        <f aca="false">VLOOKUP($B385,NDayTable,4)</f>
        <v>5</v>
      </c>
      <c r="K385" s="97" t="n">
        <f aca="false">B385-ValuationDate</f>
        <v>11566</v>
      </c>
      <c r="L385" s="71" t="n">
        <v>48122</v>
      </c>
      <c r="M385" s="97" t="n">
        <v>23</v>
      </c>
      <c r="N385" s="97" t="n">
        <v>4</v>
      </c>
      <c r="O385" s="97" t="n">
        <v>4</v>
      </c>
      <c r="P385" s="97" t="n">
        <v>0</v>
      </c>
      <c r="Q385" s="97" t="n">
        <v>31</v>
      </c>
    </row>
    <row r="386" customFormat="false" ht="11.25" hidden="false" customHeight="false" outlineLevel="0" collapsed="false">
      <c r="A386" s="247"/>
      <c r="B386" s="255" t="n">
        <f aca="false">EOMONTH(B385,0)+1</f>
        <v>57527</v>
      </c>
      <c r="C386" s="256" t="n">
        <f aca="false">H386</f>
        <v>22</v>
      </c>
      <c r="D386" s="256" t="n">
        <f aca="false">I386</f>
        <v>4</v>
      </c>
      <c r="E386" s="256" t="n">
        <f aca="false">J386</f>
        <v>5</v>
      </c>
      <c r="F386" s="253" t="n">
        <f aca="false">B387-B386</f>
        <v>31</v>
      </c>
      <c r="H386" s="97" t="n">
        <f aca="false">VLOOKUP($B386,NDayTable,2)</f>
        <v>22</v>
      </c>
      <c r="I386" s="1" t="n">
        <f aca="false">VLOOKUP($B386,NDayTable,3)</f>
        <v>4</v>
      </c>
      <c r="J386" s="1" t="n">
        <f aca="false">VLOOKUP($B386,NDayTable,4)</f>
        <v>5</v>
      </c>
      <c r="K386" s="97" t="n">
        <f aca="false">B386-ValuationDate</f>
        <v>11596</v>
      </c>
      <c r="L386" s="71" t="n">
        <v>48153</v>
      </c>
      <c r="M386" s="97" t="n">
        <v>20</v>
      </c>
      <c r="N386" s="97" t="n">
        <v>5</v>
      </c>
      <c r="O386" s="97" t="n">
        <v>5</v>
      </c>
      <c r="P386" s="97" t="n">
        <v>1</v>
      </c>
      <c r="Q386" s="97" t="n">
        <v>30</v>
      </c>
    </row>
    <row r="387" customFormat="false" ht="11.25" hidden="false" customHeight="false" outlineLevel="0" collapsed="false">
      <c r="A387" s="247"/>
      <c r="B387" s="255" t="n">
        <f aca="false">EOMONTH(B386,0)+1</f>
        <v>57558</v>
      </c>
      <c r="C387" s="256" t="n">
        <f aca="false">H387</f>
        <v>22</v>
      </c>
      <c r="D387" s="256" t="n">
        <f aca="false">I387</f>
        <v>4</v>
      </c>
      <c r="E387" s="256" t="n">
        <f aca="false">J387</f>
        <v>5</v>
      </c>
      <c r="F387" s="253" t="n">
        <f aca="false">B388-B387</f>
        <v>31</v>
      </c>
      <c r="H387" s="97" t="n">
        <f aca="false">VLOOKUP($B387,NDayTable,2)</f>
        <v>22</v>
      </c>
      <c r="I387" s="1" t="n">
        <f aca="false">VLOOKUP($B387,NDayTable,3)</f>
        <v>4</v>
      </c>
      <c r="J387" s="1" t="n">
        <f aca="false">VLOOKUP($B387,NDayTable,4)</f>
        <v>5</v>
      </c>
      <c r="K387" s="97" t="n">
        <f aca="false">B387-ValuationDate</f>
        <v>11627</v>
      </c>
      <c r="L387" s="71" t="n">
        <v>48183</v>
      </c>
      <c r="M387" s="97" t="n">
        <v>21</v>
      </c>
      <c r="N387" s="97" t="n">
        <v>4</v>
      </c>
      <c r="O387" s="97" t="n">
        <v>6</v>
      </c>
      <c r="P387" s="97" t="n">
        <v>1</v>
      </c>
      <c r="Q387" s="97" t="n">
        <v>31</v>
      </c>
    </row>
    <row r="388" customFormat="false" ht="11.25" hidden="false" customHeight="false" outlineLevel="0" collapsed="false">
      <c r="A388" s="247"/>
      <c r="B388" s="255" t="n">
        <f aca="false">EOMONTH(B387,0)+1</f>
        <v>57589</v>
      </c>
      <c r="C388" s="256" t="n">
        <f aca="false">H388</f>
        <v>22</v>
      </c>
      <c r="D388" s="256" t="n">
        <f aca="false">I388</f>
        <v>4</v>
      </c>
      <c r="E388" s="256" t="n">
        <f aca="false">J388</f>
        <v>5</v>
      </c>
      <c r="F388" s="253" t="n">
        <f aca="false">B389-B388</f>
        <v>30</v>
      </c>
      <c r="H388" s="97" t="n">
        <f aca="false">VLOOKUP($B388,NDayTable,2)</f>
        <v>22</v>
      </c>
      <c r="I388" s="1" t="n">
        <f aca="false">VLOOKUP($B388,NDayTable,3)</f>
        <v>4</v>
      </c>
      <c r="J388" s="1" t="n">
        <f aca="false">VLOOKUP($B388,NDayTable,4)</f>
        <v>5</v>
      </c>
      <c r="K388" s="97" t="n">
        <f aca="false">B388-ValuationDate</f>
        <v>11658</v>
      </c>
      <c r="L388" s="71" t="n">
        <v>48214</v>
      </c>
      <c r="M388" s="97" t="n">
        <v>22</v>
      </c>
      <c r="N388" s="97" t="n">
        <v>4</v>
      </c>
      <c r="O388" s="97" t="n">
        <v>5</v>
      </c>
      <c r="P388" s="97" t="n">
        <v>1</v>
      </c>
      <c r="Q388" s="97" t="n">
        <v>31</v>
      </c>
    </row>
    <row r="389" customFormat="false" ht="11.25" hidden="false" customHeight="false" outlineLevel="0" collapsed="false">
      <c r="A389" s="247"/>
      <c r="B389" s="255" t="n">
        <f aca="false">EOMONTH(B388,0)+1</f>
        <v>57619</v>
      </c>
      <c r="C389" s="256" t="n">
        <f aca="false">H389</f>
        <v>22</v>
      </c>
      <c r="D389" s="256" t="n">
        <f aca="false">I389</f>
        <v>4</v>
      </c>
      <c r="E389" s="256" t="n">
        <f aca="false">J389</f>
        <v>5</v>
      </c>
      <c r="F389" s="253" t="n">
        <f aca="false">B390-B389</f>
        <v>31</v>
      </c>
      <c r="H389" s="97" t="n">
        <f aca="false">VLOOKUP($B389,NDayTable,2)</f>
        <v>22</v>
      </c>
      <c r="I389" s="1" t="n">
        <f aca="false">VLOOKUP($B389,NDayTable,3)</f>
        <v>4</v>
      </c>
      <c r="J389" s="1" t="n">
        <f aca="false">VLOOKUP($B389,NDayTable,4)</f>
        <v>5</v>
      </c>
      <c r="K389" s="97" t="n">
        <f aca="false">B389-ValuationDate</f>
        <v>11688</v>
      </c>
      <c r="L389" s="71" t="n">
        <v>48245</v>
      </c>
      <c r="M389" s="97" t="n">
        <v>20</v>
      </c>
      <c r="N389" s="97" t="n">
        <v>5</v>
      </c>
      <c r="O389" s="97" t="n">
        <v>4</v>
      </c>
      <c r="P389" s="97" t="n">
        <v>0</v>
      </c>
      <c r="Q389" s="97" t="n">
        <v>29</v>
      </c>
    </row>
    <row r="390" customFormat="false" ht="11.25" hidden="false" customHeight="false" outlineLevel="0" collapsed="false">
      <c r="A390" s="247"/>
      <c r="B390" s="255" t="n">
        <f aca="false">EOMONTH(B389,0)+1</f>
        <v>57650</v>
      </c>
      <c r="C390" s="256" t="n">
        <f aca="false">H390</f>
        <v>22</v>
      </c>
      <c r="D390" s="256" t="n">
        <f aca="false">I390</f>
        <v>4</v>
      </c>
      <c r="E390" s="256" t="n">
        <f aca="false">J390</f>
        <v>5</v>
      </c>
      <c r="F390" s="253" t="n">
        <f aca="false">B391-B390</f>
        <v>30</v>
      </c>
      <c r="H390" s="97" t="n">
        <f aca="false">VLOOKUP($B390,NDayTable,2)</f>
        <v>22</v>
      </c>
      <c r="I390" s="1" t="n">
        <f aca="false">VLOOKUP($B390,NDayTable,3)</f>
        <v>4</v>
      </c>
      <c r="J390" s="1" t="n">
        <f aca="false">VLOOKUP($B390,NDayTable,4)</f>
        <v>5</v>
      </c>
      <c r="K390" s="97" t="n">
        <f aca="false">B390-ValuationDate</f>
        <v>11719</v>
      </c>
      <c r="L390" s="71" t="n">
        <v>48274</v>
      </c>
      <c r="M390" s="97" t="n">
        <v>22</v>
      </c>
      <c r="N390" s="97" t="n">
        <v>4</v>
      </c>
      <c r="O390" s="97" t="n">
        <v>5</v>
      </c>
      <c r="P390" s="97" t="n">
        <v>0</v>
      </c>
      <c r="Q390" s="97" t="n">
        <v>31</v>
      </c>
    </row>
    <row r="391" customFormat="false" ht="11.25" hidden="false" customHeight="false" outlineLevel="0" collapsed="false">
      <c r="A391" s="247"/>
      <c r="B391" s="255" t="n">
        <f aca="false">EOMONTH(B390,0)+1</f>
        <v>57680</v>
      </c>
      <c r="C391" s="256" t="n">
        <f aca="false">H391</f>
        <v>22</v>
      </c>
      <c r="D391" s="256" t="n">
        <f aca="false">I391</f>
        <v>4</v>
      </c>
      <c r="E391" s="256" t="n">
        <f aca="false">J391</f>
        <v>5</v>
      </c>
      <c r="F391" s="253" t="n">
        <f aca="false">B392-B391</f>
        <v>31</v>
      </c>
      <c r="H391" s="97" t="n">
        <f aca="false">VLOOKUP($B391,NDayTable,2)</f>
        <v>22</v>
      </c>
      <c r="I391" s="1" t="n">
        <f aca="false">VLOOKUP($B391,NDayTable,3)</f>
        <v>4</v>
      </c>
      <c r="J391" s="1" t="n">
        <f aca="false">VLOOKUP($B391,NDayTable,4)</f>
        <v>5</v>
      </c>
      <c r="K391" s="97" t="n">
        <f aca="false">B391-ValuationDate</f>
        <v>11749</v>
      </c>
      <c r="L391" s="71" t="n">
        <v>48305</v>
      </c>
      <c r="M391" s="97" t="n">
        <v>22</v>
      </c>
      <c r="N391" s="97" t="n">
        <v>4</v>
      </c>
      <c r="O391" s="97" t="n">
        <v>4</v>
      </c>
      <c r="P391" s="97" t="n">
        <v>0</v>
      </c>
      <c r="Q391" s="97" t="n">
        <v>30</v>
      </c>
    </row>
    <row r="392" customFormat="false" ht="11.25" hidden="false" customHeight="false" outlineLevel="0" collapsed="false">
      <c r="A392" s="247"/>
      <c r="B392" s="255" t="n">
        <f aca="false">EOMONTH(B391,0)+1</f>
        <v>57711</v>
      </c>
      <c r="C392" s="256" t="n">
        <f aca="false">H392</f>
        <v>22</v>
      </c>
      <c r="D392" s="256" t="n">
        <f aca="false">I392</f>
        <v>4</v>
      </c>
      <c r="E392" s="256" t="n">
        <f aca="false">J392</f>
        <v>5</v>
      </c>
      <c r="F392" s="253" t="n">
        <f aca="false">B393-B392</f>
        <v>31</v>
      </c>
      <c r="H392" s="97" t="n">
        <f aca="false">VLOOKUP($B392,NDayTable,2)</f>
        <v>22</v>
      </c>
      <c r="I392" s="1" t="n">
        <f aca="false">VLOOKUP($B392,NDayTable,3)</f>
        <v>4</v>
      </c>
      <c r="J392" s="1" t="n">
        <f aca="false">VLOOKUP($B392,NDayTable,4)</f>
        <v>5</v>
      </c>
      <c r="K392" s="97" t="n">
        <f aca="false">B392-ValuationDate</f>
        <v>11780</v>
      </c>
      <c r="L392" s="71" t="n">
        <v>48335</v>
      </c>
      <c r="M392" s="97" t="n">
        <v>20</v>
      </c>
      <c r="N392" s="97" t="n">
        <v>5</v>
      </c>
      <c r="O392" s="97" t="n">
        <v>6</v>
      </c>
      <c r="P392" s="97" t="n">
        <v>1</v>
      </c>
      <c r="Q392" s="97" t="n">
        <v>31</v>
      </c>
    </row>
    <row r="393" customFormat="false" ht="11.25" hidden="false" customHeight="false" outlineLevel="0" collapsed="false">
      <c r="A393" s="247"/>
      <c r="B393" s="255" t="n">
        <f aca="false">EOMONTH(B392,0)+1</f>
        <v>57742</v>
      </c>
      <c r="C393" s="256" t="n">
        <f aca="false">H393</f>
        <v>22</v>
      </c>
      <c r="D393" s="256" t="n">
        <f aca="false">I393</f>
        <v>4</v>
      </c>
      <c r="E393" s="256" t="n">
        <f aca="false">J393</f>
        <v>5</v>
      </c>
      <c r="F393" s="253" t="n">
        <f aca="false">B394-B393</f>
        <v>28</v>
      </c>
      <c r="H393" s="97" t="n">
        <f aca="false">VLOOKUP($B393,NDayTable,2)</f>
        <v>22</v>
      </c>
      <c r="I393" s="1" t="n">
        <f aca="false">VLOOKUP($B393,NDayTable,3)</f>
        <v>4</v>
      </c>
      <c r="J393" s="1" t="n">
        <f aca="false">VLOOKUP($B393,NDayTable,4)</f>
        <v>5</v>
      </c>
      <c r="K393" s="97" t="n">
        <f aca="false">B393-ValuationDate</f>
        <v>11811</v>
      </c>
      <c r="L393" s="71" t="n">
        <v>48366</v>
      </c>
      <c r="M393" s="97" t="n">
        <v>22</v>
      </c>
      <c r="N393" s="97" t="n">
        <v>4</v>
      </c>
      <c r="O393" s="97" t="n">
        <v>4</v>
      </c>
      <c r="P393" s="97" t="n">
        <v>0</v>
      </c>
      <c r="Q393" s="97" t="n">
        <v>30</v>
      </c>
    </row>
    <row r="394" customFormat="false" ht="11.25" hidden="false" customHeight="false" outlineLevel="0" collapsed="false">
      <c r="A394" s="247"/>
      <c r="B394" s="255" t="n">
        <f aca="false">EOMONTH(B393,0)+1</f>
        <v>57770</v>
      </c>
      <c r="C394" s="256" t="n">
        <f aca="false">H394</f>
        <v>22</v>
      </c>
      <c r="D394" s="256" t="n">
        <f aca="false">I394</f>
        <v>4</v>
      </c>
      <c r="E394" s="256" t="n">
        <f aca="false">J394</f>
        <v>5</v>
      </c>
      <c r="F394" s="253" t="n">
        <f aca="false">B395-B394</f>
        <v>31</v>
      </c>
      <c r="H394" s="97" t="n">
        <f aca="false">VLOOKUP($B394,NDayTable,2)</f>
        <v>22</v>
      </c>
      <c r="I394" s="1" t="n">
        <f aca="false">VLOOKUP($B394,NDayTable,3)</f>
        <v>4</v>
      </c>
      <c r="J394" s="1" t="n">
        <f aca="false">VLOOKUP($B394,NDayTable,4)</f>
        <v>5</v>
      </c>
      <c r="K394" s="97" t="n">
        <f aca="false">B394-ValuationDate</f>
        <v>11839</v>
      </c>
      <c r="L394" s="71" t="n">
        <v>48396</v>
      </c>
      <c r="M394" s="97" t="n">
        <v>23</v>
      </c>
      <c r="N394" s="97" t="n">
        <v>3</v>
      </c>
      <c r="O394" s="97" t="n">
        <v>5</v>
      </c>
      <c r="P394" s="97" t="n">
        <v>1</v>
      </c>
      <c r="Q394" s="97" t="n">
        <v>31</v>
      </c>
    </row>
    <row r="395" customFormat="false" ht="11.25" hidden="false" customHeight="false" outlineLevel="0" collapsed="false">
      <c r="A395" s="247"/>
      <c r="B395" s="255" t="n">
        <f aca="false">EOMONTH(B394,0)+1</f>
        <v>57801</v>
      </c>
      <c r="C395" s="256" t="n">
        <f aca="false">H395</f>
        <v>22</v>
      </c>
      <c r="D395" s="256" t="n">
        <f aca="false">I395</f>
        <v>4</v>
      </c>
      <c r="E395" s="256" t="n">
        <f aca="false">J395</f>
        <v>5</v>
      </c>
      <c r="F395" s="253" t="n">
        <f aca="false">B396-B395</f>
        <v>30</v>
      </c>
      <c r="H395" s="97" t="n">
        <f aca="false">VLOOKUP($B395,NDayTable,2)</f>
        <v>22</v>
      </c>
      <c r="I395" s="1" t="n">
        <f aca="false">VLOOKUP($B395,NDayTable,3)</f>
        <v>4</v>
      </c>
      <c r="J395" s="1" t="n">
        <f aca="false">VLOOKUP($B395,NDayTable,4)</f>
        <v>5</v>
      </c>
      <c r="K395" s="97" t="n">
        <f aca="false">B395-ValuationDate</f>
        <v>11870</v>
      </c>
      <c r="L395" s="71" t="n">
        <v>48427</v>
      </c>
      <c r="M395" s="97" t="n">
        <v>21</v>
      </c>
      <c r="N395" s="97" t="n">
        <v>5</v>
      </c>
      <c r="O395" s="97" t="n">
        <v>5</v>
      </c>
      <c r="P395" s="97" t="n">
        <v>0</v>
      </c>
      <c r="Q395" s="97" t="n">
        <v>31</v>
      </c>
    </row>
    <row r="396" customFormat="false" ht="11.25" hidden="false" customHeight="false" outlineLevel="0" collapsed="false">
      <c r="A396" s="247"/>
      <c r="B396" s="255" t="n">
        <f aca="false">EOMONTH(B395,0)+1</f>
        <v>57831</v>
      </c>
      <c r="C396" s="256" t="n">
        <f aca="false">H396</f>
        <v>22</v>
      </c>
      <c r="D396" s="256" t="n">
        <f aca="false">I396</f>
        <v>4</v>
      </c>
      <c r="E396" s="256" t="n">
        <f aca="false">J396</f>
        <v>5</v>
      </c>
      <c r="F396" s="253" t="n">
        <f aca="false">B397-B396</f>
        <v>31</v>
      </c>
      <c r="H396" s="97" t="n">
        <f aca="false">VLOOKUP($B396,NDayTable,2)</f>
        <v>22</v>
      </c>
      <c r="I396" s="1" t="n">
        <f aca="false">VLOOKUP($B396,NDayTable,3)</f>
        <v>4</v>
      </c>
      <c r="J396" s="1" t="n">
        <f aca="false">VLOOKUP($B396,NDayTable,4)</f>
        <v>5</v>
      </c>
      <c r="K396" s="97" t="n">
        <f aca="false">B396-ValuationDate</f>
        <v>11900</v>
      </c>
      <c r="L396" s="71" t="n">
        <v>48458</v>
      </c>
      <c r="M396" s="97" t="n">
        <v>21</v>
      </c>
      <c r="N396" s="97" t="n">
        <v>4</v>
      </c>
      <c r="O396" s="97" t="n">
        <v>5</v>
      </c>
      <c r="P396" s="97" t="n">
        <v>1</v>
      </c>
      <c r="Q396" s="97" t="n">
        <v>30</v>
      </c>
    </row>
    <row r="397" customFormat="false" ht="11.25" hidden="false" customHeight="false" outlineLevel="0" collapsed="false">
      <c r="A397" s="247"/>
      <c r="B397" s="255" t="n">
        <f aca="false">EOMONTH(B396,0)+1</f>
        <v>57862</v>
      </c>
      <c r="C397" s="256" t="n">
        <f aca="false">H397</f>
        <v>22</v>
      </c>
      <c r="D397" s="256" t="n">
        <f aca="false">I397</f>
        <v>4</v>
      </c>
      <c r="E397" s="256" t="n">
        <f aca="false">J397</f>
        <v>5</v>
      </c>
      <c r="F397" s="253" t="n">
        <f aca="false">B398-B397</f>
        <v>30</v>
      </c>
      <c r="H397" s="97" t="n">
        <f aca="false">VLOOKUP($B397,NDayTable,2)</f>
        <v>22</v>
      </c>
      <c r="I397" s="1" t="n">
        <f aca="false">VLOOKUP($B397,NDayTable,3)</f>
        <v>4</v>
      </c>
      <c r="J397" s="1" t="n">
        <f aca="false">VLOOKUP($B397,NDayTable,4)</f>
        <v>5</v>
      </c>
      <c r="K397" s="97" t="n">
        <f aca="false">B397-ValuationDate</f>
        <v>11931</v>
      </c>
      <c r="L397" s="71" t="n">
        <v>48488</v>
      </c>
      <c r="M397" s="97" t="n">
        <v>22</v>
      </c>
      <c r="N397" s="97" t="n">
        <v>5</v>
      </c>
      <c r="O397" s="97" t="n">
        <v>4</v>
      </c>
      <c r="P397" s="97" t="n">
        <v>0</v>
      </c>
      <c r="Q397" s="97" t="n">
        <v>31</v>
      </c>
    </row>
    <row r="398" customFormat="false" ht="11.25" hidden="false" customHeight="false" outlineLevel="0" collapsed="false">
      <c r="A398" s="247"/>
      <c r="B398" s="255" t="n">
        <f aca="false">EOMONTH(B397,0)+1</f>
        <v>57892</v>
      </c>
      <c r="C398" s="256" t="n">
        <f aca="false">H398</f>
        <v>22</v>
      </c>
      <c r="D398" s="256" t="n">
        <f aca="false">I398</f>
        <v>4</v>
      </c>
      <c r="E398" s="256" t="n">
        <f aca="false">J398</f>
        <v>5</v>
      </c>
      <c r="F398" s="253" t="n">
        <f aca="false">B399-B398</f>
        <v>31</v>
      </c>
      <c r="H398" s="97" t="n">
        <f aca="false">VLOOKUP($B398,NDayTable,2)</f>
        <v>22</v>
      </c>
      <c r="I398" s="1" t="n">
        <f aca="false">VLOOKUP($B398,NDayTable,3)</f>
        <v>4</v>
      </c>
      <c r="J398" s="1" t="n">
        <f aca="false">VLOOKUP($B398,NDayTable,4)</f>
        <v>5</v>
      </c>
      <c r="K398" s="97" t="n">
        <f aca="false">B398-ValuationDate</f>
        <v>11961</v>
      </c>
      <c r="L398" s="71" t="n">
        <v>48519</v>
      </c>
      <c r="M398" s="97" t="n">
        <v>20</v>
      </c>
      <c r="N398" s="97" t="n">
        <v>4</v>
      </c>
      <c r="O398" s="97" t="n">
        <v>6</v>
      </c>
      <c r="P398" s="97" t="n">
        <v>1</v>
      </c>
      <c r="Q398" s="97" t="n">
        <v>30</v>
      </c>
    </row>
    <row r="399" customFormat="false" ht="11.25" hidden="false" customHeight="false" outlineLevel="0" collapsed="false">
      <c r="A399" s="247"/>
      <c r="B399" s="255" t="n">
        <f aca="false">EOMONTH(B398,0)+1</f>
        <v>57923</v>
      </c>
      <c r="C399" s="256" t="n">
        <f aca="false">H399</f>
        <v>22</v>
      </c>
      <c r="D399" s="256" t="n">
        <f aca="false">I399</f>
        <v>4</v>
      </c>
      <c r="E399" s="256" t="n">
        <f aca="false">J399</f>
        <v>5</v>
      </c>
      <c r="F399" s="253" t="n">
        <f aca="false">B400-B399</f>
        <v>31</v>
      </c>
      <c r="H399" s="97" t="n">
        <f aca="false">VLOOKUP($B399,NDayTable,2)</f>
        <v>22</v>
      </c>
      <c r="I399" s="1" t="n">
        <f aca="false">VLOOKUP($B399,NDayTable,3)</f>
        <v>4</v>
      </c>
      <c r="J399" s="1" t="n">
        <f aca="false">VLOOKUP($B399,NDayTable,4)</f>
        <v>5</v>
      </c>
      <c r="K399" s="97" t="n">
        <f aca="false">B399-ValuationDate</f>
        <v>11992</v>
      </c>
      <c r="L399" s="71" t="n">
        <v>48549</v>
      </c>
      <c r="M399" s="97" t="n">
        <v>22</v>
      </c>
      <c r="N399" s="97" t="n">
        <v>4</v>
      </c>
      <c r="O399" s="97" t="n">
        <v>5</v>
      </c>
      <c r="P399" s="97" t="n">
        <v>1</v>
      </c>
      <c r="Q399" s="97" t="n">
        <v>31</v>
      </c>
    </row>
    <row r="400" customFormat="false" ht="11.25" hidden="false" customHeight="false" outlineLevel="0" collapsed="false">
      <c r="A400" s="247"/>
      <c r="B400" s="255" t="n">
        <f aca="false">EOMONTH(B399,0)+1</f>
        <v>57954</v>
      </c>
      <c r="C400" s="256" t="n">
        <f aca="false">H400</f>
        <v>22</v>
      </c>
      <c r="D400" s="256" t="n">
        <f aca="false">I400</f>
        <v>4</v>
      </c>
      <c r="E400" s="256" t="n">
        <f aca="false">J400</f>
        <v>5</v>
      </c>
      <c r="F400" s="253" t="n">
        <f aca="false">B401-B400</f>
        <v>30</v>
      </c>
      <c r="H400" s="97" t="n">
        <f aca="false">VLOOKUP($B400,NDayTable,2)</f>
        <v>22</v>
      </c>
      <c r="I400" s="1" t="n">
        <f aca="false">VLOOKUP($B400,NDayTable,3)</f>
        <v>4</v>
      </c>
      <c r="J400" s="1" t="n">
        <f aca="false">VLOOKUP($B400,NDayTable,4)</f>
        <v>5</v>
      </c>
      <c r="K400" s="97" t="n">
        <f aca="false">B400-ValuationDate</f>
        <v>12023</v>
      </c>
      <c r="L400" s="71" t="n">
        <v>48580</v>
      </c>
      <c r="M400" s="97" t="n">
        <v>22</v>
      </c>
      <c r="N400" s="97" t="n">
        <v>4</v>
      </c>
      <c r="O400" s="97" t="n">
        <v>5</v>
      </c>
      <c r="P400" s="97" t="n">
        <v>1</v>
      </c>
      <c r="Q400" s="97" t="n">
        <v>31</v>
      </c>
    </row>
    <row r="401" customFormat="false" ht="11.25" hidden="false" customHeight="false" outlineLevel="0" collapsed="false">
      <c r="A401" s="247"/>
      <c r="B401" s="255" t="n">
        <f aca="false">EOMONTH(B400,0)+1</f>
        <v>57984</v>
      </c>
      <c r="C401" s="256" t="n">
        <f aca="false">H401</f>
        <v>22</v>
      </c>
      <c r="D401" s="256" t="n">
        <f aca="false">I401</f>
        <v>4</v>
      </c>
      <c r="E401" s="256" t="n">
        <f aca="false">J401</f>
        <v>5</v>
      </c>
      <c r="F401" s="253" t="n">
        <f aca="false">B402-B401</f>
        <v>31</v>
      </c>
      <c r="H401" s="97" t="n">
        <f aca="false">VLOOKUP($B401,NDayTable,2)</f>
        <v>22</v>
      </c>
      <c r="I401" s="1" t="n">
        <f aca="false">VLOOKUP($B401,NDayTable,3)</f>
        <v>4</v>
      </c>
      <c r="J401" s="1" t="n">
        <f aca="false">VLOOKUP($B401,NDayTable,4)</f>
        <v>5</v>
      </c>
      <c r="K401" s="97" t="n">
        <f aca="false">B401-ValuationDate</f>
        <v>12053</v>
      </c>
      <c r="L401" s="71" t="n">
        <v>48611</v>
      </c>
      <c r="M401" s="97" t="n">
        <v>20</v>
      </c>
      <c r="N401" s="97" t="n">
        <v>4</v>
      </c>
      <c r="O401" s="97" t="n">
        <v>4</v>
      </c>
      <c r="P401" s="97" t="n">
        <v>0</v>
      </c>
      <c r="Q401" s="97" t="n">
        <v>28</v>
      </c>
    </row>
    <row r="402" customFormat="false" ht="11.25" hidden="false" customHeight="false" outlineLevel="0" collapsed="false">
      <c r="A402" s="247"/>
      <c r="B402" s="255" t="n">
        <f aca="false">EOMONTH(B401,0)+1</f>
        <v>58015</v>
      </c>
      <c r="C402" s="256" t="n">
        <f aca="false">H402</f>
        <v>22</v>
      </c>
      <c r="D402" s="256" t="n">
        <f aca="false">I402</f>
        <v>4</v>
      </c>
      <c r="E402" s="256" t="n">
        <f aca="false">J402</f>
        <v>5</v>
      </c>
      <c r="F402" s="253" t="n">
        <f aca="false">B403-B402</f>
        <v>30</v>
      </c>
      <c r="H402" s="97" t="n">
        <f aca="false">VLOOKUP($B402,NDayTable,2)</f>
        <v>22</v>
      </c>
      <c r="I402" s="1" t="n">
        <f aca="false">VLOOKUP($B402,NDayTable,3)</f>
        <v>4</v>
      </c>
      <c r="J402" s="1" t="n">
        <f aca="false">VLOOKUP($B402,NDayTable,4)</f>
        <v>5</v>
      </c>
      <c r="K402" s="97" t="n">
        <f aca="false">B402-ValuationDate</f>
        <v>12084</v>
      </c>
      <c r="L402" s="71" t="n">
        <v>48639</v>
      </c>
      <c r="M402" s="97" t="n">
        <v>21</v>
      </c>
      <c r="N402" s="97" t="n">
        <v>5</v>
      </c>
      <c r="O402" s="97" t="n">
        <v>5</v>
      </c>
      <c r="P402" s="97" t="n">
        <v>0</v>
      </c>
      <c r="Q402" s="97" t="n">
        <v>31</v>
      </c>
    </row>
    <row r="403" customFormat="false" ht="11.25" hidden="false" customHeight="false" outlineLevel="0" collapsed="false">
      <c r="A403" s="247"/>
      <c r="B403" s="255" t="n">
        <f aca="false">EOMONTH(B402,0)+1</f>
        <v>58045</v>
      </c>
      <c r="C403" s="256" t="n">
        <f aca="false">H403</f>
        <v>22</v>
      </c>
      <c r="D403" s="256" t="n">
        <f aca="false">I403</f>
        <v>4</v>
      </c>
      <c r="E403" s="256" t="n">
        <f aca="false">J403</f>
        <v>5</v>
      </c>
      <c r="F403" s="253" t="n">
        <f aca="false">B404-B403</f>
        <v>31</v>
      </c>
      <c r="H403" s="97" t="n">
        <f aca="false">VLOOKUP($B403,NDayTable,2)</f>
        <v>22</v>
      </c>
      <c r="I403" s="1" t="n">
        <f aca="false">VLOOKUP($B403,NDayTable,3)</f>
        <v>4</v>
      </c>
      <c r="J403" s="1" t="n">
        <f aca="false">VLOOKUP($B403,NDayTable,4)</f>
        <v>5</v>
      </c>
      <c r="K403" s="97" t="n">
        <f aca="false">B403-ValuationDate</f>
        <v>12114</v>
      </c>
      <c r="L403" s="71" t="n">
        <v>48670</v>
      </c>
      <c r="M403" s="97" t="n">
        <v>22</v>
      </c>
      <c r="N403" s="97" t="n">
        <v>4</v>
      </c>
      <c r="O403" s="97" t="n">
        <v>4</v>
      </c>
      <c r="P403" s="97" t="n">
        <v>0</v>
      </c>
      <c r="Q403" s="97" t="n">
        <v>30</v>
      </c>
    </row>
    <row r="404" customFormat="false" ht="11.25" hidden="false" customHeight="false" outlineLevel="0" collapsed="false">
      <c r="A404" s="247"/>
      <c r="B404" s="255" t="n">
        <f aca="false">EOMONTH(B403,0)+1</f>
        <v>58076</v>
      </c>
      <c r="C404" s="256" t="n">
        <f aca="false">H404</f>
        <v>22</v>
      </c>
      <c r="D404" s="256" t="n">
        <f aca="false">I404</f>
        <v>4</v>
      </c>
      <c r="E404" s="256" t="n">
        <f aca="false">J404</f>
        <v>5</v>
      </c>
      <c r="F404" s="253" t="n">
        <f aca="false">B405-B404</f>
        <v>31</v>
      </c>
      <c r="H404" s="97" t="n">
        <f aca="false">VLOOKUP($B404,NDayTable,2)</f>
        <v>22</v>
      </c>
      <c r="I404" s="1" t="n">
        <f aca="false">VLOOKUP($B404,NDayTable,3)</f>
        <v>4</v>
      </c>
      <c r="J404" s="1" t="n">
        <f aca="false">VLOOKUP($B404,NDayTable,4)</f>
        <v>5</v>
      </c>
      <c r="K404" s="97" t="n">
        <f aca="false">B404-ValuationDate</f>
        <v>12145</v>
      </c>
      <c r="L404" s="71" t="n">
        <v>48700</v>
      </c>
      <c r="M404" s="97" t="n">
        <v>22</v>
      </c>
      <c r="N404" s="97" t="n">
        <v>4</v>
      </c>
      <c r="O404" s="97" t="n">
        <v>5</v>
      </c>
      <c r="P404" s="97" t="n">
        <v>1</v>
      </c>
      <c r="Q404" s="97" t="n">
        <v>31</v>
      </c>
    </row>
    <row r="405" customFormat="false" ht="11.25" hidden="false" customHeight="false" outlineLevel="0" collapsed="false">
      <c r="A405" s="247"/>
      <c r="B405" s="255" t="n">
        <f aca="false">EOMONTH(B404,0)+1</f>
        <v>58107</v>
      </c>
      <c r="C405" s="256" t="n">
        <f aca="false">H405</f>
        <v>22</v>
      </c>
      <c r="D405" s="256" t="n">
        <f aca="false">I405</f>
        <v>4</v>
      </c>
      <c r="E405" s="256" t="n">
        <f aca="false">J405</f>
        <v>5</v>
      </c>
      <c r="F405" s="253" t="n">
        <f aca="false">B406-B405</f>
        <v>28</v>
      </c>
      <c r="H405" s="97" t="n">
        <f aca="false">VLOOKUP($B405,NDayTable,2)</f>
        <v>22</v>
      </c>
      <c r="I405" s="1" t="n">
        <f aca="false">VLOOKUP($B405,NDayTable,3)</f>
        <v>4</v>
      </c>
      <c r="J405" s="1" t="n">
        <f aca="false">VLOOKUP($B405,NDayTable,4)</f>
        <v>5</v>
      </c>
      <c r="K405" s="97" t="n">
        <f aca="false">B405-ValuationDate</f>
        <v>12176</v>
      </c>
      <c r="L405" s="71" t="n">
        <v>48731</v>
      </c>
      <c r="M405" s="97" t="n">
        <v>20</v>
      </c>
      <c r="N405" s="97" t="n">
        <v>5</v>
      </c>
      <c r="O405" s="97" t="n">
        <v>5</v>
      </c>
      <c r="P405" s="97" t="n">
        <v>0</v>
      </c>
      <c r="Q405" s="97" t="n">
        <v>30</v>
      </c>
    </row>
    <row r="406" customFormat="false" ht="11.25" hidden="false" customHeight="false" outlineLevel="0" collapsed="false">
      <c r="A406" s="247"/>
      <c r="B406" s="255" t="n">
        <f aca="false">EOMONTH(B405,0)+1</f>
        <v>58135</v>
      </c>
      <c r="C406" s="256" t="n">
        <f aca="false">H406</f>
        <v>22</v>
      </c>
      <c r="D406" s="256" t="n">
        <f aca="false">I406</f>
        <v>4</v>
      </c>
      <c r="E406" s="256" t="n">
        <f aca="false">J406</f>
        <v>5</v>
      </c>
      <c r="F406" s="253" t="n">
        <f aca="false">B407-B406</f>
        <v>31</v>
      </c>
      <c r="H406" s="97" t="n">
        <f aca="false">VLOOKUP($B406,NDayTable,2)</f>
        <v>22</v>
      </c>
      <c r="I406" s="1" t="n">
        <f aca="false">VLOOKUP($B406,NDayTable,3)</f>
        <v>4</v>
      </c>
      <c r="J406" s="1" t="n">
        <f aca="false">VLOOKUP($B406,NDayTable,4)</f>
        <v>5</v>
      </c>
      <c r="K406" s="97" t="n">
        <f aca="false">B406-ValuationDate</f>
        <v>12204</v>
      </c>
      <c r="L406" s="71" t="n">
        <v>48761</v>
      </c>
      <c r="M406" s="97" t="n">
        <v>22</v>
      </c>
      <c r="N406" s="97" t="n">
        <v>4</v>
      </c>
      <c r="O406" s="97" t="n">
        <v>5</v>
      </c>
      <c r="P406" s="97" t="n">
        <v>1</v>
      </c>
      <c r="Q406" s="97" t="n">
        <v>31</v>
      </c>
    </row>
    <row r="407" customFormat="false" ht="11.25" hidden="false" customHeight="false" outlineLevel="0" collapsed="false">
      <c r="A407" s="247"/>
      <c r="B407" s="255" t="n">
        <f aca="false">EOMONTH(B406,0)+1</f>
        <v>58166</v>
      </c>
      <c r="C407" s="256" t="n">
        <f aca="false">H407</f>
        <v>22</v>
      </c>
      <c r="D407" s="256" t="n">
        <f aca="false">I407</f>
        <v>4</v>
      </c>
      <c r="E407" s="256" t="n">
        <f aca="false">J407</f>
        <v>5</v>
      </c>
      <c r="F407" s="253" t="n">
        <f aca="false">B408-B407</f>
        <v>30</v>
      </c>
      <c r="H407" s="97" t="n">
        <f aca="false">VLOOKUP($B407,NDayTable,2)</f>
        <v>22</v>
      </c>
      <c r="I407" s="1" t="n">
        <f aca="false">VLOOKUP($B407,NDayTable,3)</f>
        <v>4</v>
      </c>
      <c r="J407" s="1" t="n">
        <f aca="false">VLOOKUP($B407,NDayTable,4)</f>
        <v>5</v>
      </c>
      <c r="K407" s="97" t="n">
        <f aca="false">B407-ValuationDate</f>
        <v>12235</v>
      </c>
      <c r="L407" s="71" t="n">
        <v>48792</v>
      </c>
      <c r="M407" s="97" t="n">
        <v>22</v>
      </c>
      <c r="N407" s="97" t="n">
        <v>5</v>
      </c>
      <c r="O407" s="97" t="n">
        <v>4</v>
      </c>
      <c r="P407" s="97" t="n">
        <v>0</v>
      </c>
      <c r="Q407" s="97" t="n">
        <v>31</v>
      </c>
    </row>
    <row r="408" customFormat="false" ht="11.25" hidden="false" customHeight="false" outlineLevel="0" collapsed="false">
      <c r="A408" s="247"/>
      <c r="B408" s="255" t="n">
        <f aca="false">EOMONTH(B407,0)+1</f>
        <v>58196</v>
      </c>
      <c r="C408" s="256" t="n">
        <f aca="false">H408</f>
        <v>22</v>
      </c>
      <c r="D408" s="256" t="n">
        <f aca="false">I408</f>
        <v>4</v>
      </c>
      <c r="E408" s="256" t="n">
        <f aca="false">J408</f>
        <v>5</v>
      </c>
      <c r="F408" s="253" t="n">
        <f aca="false">B409-B408</f>
        <v>31</v>
      </c>
      <c r="H408" s="97" t="n">
        <f aca="false">VLOOKUP($B408,NDayTable,2)</f>
        <v>22</v>
      </c>
      <c r="I408" s="1" t="n">
        <f aca="false">VLOOKUP($B408,NDayTable,3)</f>
        <v>4</v>
      </c>
      <c r="J408" s="1" t="n">
        <f aca="false">VLOOKUP($B408,NDayTable,4)</f>
        <v>5</v>
      </c>
      <c r="K408" s="97" t="n">
        <f aca="false">B408-ValuationDate</f>
        <v>12265</v>
      </c>
      <c r="L408" s="71" t="n">
        <v>48823</v>
      </c>
      <c r="M408" s="97" t="n">
        <v>20</v>
      </c>
      <c r="N408" s="97" t="n">
        <v>4</v>
      </c>
      <c r="O408" s="97" t="n">
        <v>6</v>
      </c>
      <c r="P408" s="97" t="n">
        <v>1</v>
      </c>
      <c r="Q408" s="97" t="n">
        <v>30</v>
      </c>
    </row>
    <row r="409" customFormat="false" ht="11.25" hidden="false" customHeight="false" outlineLevel="0" collapsed="false">
      <c r="A409" s="247"/>
      <c r="B409" s="255" t="n">
        <f aca="false">EOMONTH(B408,0)+1</f>
        <v>58227</v>
      </c>
      <c r="C409" s="256" t="n">
        <f aca="false">H409</f>
        <v>22</v>
      </c>
      <c r="D409" s="256" t="n">
        <f aca="false">I409</f>
        <v>4</v>
      </c>
      <c r="E409" s="256" t="n">
        <f aca="false">J409</f>
        <v>5</v>
      </c>
      <c r="F409" s="253" t="n">
        <f aca="false">B410-B409</f>
        <v>30</v>
      </c>
      <c r="H409" s="97" t="n">
        <f aca="false">VLOOKUP($B409,NDayTable,2)</f>
        <v>22</v>
      </c>
      <c r="I409" s="1" t="n">
        <f aca="false">VLOOKUP($B409,NDayTable,3)</f>
        <v>4</v>
      </c>
      <c r="J409" s="1" t="n">
        <f aca="false">VLOOKUP($B409,NDayTable,4)</f>
        <v>5</v>
      </c>
      <c r="K409" s="97" t="n">
        <f aca="false">B409-ValuationDate</f>
        <v>12296</v>
      </c>
      <c r="L409" s="71" t="n">
        <v>48853</v>
      </c>
      <c r="M409" s="97" t="n">
        <v>23</v>
      </c>
      <c r="N409" s="97" t="n">
        <v>4</v>
      </c>
      <c r="O409" s="97" t="n">
        <v>4</v>
      </c>
      <c r="P409" s="97" t="n">
        <v>0</v>
      </c>
      <c r="Q409" s="97" t="n">
        <v>31</v>
      </c>
    </row>
    <row r="410" customFormat="false" ht="11.25" hidden="false" customHeight="false" outlineLevel="0" collapsed="false">
      <c r="A410" s="247"/>
      <c r="B410" s="255" t="n">
        <f aca="false">EOMONTH(B409,0)+1</f>
        <v>58257</v>
      </c>
      <c r="C410" s="256" t="n">
        <f aca="false">H410</f>
        <v>22</v>
      </c>
      <c r="D410" s="256" t="n">
        <f aca="false">I410</f>
        <v>4</v>
      </c>
      <c r="E410" s="256" t="n">
        <f aca="false">J410</f>
        <v>5</v>
      </c>
      <c r="F410" s="253" t="n">
        <f aca="false">B411-B410</f>
        <v>31</v>
      </c>
      <c r="H410" s="97" t="n">
        <f aca="false">VLOOKUP($B410,NDayTable,2)</f>
        <v>22</v>
      </c>
      <c r="I410" s="1" t="n">
        <f aca="false">VLOOKUP($B410,NDayTable,3)</f>
        <v>4</v>
      </c>
      <c r="J410" s="1" t="n">
        <f aca="false">VLOOKUP($B410,NDayTable,4)</f>
        <v>5</v>
      </c>
      <c r="K410" s="97" t="n">
        <f aca="false">B410-ValuationDate</f>
        <v>12326</v>
      </c>
      <c r="L410" s="71" t="n">
        <v>48884</v>
      </c>
      <c r="M410" s="97" t="n">
        <v>20</v>
      </c>
      <c r="N410" s="97" t="n">
        <v>5</v>
      </c>
      <c r="O410" s="97" t="n">
        <v>5</v>
      </c>
      <c r="P410" s="97" t="n">
        <v>1</v>
      </c>
      <c r="Q410" s="97" t="n">
        <v>30</v>
      </c>
    </row>
    <row r="411" customFormat="false" ht="11.25" hidden="false" customHeight="false" outlineLevel="0" collapsed="false">
      <c r="A411" s="247"/>
      <c r="B411" s="255" t="n">
        <f aca="false">EOMONTH(B410,0)+1</f>
        <v>58288</v>
      </c>
      <c r="C411" s="256" t="n">
        <f aca="false">H411</f>
        <v>22</v>
      </c>
      <c r="D411" s="256" t="n">
        <f aca="false">I411</f>
        <v>4</v>
      </c>
      <c r="E411" s="256" t="n">
        <f aca="false">J411</f>
        <v>5</v>
      </c>
      <c r="F411" s="253" t="n">
        <f aca="false">B412-B411</f>
        <v>31</v>
      </c>
      <c r="H411" s="97" t="n">
        <f aca="false">VLOOKUP($B411,NDayTable,2)</f>
        <v>22</v>
      </c>
      <c r="I411" s="1" t="n">
        <f aca="false">VLOOKUP($B411,NDayTable,3)</f>
        <v>4</v>
      </c>
      <c r="J411" s="1" t="n">
        <f aca="false">VLOOKUP($B411,NDayTable,4)</f>
        <v>5</v>
      </c>
      <c r="K411" s="97" t="n">
        <f aca="false">B411-ValuationDate</f>
        <v>12357</v>
      </c>
      <c r="L411" s="71" t="n">
        <v>48914</v>
      </c>
      <c r="M411" s="97" t="n">
        <v>21</v>
      </c>
      <c r="N411" s="97" t="n">
        <v>4</v>
      </c>
      <c r="O411" s="97" t="n">
        <v>6</v>
      </c>
      <c r="P411" s="97" t="n">
        <v>1</v>
      </c>
      <c r="Q411" s="97" t="n">
        <v>31</v>
      </c>
    </row>
    <row r="412" customFormat="false" ht="11.25" hidden="false" customHeight="false" outlineLevel="0" collapsed="false">
      <c r="A412" s="247"/>
      <c r="B412" s="255" t="n">
        <f aca="false">EOMONTH(B411,0)+1</f>
        <v>58319</v>
      </c>
      <c r="C412" s="256" t="n">
        <f aca="false">H412</f>
        <v>22</v>
      </c>
      <c r="D412" s="256" t="n">
        <f aca="false">I412</f>
        <v>4</v>
      </c>
      <c r="E412" s="256" t="n">
        <f aca="false">J412</f>
        <v>5</v>
      </c>
      <c r="F412" s="253" t="n">
        <f aca="false">B413-B412</f>
        <v>30</v>
      </c>
      <c r="H412" s="97" t="n">
        <f aca="false">VLOOKUP($B412,NDayTable,2)</f>
        <v>22</v>
      </c>
      <c r="I412" s="1" t="n">
        <f aca="false">VLOOKUP($B412,NDayTable,3)</f>
        <v>4</v>
      </c>
      <c r="J412" s="1" t="n">
        <f aca="false">VLOOKUP($B412,NDayTable,4)</f>
        <v>5</v>
      </c>
      <c r="K412" s="97" t="n">
        <f aca="false">B412-ValuationDate</f>
        <v>12388</v>
      </c>
      <c r="L412" s="71" t="n">
        <v>48945</v>
      </c>
      <c r="M412" s="97" t="n">
        <v>22</v>
      </c>
      <c r="N412" s="97" t="n">
        <v>4</v>
      </c>
      <c r="O412" s="97" t="n">
        <v>5</v>
      </c>
      <c r="P412" s="97" t="n">
        <v>1</v>
      </c>
      <c r="Q412" s="97" t="n">
        <v>31</v>
      </c>
    </row>
    <row r="413" customFormat="false" ht="11.25" hidden="false" customHeight="false" outlineLevel="0" collapsed="false">
      <c r="A413" s="247"/>
      <c r="B413" s="255" t="n">
        <f aca="false">EOMONTH(B412,0)+1</f>
        <v>58349</v>
      </c>
      <c r="C413" s="256" t="n">
        <f aca="false">H413</f>
        <v>22</v>
      </c>
      <c r="D413" s="256" t="n">
        <f aca="false">I413</f>
        <v>4</v>
      </c>
      <c r="E413" s="256" t="n">
        <f aca="false">J413</f>
        <v>5</v>
      </c>
      <c r="F413" s="253" t="n">
        <f aca="false">B414-B413</f>
        <v>31</v>
      </c>
      <c r="H413" s="97" t="n">
        <f aca="false">VLOOKUP($B413,NDayTable,2)</f>
        <v>22</v>
      </c>
      <c r="I413" s="1" t="n">
        <f aca="false">VLOOKUP($B413,NDayTable,3)</f>
        <v>4</v>
      </c>
      <c r="J413" s="1" t="n">
        <f aca="false">VLOOKUP($B413,NDayTable,4)</f>
        <v>5</v>
      </c>
      <c r="K413" s="97" t="n">
        <f aca="false">B413-ValuationDate</f>
        <v>12418</v>
      </c>
      <c r="L413" s="71" t="n">
        <v>48976</v>
      </c>
      <c r="M413" s="97" t="n">
        <v>20</v>
      </c>
      <c r="N413" s="97" t="n">
        <v>4</v>
      </c>
      <c r="O413" s="97" t="n">
        <v>4</v>
      </c>
      <c r="P413" s="97" t="n">
        <v>0</v>
      </c>
      <c r="Q413" s="97" t="n">
        <v>28</v>
      </c>
    </row>
    <row r="414" customFormat="false" ht="11.25" hidden="false" customHeight="false" outlineLevel="0" collapsed="false">
      <c r="A414" s="247"/>
      <c r="B414" s="255" t="n">
        <f aca="false">EOMONTH(B413,0)+1</f>
        <v>58380</v>
      </c>
      <c r="C414" s="256" t="n">
        <f aca="false">H414</f>
        <v>22</v>
      </c>
      <c r="D414" s="256" t="n">
        <f aca="false">I414</f>
        <v>4</v>
      </c>
      <c r="E414" s="256" t="n">
        <f aca="false">J414</f>
        <v>5</v>
      </c>
      <c r="F414" s="253" t="n">
        <f aca="false">B415-B414</f>
        <v>30</v>
      </c>
      <c r="H414" s="97" t="n">
        <f aca="false">VLOOKUP($B414,NDayTable,2)</f>
        <v>22</v>
      </c>
      <c r="I414" s="1" t="n">
        <f aca="false">VLOOKUP($B414,NDayTable,3)</f>
        <v>4</v>
      </c>
      <c r="J414" s="1" t="n">
        <f aca="false">VLOOKUP($B414,NDayTable,4)</f>
        <v>5</v>
      </c>
      <c r="K414" s="97" t="n">
        <f aca="false">B414-ValuationDate</f>
        <v>12449</v>
      </c>
      <c r="L414" s="71" t="n">
        <v>49004</v>
      </c>
      <c r="M414" s="97" t="n">
        <v>21</v>
      </c>
      <c r="N414" s="97" t="n">
        <v>5</v>
      </c>
      <c r="O414" s="97" t="n">
        <v>5</v>
      </c>
      <c r="P414" s="97" t="n">
        <v>0</v>
      </c>
      <c r="Q414" s="97" t="n">
        <v>31</v>
      </c>
    </row>
    <row r="415" customFormat="false" ht="11.25" hidden="false" customHeight="false" outlineLevel="0" collapsed="false">
      <c r="A415" s="247"/>
      <c r="B415" s="255" t="n">
        <f aca="false">EOMONTH(B414,0)+1</f>
        <v>58410</v>
      </c>
      <c r="C415" s="256" t="n">
        <f aca="false">H415</f>
        <v>22</v>
      </c>
      <c r="D415" s="256" t="n">
        <f aca="false">I415</f>
        <v>4</v>
      </c>
      <c r="E415" s="256" t="n">
        <f aca="false">J415</f>
        <v>5</v>
      </c>
      <c r="F415" s="253" t="n">
        <f aca="false">B416-B415</f>
        <v>31</v>
      </c>
      <c r="H415" s="97" t="n">
        <f aca="false">VLOOKUP($B415,NDayTable,2)</f>
        <v>22</v>
      </c>
      <c r="I415" s="1" t="n">
        <f aca="false">VLOOKUP($B415,NDayTable,3)</f>
        <v>4</v>
      </c>
      <c r="J415" s="1" t="n">
        <f aca="false">VLOOKUP($B415,NDayTable,4)</f>
        <v>5</v>
      </c>
      <c r="K415" s="97" t="n">
        <f aca="false">B415-ValuationDate</f>
        <v>12479</v>
      </c>
      <c r="L415" s="71" t="n">
        <v>49035</v>
      </c>
      <c r="M415" s="97" t="n">
        <v>22</v>
      </c>
      <c r="N415" s="97" t="n">
        <v>4</v>
      </c>
      <c r="O415" s="97" t="n">
        <v>4</v>
      </c>
      <c r="P415" s="97" t="n">
        <v>0</v>
      </c>
      <c r="Q415" s="97" t="n">
        <v>30</v>
      </c>
    </row>
    <row r="416" customFormat="false" ht="11.25" hidden="false" customHeight="false" outlineLevel="0" collapsed="false">
      <c r="A416" s="247"/>
      <c r="B416" s="255" t="n">
        <f aca="false">EOMONTH(B415,0)+1</f>
        <v>58441</v>
      </c>
      <c r="C416" s="256" t="n">
        <f aca="false">H416</f>
        <v>22</v>
      </c>
      <c r="D416" s="256" t="n">
        <f aca="false">I416</f>
        <v>4</v>
      </c>
      <c r="E416" s="256" t="n">
        <f aca="false">J416</f>
        <v>5</v>
      </c>
      <c r="F416" s="253" t="n">
        <f aca="false">B417-B416</f>
        <v>31</v>
      </c>
      <c r="H416" s="97" t="n">
        <f aca="false">VLOOKUP($B416,NDayTable,2)</f>
        <v>22</v>
      </c>
      <c r="I416" s="1" t="n">
        <f aca="false">VLOOKUP($B416,NDayTable,3)</f>
        <v>4</v>
      </c>
      <c r="J416" s="1" t="n">
        <f aca="false">VLOOKUP($B416,NDayTable,4)</f>
        <v>5</v>
      </c>
      <c r="K416" s="97" t="n">
        <f aca="false">B416-ValuationDate</f>
        <v>12510</v>
      </c>
      <c r="L416" s="71" t="n">
        <v>49065</v>
      </c>
      <c r="M416" s="97" t="n">
        <v>22</v>
      </c>
      <c r="N416" s="97" t="n">
        <v>4</v>
      </c>
      <c r="O416" s="97" t="n">
        <v>5</v>
      </c>
      <c r="P416" s="97" t="n">
        <v>1</v>
      </c>
      <c r="Q416" s="97" t="n">
        <v>31</v>
      </c>
    </row>
    <row r="417" customFormat="false" ht="11.25" hidden="false" customHeight="false" outlineLevel="0" collapsed="false">
      <c r="A417" s="247"/>
      <c r="B417" s="255" t="n">
        <f aca="false">EOMONTH(B416,0)+1</f>
        <v>58472</v>
      </c>
      <c r="C417" s="256" t="n">
        <f aca="false">H417</f>
        <v>22</v>
      </c>
      <c r="D417" s="256" t="n">
        <f aca="false">I417</f>
        <v>4</v>
      </c>
      <c r="E417" s="256" t="n">
        <f aca="false">J417</f>
        <v>5</v>
      </c>
      <c r="F417" s="253" t="n">
        <f aca="false">B418-B417</f>
        <v>29</v>
      </c>
      <c r="H417" s="97" t="n">
        <f aca="false">VLOOKUP($B417,NDayTable,2)</f>
        <v>22</v>
      </c>
      <c r="I417" s="1" t="n">
        <f aca="false">VLOOKUP($B417,NDayTable,3)</f>
        <v>4</v>
      </c>
      <c r="J417" s="1" t="n">
        <f aca="false">VLOOKUP($B417,NDayTable,4)</f>
        <v>5</v>
      </c>
      <c r="K417" s="97" t="n">
        <f aca="false">B417-ValuationDate</f>
        <v>12541</v>
      </c>
      <c r="L417" s="71" t="n">
        <v>49096</v>
      </c>
      <c r="M417" s="97" t="n">
        <v>20</v>
      </c>
      <c r="N417" s="97" t="n">
        <v>5</v>
      </c>
      <c r="O417" s="97" t="n">
        <v>5</v>
      </c>
      <c r="P417" s="97" t="n">
        <v>0</v>
      </c>
      <c r="Q417" s="97" t="n">
        <v>30</v>
      </c>
    </row>
    <row r="418" customFormat="false" ht="11.25" hidden="false" customHeight="false" outlineLevel="0" collapsed="false">
      <c r="A418" s="247"/>
      <c r="B418" s="255" t="n">
        <f aca="false">EOMONTH(B417,0)+1</f>
        <v>58501</v>
      </c>
      <c r="C418" s="256" t="n">
        <f aca="false">H418</f>
        <v>22</v>
      </c>
      <c r="D418" s="256" t="n">
        <f aca="false">I418</f>
        <v>4</v>
      </c>
      <c r="E418" s="256" t="n">
        <f aca="false">J418</f>
        <v>5</v>
      </c>
      <c r="F418" s="253" t="n">
        <f aca="false">B419-B418</f>
        <v>31</v>
      </c>
      <c r="H418" s="97" t="n">
        <f aca="false">VLOOKUP($B418,NDayTable,2)</f>
        <v>22</v>
      </c>
      <c r="I418" s="1" t="n">
        <f aca="false">VLOOKUP($B418,NDayTable,3)</f>
        <v>4</v>
      </c>
      <c r="J418" s="1" t="n">
        <f aca="false">VLOOKUP($B418,NDayTable,4)</f>
        <v>5</v>
      </c>
      <c r="K418" s="97" t="n">
        <f aca="false">B418-ValuationDate</f>
        <v>12570</v>
      </c>
      <c r="L418" s="71" t="n">
        <v>49126</v>
      </c>
      <c r="M418" s="97" t="n">
        <v>22</v>
      </c>
      <c r="N418" s="97" t="n">
        <v>4</v>
      </c>
      <c r="O418" s="97" t="n">
        <v>5</v>
      </c>
      <c r="P418" s="97" t="n">
        <v>1</v>
      </c>
      <c r="Q418" s="97" t="n">
        <v>31</v>
      </c>
    </row>
    <row r="419" customFormat="false" ht="11.25" hidden="false" customHeight="false" outlineLevel="0" collapsed="false">
      <c r="A419" s="247"/>
      <c r="B419" s="255" t="n">
        <f aca="false">EOMONTH(B418,0)+1</f>
        <v>58532</v>
      </c>
      <c r="C419" s="256" t="n">
        <f aca="false">H419</f>
        <v>22</v>
      </c>
      <c r="D419" s="256" t="n">
        <f aca="false">I419</f>
        <v>4</v>
      </c>
      <c r="E419" s="256" t="n">
        <f aca="false">J419</f>
        <v>5</v>
      </c>
      <c r="F419" s="253" t="n">
        <f aca="false">B420-B419</f>
        <v>30</v>
      </c>
      <c r="H419" s="97" t="n">
        <f aca="false">VLOOKUP($B419,NDayTable,2)</f>
        <v>22</v>
      </c>
      <c r="I419" s="1" t="n">
        <f aca="false">VLOOKUP($B419,NDayTable,3)</f>
        <v>4</v>
      </c>
      <c r="J419" s="1" t="n">
        <f aca="false">VLOOKUP($B419,NDayTable,4)</f>
        <v>5</v>
      </c>
      <c r="K419" s="97" t="n">
        <f aca="false">B419-ValuationDate</f>
        <v>12601</v>
      </c>
      <c r="L419" s="71" t="n">
        <v>49157</v>
      </c>
      <c r="M419" s="97" t="n">
        <v>22</v>
      </c>
      <c r="N419" s="97" t="n">
        <v>5</v>
      </c>
      <c r="O419" s="97" t="n">
        <v>4</v>
      </c>
      <c r="P419" s="97" t="n">
        <v>0</v>
      </c>
      <c r="Q419" s="97" t="n">
        <v>31</v>
      </c>
    </row>
    <row r="420" customFormat="false" ht="11.25" hidden="false" customHeight="false" outlineLevel="0" collapsed="false">
      <c r="A420" s="247"/>
      <c r="B420" s="255" t="n">
        <f aca="false">EOMONTH(B419,0)+1</f>
        <v>58562</v>
      </c>
      <c r="C420" s="256" t="n">
        <f aca="false">H420</f>
        <v>22</v>
      </c>
      <c r="D420" s="256" t="n">
        <f aca="false">I420</f>
        <v>4</v>
      </c>
      <c r="E420" s="256" t="n">
        <f aca="false">J420</f>
        <v>5</v>
      </c>
      <c r="F420" s="253" t="n">
        <f aca="false">B421-B420</f>
        <v>31</v>
      </c>
      <c r="H420" s="97" t="n">
        <f aca="false">VLOOKUP($B420,NDayTable,2)</f>
        <v>22</v>
      </c>
      <c r="I420" s="1" t="n">
        <f aca="false">VLOOKUP($B420,NDayTable,3)</f>
        <v>4</v>
      </c>
      <c r="J420" s="1" t="n">
        <f aca="false">VLOOKUP($B420,NDayTable,4)</f>
        <v>5</v>
      </c>
      <c r="K420" s="97" t="n">
        <f aca="false">B420-ValuationDate</f>
        <v>12631</v>
      </c>
      <c r="L420" s="71" t="n">
        <v>49188</v>
      </c>
      <c r="M420" s="97" t="n">
        <v>20</v>
      </c>
      <c r="N420" s="97" t="n">
        <v>4</v>
      </c>
      <c r="O420" s="97" t="n">
        <v>6</v>
      </c>
      <c r="P420" s="97" t="n">
        <v>1</v>
      </c>
      <c r="Q420" s="97" t="n">
        <v>30</v>
      </c>
    </row>
    <row r="421" customFormat="false" ht="11.25" hidden="false" customHeight="false" outlineLevel="0" collapsed="false">
      <c r="A421" s="247"/>
      <c r="B421" s="255" t="n">
        <f aca="false">EOMONTH(B420,0)+1</f>
        <v>58593</v>
      </c>
      <c r="C421" s="256" t="n">
        <f aca="false">H421</f>
        <v>22</v>
      </c>
      <c r="D421" s="256" t="n">
        <f aca="false">I421</f>
        <v>4</v>
      </c>
      <c r="E421" s="256" t="n">
        <f aca="false">J421</f>
        <v>5</v>
      </c>
      <c r="F421" s="253" t="n">
        <f aca="false">B422-B421</f>
        <v>30</v>
      </c>
      <c r="H421" s="97" t="n">
        <f aca="false">VLOOKUP($B421,NDayTable,2)</f>
        <v>22</v>
      </c>
      <c r="I421" s="1" t="n">
        <f aca="false">VLOOKUP($B421,NDayTable,3)</f>
        <v>4</v>
      </c>
      <c r="J421" s="1" t="n">
        <f aca="false">VLOOKUP($B421,NDayTable,4)</f>
        <v>5</v>
      </c>
      <c r="K421" s="97" t="n">
        <f aca="false">B421-ValuationDate</f>
        <v>12662</v>
      </c>
      <c r="L421" s="71" t="n">
        <v>49218</v>
      </c>
      <c r="M421" s="97" t="n">
        <v>23</v>
      </c>
      <c r="N421" s="97" t="n">
        <v>4</v>
      </c>
      <c r="O421" s="97" t="n">
        <v>4</v>
      </c>
      <c r="P421" s="97" t="n">
        <v>0</v>
      </c>
      <c r="Q421" s="97" t="n">
        <v>31</v>
      </c>
    </row>
    <row r="422" customFormat="false" ht="11.25" hidden="false" customHeight="false" outlineLevel="0" collapsed="false">
      <c r="A422" s="247"/>
      <c r="B422" s="255" t="n">
        <f aca="false">EOMONTH(B421,0)+1</f>
        <v>58623</v>
      </c>
      <c r="C422" s="256" t="n">
        <f aca="false">H422</f>
        <v>22</v>
      </c>
      <c r="D422" s="256" t="n">
        <f aca="false">I422</f>
        <v>4</v>
      </c>
      <c r="E422" s="256" t="n">
        <f aca="false">J422</f>
        <v>5</v>
      </c>
      <c r="F422" s="253" t="n">
        <f aca="false">B423-B422</f>
        <v>31</v>
      </c>
      <c r="H422" s="97" t="n">
        <f aca="false">VLOOKUP($B422,NDayTable,2)</f>
        <v>22</v>
      </c>
      <c r="I422" s="1" t="n">
        <f aca="false">VLOOKUP($B422,NDayTable,3)</f>
        <v>4</v>
      </c>
      <c r="J422" s="1" t="n">
        <f aca="false">VLOOKUP($B422,NDayTable,4)</f>
        <v>5</v>
      </c>
      <c r="K422" s="97" t="n">
        <f aca="false">B422-ValuationDate</f>
        <v>12692</v>
      </c>
      <c r="L422" s="71" t="n">
        <v>49249</v>
      </c>
      <c r="M422" s="97" t="n">
        <v>20</v>
      </c>
      <c r="N422" s="97" t="n">
        <v>5</v>
      </c>
      <c r="O422" s="97" t="n">
        <v>5</v>
      </c>
      <c r="P422" s="97" t="n">
        <v>1</v>
      </c>
      <c r="Q422" s="97" t="n">
        <v>30</v>
      </c>
    </row>
    <row r="423" customFormat="false" ht="11.25" hidden="false" customHeight="false" outlineLevel="0" collapsed="false">
      <c r="A423" s="247"/>
      <c r="B423" s="255" t="n">
        <f aca="false">EOMONTH(B422,0)+1</f>
        <v>58654</v>
      </c>
      <c r="C423" s="256" t="n">
        <f aca="false">H423</f>
        <v>22</v>
      </c>
      <c r="D423" s="256" t="n">
        <f aca="false">I423</f>
        <v>4</v>
      </c>
      <c r="E423" s="256" t="n">
        <f aca="false">J423</f>
        <v>5</v>
      </c>
      <c r="F423" s="253" t="n">
        <f aca="false">B424-B423</f>
        <v>31</v>
      </c>
      <c r="H423" s="97" t="n">
        <f aca="false">VLOOKUP($B423,NDayTable,2)</f>
        <v>22</v>
      </c>
      <c r="I423" s="1" t="n">
        <f aca="false">VLOOKUP($B423,NDayTable,3)</f>
        <v>4</v>
      </c>
      <c r="J423" s="1" t="n">
        <f aca="false">VLOOKUP($B423,NDayTable,4)</f>
        <v>5</v>
      </c>
      <c r="K423" s="97" t="n">
        <f aca="false">B423-ValuationDate</f>
        <v>12723</v>
      </c>
      <c r="L423" s="71" t="n">
        <v>49279</v>
      </c>
      <c r="M423" s="97" t="n">
        <v>21</v>
      </c>
      <c r="N423" s="97" t="n">
        <v>4</v>
      </c>
      <c r="O423" s="97" t="n">
        <v>6</v>
      </c>
      <c r="P423" s="97" t="n">
        <v>1</v>
      </c>
      <c r="Q423" s="97" t="n">
        <v>31</v>
      </c>
    </row>
    <row r="424" customFormat="false" ht="11.25" hidden="false" customHeight="false" outlineLevel="0" collapsed="false">
      <c r="A424" s="247"/>
      <c r="B424" s="255" t="n">
        <f aca="false">EOMONTH(B423,0)+1</f>
        <v>58685</v>
      </c>
      <c r="C424" s="256" t="n">
        <f aca="false">H424</f>
        <v>22</v>
      </c>
      <c r="D424" s="256" t="n">
        <f aca="false">I424</f>
        <v>4</v>
      </c>
      <c r="E424" s="256" t="n">
        <f aca="false">J424</f>
        <v>5</v>
      </c>
      <c r="F424" s="253" t="n">
        <f aca="false">B425-B424</f>
        <v>30</v>
      </c>
      <c r="H424" s="97" t="n">
        <f aca="false">VLOOKUP($B424,NDayTable,2)</f>
        <v>22</v>
      </c>
      <c r="I424" s="1" t="n">
        <f aca="false">VLOOKUP($B424,NDayTable,3)</f>
        <v>4</v>
      </c>
      <c r="J424" s="1" t="n">
        <f aca="false">VLOOKUP($B424,NDayTable,4)</f>
        <v>5</v>
      </c>
      <c r="K424" s="97" t="n">
        <f aca="false">B424-ValuationDate</f>
        <v>12754</v>
      </c>
      <c r="L424" s="71" t="n">
        <v>49310</v>
      </c>
      <c r="M424" s="97" t="n">
        <v>22</v>
      </c>
      <c r="N424" s="97" t="n">
        <v>4</v>
      </c>
      <c r="O424" s="97" t="n">
        <v>5</v>
      </c>
      <c r="P424" s="97" t="n">
        <v>1</v>
      </c>
      <c r="Q424" s="97" t="n">
        <v>31</v>
      </c>
    </row>
    <row r="425" customFormat="false" ht="11.25" hidden="false" customHeight="false" outlineLevel="0" collapsed="false">
      <c r="A425" s="247"/>
      <c r="B425" s="255" t="n">
        <f aca="false">EOMONTH(B424,0)+1</f>
        <v>58715</v>
      </c>
      <c r="C425" s="256" t="n">
        <f aca="false">H425</f>
        <v>22</v>
      </c>
      <c r="D425" s="256" t="n">
        <f aca="false">I425</f>
        <v>4</v>
      </c>
      <c r="E425" s="256" t="n">
        <f aca="false">J425</f>
        <v>5</v>
      </c>
      <c r="F425" s="253" t="n">
        <f aca="false">B426-B425</f>
        <v>31</v>
      </c>
      <c r="H425" s="97" t="n">
        <f aca="false">VLOOKUP($B425,NDayTable,2)</f>
        <v>22</v>
      </c>
      <c r="I425" s="1" t="n">
        <f aca="false">VLOOKUP($B425,NDayTable,3)</f>
        <v>4</v>
      </c>
      <c r="J425" s="1" t="n">
        <f aca="false">VLOOKUP($B425,NDayTable,4)</f>
        <v>5</v>
      </c>
      <c r="K425" s="97" t="n">
        <f aca="false">B425-ValuationDate</f>
        <v>12784</v>
      </c>
      <c r="L425" s="71" t="n">
        <v>49341</v>
      </c>
      <c r="M425" s="97" t="n">
        <v>20</v>
      </c>
      <c r="N425" s="97" t="n">
        <v>4</v>
      </c>
      <c r="O425" s="97" t="n">
        <v>4</v>
      </c>
      <c r="P425" s="97" t="n">
        <v>0</v>
      </c>
      <c r="Q425" s="97" t="n">
        <v>28</v>
      </c>
    </row>
    <row r="426" customFormat="false" ht="11.25" hidden="false" customHeight="false" outlineLevel="0" collapsed="false">
      <c r="A426" s="247"/>
      <c r="B426" s="255" t="n">
        <f aca="false">EOMONTH(B425,0)+1</f>
        <v>58746</v>
      </c>
      <c r="C426" s="256" t="n">
        <f aca="false">H426</f>
        <v>22</v>
      </c>
      <c r="D426" s="256" t="n">
        <f aca="false">I426</f>
        <v>4</v>
      </c>
      <c r="E426" s="256" t="n">
        <f aca="false">J426</f>
        <v>5</v>
      </c>
      <c r="F426" s="253" t="n">
        <f aca="false">B427-B426</f>
        <v>30</v>
      </c>
      <c r="H426" s="97" t="n">
        <f aca="false">VLOOKUP($B426,NDayTable,2)</f>
        <v>22</v>
      </c>
      <c r="I426" s="1" t="n">
        <f aca="false">VLOOKUP($B426,NDayTable,3)</f>
        <v>4</v>
      </c>
      <c r="J426" s="1" t="n">
        <f aca="false">VLOOKUP($B426,NDayTable,4)</f>
        <v>5</v>
      </c>
      <c r="K426" s="97" t="n">
        <f aca="false">B426-ValuationDate</f>
        <v>12815</v>
      </c>
      <c r="L426" s="71" t="n">
        <v>49369</v>
      </c>
      <c r="M426" s="97" t="n">
        <v>21</v>
      </c>
      <c r="N426" s="97" t="n">
        <v>5</v>
      </c>
      <c r="O426" s="97" t="n">
        <v>5</v>
      </c>
      <c r="P426" s="97" t="n">
        <v>0</v>
      </c>
      <c r="Q426" s="97" t="n">
        <v>31</v>
      </c>
    </row>
    <row r="427" customFormat="false" ht="11.25" hidden="false" customHeight="false" outlineLevel="0" collapsed="false">
      <c r="A427" s="247"/>
      <c r="B427" s="255" t="n">
        <f aca="false">EOMONTH(B426,0)+1</f>
        <v>58776</v>
      </c>
      <c r="C427" s="256" t="n">
        <f aca="false">H427</f>
        <v>22</v>
      </c>
      <c r="D427" s="256" t="n">
        <f aca="false">I427</f>
        <v>4</v>
      </c>
      <c r="E427" s="256" t="n">
        <f aca="false">J427</f>
        <v>5</v>
      </c>
      <c r="F427" s="253" t="n">
        <f aca="false">B428-B427</f>
        <v>31</v>
      </c>
      <c r="H427" s="97" t="n">
        <f aca="false">VLOOKUP($B427,NDayTable,2)</f>
        <v>22</v>
      </c>
      <c r="I427" s="1" t="n">
        <f aca="false">VLOOKUP($B427,NDayTable,3)</f>
        <v>4</v>
      </c>
      <c r="J427" s="1" t="n">
        <f aca="false">VLOOKUP($B427,NDayTable,4)</f>
        <v>5</v>
      </c>
      <c r="K427" s="97" t="n">
        <f aca="false">B427-ValuationDate</f>
        <v>12845</v>
      </c>
      <c r="L427" s="71" t="n">
        <v>49400</v>
      </c>
      <c r="M427" s="97" t="n">
        <v>22</v>
      </c>
      <c r="N427" s="97" t="n">
        <v>4</v>
      </c>
      <c r="O427" s="97" t="n">
        <v>4</v>
      </c>
      <c r="P427" s="97" t="n">
        <v>0</v>
      </c>
      <c r="Q427" s="97" t="n">
        <v>30</v>
      </c>
    </row>
    <row r="428" customFormat="false" ht="11.25" hidden="false" customHeight="false" outlineLevel="0" collapsed="false">
      <c r="A428" s="247"/>
      <c r="B428" s="255" t="n">
        <f aca="false">EOMONTH(B427,0)+1</f>
        <v>58807</v>
      </c>
      <c r="C428" s="256" t="n">
        <f aca="false">H428</f>
        <v>22</v>
      </c>
      <c r="D428" s="256" t="n">
        <f aca="false">I428</f>
        <v>4</v>
      </c>
      <c r="E428" s="256" t="n">
        <f aca="false">J428</f>
        <v>5</v>
      </c>
      <c r="F428" s="253" t="n">
        <f aca="false">B429-B428</f>
        <v>31</v>
      </c>
      <c r="H428" s="97" t="n">
        <f aca="false">VLOOKUP($B428,NDayTable,2)</f>
        <v>22</v>
      </c>
      <c r="I428" s="1" t="n">
        <f aca="false">VLOOKUP($B428,NDayTable,3)</f>
        <v>4</v>
      </c>
      <c r="J428" s="1" t="n">
        <f aca="false">VLOOKUP($B428,NDayTable,4)</f>
        <v>5</v>
      </c>
      <c r="K428" s="97" t="n">
        <f aca="false">B428-ValuationDate</f>
        <v>12876</v>
      </c>
      <c r="L428" s="71" t="n">
        <v>49430</v>
      </c>
      <c r="M428" s="97" t="n">
        <v>22</v>
      </c>
      <c r="N428" s="97" t="n">
        <v>4</v>
      </c>
      <c r="O428" s="97" t="n">
        <v>5</v>
      </c>
      <c r="P428" s="97" t="n">
        <v>1</v>
      </c>
      <c r="Q428" s="97" t="n">
        <v>31</v>
      </c>
    </row>
    <row r="429" customFormat="false" ht="11.25" hidden="false" customHeight="false" outlineLevel="0" collapsed="false">
      <c r="A429" s="247"/>
      <c r="B429" s="255" t="n">
        <f aca="false">EOMONTH(B428,0)+1</f>
        <v>58838</v>
      </c>
      <c r="C429" s="256" t="n">
        <f aca="false">H429</f>
        <v>22</v>
      </c>
      <c r="D429" s="256" t="n">
        <f aca="false">I429</f>
        <v>4</v>
      </c>
      <c r="E429" s="256" t="n">
        <f aca="false">J429</f>
        <v>5</v>
      </c>
      <c r="F429" s="253" t="n">
        <f aca="false">B430-B429</f>
        <v>28</v>
      </c>
      <c r="H429" s="97" t="n">
        <f aca="false">VLOOKUP($B429,NDayTable,2)</f>
        <v>22</v>
      </c>
      <c r="I429" s="1" t="n">
        <f aca="false">VLOOKUP($B429,NDayTable,3)</f>
        <v>4</v>
      </c>
      <c r="J429" s="1" t="n">
        <f aca="false">VLOOKUP($B429,NDayTable,4)</f>
        <v>5</v>
      </c>
      <c r="K429" s="97" t="n">
        <f aca="false">B429-ValuationDate</f>
        <v>12907</v>
      </c>
      <c r="L429" s="71" t="n">
        <v>49461</v>
      </c>
      <c r="M429" s="97" t="n">
        <v>20</v>
      </c>
      <c r="N429" s="97" t="n">
        <v>5</v>
      </c>
      <c r="O429" s="97" t="n">
        <v>5</v>
      </c>
      <c r="P429" s="97" t="n">
        <v>0</v>
      </c>
      <c r="Q429" s="97" t="n">
        <v>30</v>
      </c>
    </row>
    <row r="430" customFormat="false" ht="11.25" hidden="false" customHeight="false" outlineLevel="0" collapsed="false">
      <c r="A430" s="247"/>
      <c r="B430" s="255" t="n">
        <f aca="false">EOMONTH(B429,0)+1</f>
        <v>58866</v>
      </c>
      <c r="C430" s="256" t="n">
        <f aca="false">H430</f>
        <v>22</v>
      </c>
      <c r="D430" s="256" t="n">
        <f aca="false">I430</f>
        <v>4</v>
      </c>
      <c r="E430" s="256" t="n">
        <f aca="false">J430</f>
        <v>5</v>
      </c>
      <c r="F430" s="253" t="n">
        <f aca="false">B431-B430</f>
        <v>31</v>
      </c>
      <c r="H430" s="97" t="n">
        <f aca="false">VLOOKUP($B430,NDayTable,2)</f>
        <v>22</v>
      </c>
      <c r="I430" s="1" t="n">
        <f aca="false">VLOOKUP($B430,NDayTable,3)</f>
        <v>4</v>
      </c>
      <c r="J430" s="1" t="n">
        <f aca="false">VLOOKUP($B430,NDayTable,4)</f>
        <v>5</v>
      </c>
      <c r="K430" s="97" t="n">
        <f aca="false">B430-ValuationDate</f>
        <v>12935</v>
      </c>
      <c r="L430" s="71" t="n">
        <v>49491</v>
      </c>
      <c r="M430" s="97" t="n">
        <v>22</v>
      </c>
      <c r="N430" s="97" t="n">
        <v>4</v>
      </c>
      <c r="O430" s="97" t="n">
        <v>5</v>
      </c>
      <c r="P430" s="97" t="n">
        <v>1</v>
      </c>
      <c r="Q430" s="97" t="n">
        <v>31</v>
      </c>
    </row>
    <row r="431" customFormat="false" ht="11.25" hidden="false" customHeight="false" outlineLevel="0" collapsed="false">
      <c r="A431" s="247"/>
      <c r="B431" s="255" t="n">
        <f aca="false">EOMONTH(B430,0)+1</f>
        <v>58897</v>
      </c>
      <c r="C431" s="256" t="n">
        <f aca="false">H431</f>
        <v>22</v>
      </c>
      <c r="D431" s="256" t="n">
        <f aca="false">I431</f>
        <v>4</v>
      </c>
      <c r="E431" s="256" t="n">
        <f aca="false">J431</f>
        <v>5</v>
      </c>
      <c r="F431" s="253" t="n">
        <f aca="false">B432-B431</f>
        <v>30</v>
      </c>
      <c r="H431" s="97" t="n">
        <f aca="false">VLOOKUP($B431,NDayTable,2)</f>
        <v>22</v>
      </c>
      <c r="I431" s="1" t="n">
        <f aca="false">VLOOKUP($B431,NDayTable,3)</f>
        <v>4</v>
      </c>
      <c r="J431" s="1" t="n">
        <f aca="false">VLOOKUP($B431,NDayTable,4)</f>
        <v>5</v>
      </c>
      <c r="K431" s="97" t="n">
        <f aca="false">B431-ValuationDate</f>
        <v>12966</v>
      </c>
      <c r="L431" s="71" t="n">
        <v>49522</v>
      </c>
      <c r="M431" s="97" t="n">
        <v>22</v>
      </c>
      <c r="N431" s="97" t="n">
        <v>5</v>
      </c>
      <c r="O431" s="97" t="n">
        <v>4</v>
      </c>
      <c r="P431" s="97" t="n">
        <v>0</v>
      </c>
      <c r="Q431" s="97" t="n">
        <v>31</v>
      </c>
    </row>
    <row r="432" customFormat="false" ht="11.25" hidden="false" customHeight="false" outlineLevel="0" collapsed="false">
      <c r="A432" s="247"/>
      <c r="B432" s="255" t="n">
        <f aca="false">EOMONTH(B431,0)+1</f>
        <v>58927</v>
      </c>
      <c r="C432" s="256" t="n">
        <f aca="false">H432</f>
        <v>22</v>
      </c>
      <c r="D432" s="256" t="n">
        <f aca="false">I432</f>
        <v>4</v>
      </c>
      <c r="E432" s="256" t="n">
        <f aca="false">J432</f>
        <v>5</v>
      </c>
      <c r="F432" s="253" t="n">
        <f aca="false">B433-B432</f>
        <v>31</v>
      </c>
      <c r="H432" s="97" t="n">
        <f aca="false">VLOOKUP($B432,NDayTable,2)</f>
        <v>22</v>
      </c>
      <c r="I432" s="1" t="n">
        <f aca="false">VLOOKUP($B432,NDayTable,3)</f>
        <v>4</v>
      </c>
      <c r="J432" s="1" t="n">
        <f aca="false">VLOOKUP($B432,NDayTable,4)</f>
        <v>5</v>
      </c>
      <c r="K432" s="97" t="n">
        <f aca="false">B432-ValuationDate</f>
        <v>12996</v>
      </c>
      <c r="L432" s="71" t="n">
        <v>49553</v>
      </c>
      <c r="M432" s="97" t="n">
        <v>20</v>
      </c>
      <c r="N432" s="97" t="n">
        <v>4</v>
      </c>
      <c r="O432" s="97" t="n">
        <v>6</v>
      </c>
      <c r="P432" s="97" t="n">
        <v>1</v>
      </c>
      <c r="Q432" s="97" t="n">
        <v>30</v>
      </c>
    </row>
    <row r="433" customFormat="false" ht="11.25" hidden="false" customHeight="false" outlineLevel="0" collapsed="false">
      <c r="A433" s="247"/>
      <c r="B433" s="255" t="n">
        <f aca="false">EOMONTH(B432,0)+1</f>
        <v>58958</v>
      </c>
      <c r="C433" s="256" t="n">
        <f aca="false">H433</f>
        <v>22</v>
      </c>
      <c r="D433" s="256" t="n">
        <f aca="false">I433</f>
        <v>4</v>
      </c>
      <c r="E433" s="256" t="n">
        <f aca="false">J433</f>
        <v>5</v>
      </c>
      <c r="F433" s="253" t="n">
        <f aca="false">B434-B433</f>
        <v>30</v>
      </c>
      <c r="H433" s="97" t="n">
        <f aca="false">VLOOKUP($B433,NDayTable,2)</f>
        <v>22</v>
      </c>
      <c r="I433" s="1" t="n">
        <f aca="false">VLOOKUP($B433,NDayTable,3)</f>
        <v>4</v>
      </c>
      <c r="J433" s="1" t="n">
        <f aca="false">VLOOKUP($B433,NDayTable,4)</f>
        <v>5</v>
      </c>
      <c r="K433" s="97" t="n">
        <f aca="false">B433-ValuationDate</f>
        <v>13027</v>
      </c>
      <c r="L433" s="71" t="n">
        <v>49583</v>
      </c>
      <c r="M433" s="97" t="n">
        <v>23</v>
      </c>
      <c r="N433" s="97" t="n">
        <v>4</v>
      </c>
      <c r="O433" s="97" t="n">
        <v>4</v>
      </c>
      <c r="P433" s="97" t="n">
        <v>0</v>
      </c>
      <c r="Q433" s="97" t="n">
        <v>31</v>
      </c>
    </row>
    <row r="434" customFormat="false" ht="11.25" hidden="false" customHeight="false" outlineLevel="0" collapsed="false">
      <c r="A434" s="247"/>
      <c r="B434" s="255" t="n">
        <f aca="false">EOMONTH(B433,0)+1</f>
        <v>58988</v>
      </c>
      <c r="C434" s="256" t="n">
        <f aca="false">H434</f>
        <v>22</v>
      </c>
      <c r="D434" s="256" t="n">
        <f aca="false">I434</f>
        <v>4</v>
      </c>
      <c r="E434" s="256" t="n">
        <f aca="false">J434</f>
        <v>5</v>
      </c>
      <c r="F434" s="253" t="n">
        <f aca="false">B435-B434</f>
        <v>31</v>
      </c>
      <c r="H434" s="97" t="n">
        <f aca="false">VLOOKUP($B434,NDayTable,2)</f>
        <v>22</v>
      </c>
      <c r="I434" s="1" t="n">
        <f aca="false">VLOOKUP($B434,NDayTable,3)</f>
        <v>4</v>
      </c>
      <c r="J434" s="1" t="n">
        <f aca="false">VLOOKUP($B434,NDayTable,4)</f>
        <v>5</v>
      </c>
      <c r="K434" s="97" t="n">
        <f aca="false">B434-ValuationDate</f>
        <v>13057</v>
      </c>
      <c r="L434" s="71" t="n">
        <v>49614</v>
      </c>
      <c r="M434" s="97" t="n">
        <v>20</v>
      </c>
      <c r="N434" s="97" t="n">
        <v>5</v>
      </c>
      <c r="O434" s="97" t="n">
        <v>5</v>
      </c>
      <c r="P434" s="97" t="n">
        <v>1</v>
      </c>
      <c r="Q434" s="97" t="n">
        <v>30</v>
      </c>
    </row>
    <row r="435" customFormat="false" ht="11.25" hidden="false" customHeight="false" outlineLevel="0" collapsed="false">
      <c r="A435" s="247"/>
      <c r="B435" s="255" t="n">
        <f aca="false">EOMONTH(B434,0)+1</f>
        <v>59019</v>
      </c>
      <c r="C435" s="256" t="n">
        <f aca="false">H435</f>
        <v>22</v>
      </c>
      <c r="D435" s="256" t="n">
        <f aca="false">I435</f>
        <v>4</v>
      </c>
      <c r="E435" s="256" t="n">
        <f aca="false">J435</f>
        <v>5</v>
      </c>
      <c r="F435" s="253" t="n">
        <f aca="false">B436-B435</f>
        <v>31</v>
      </c>
      <c r="H435" s="97" t="n">
        <f aca="false">VLOOKUP($B435,NDayTable,2)</f>
        <v>22</v>
      </c>
      <c r="I435" s="1" t="n">
        <f aca="false">VLOOKUP($B435,NDayTable,3)</f>
        <v>4</v>
      </c>
      <c r="J435" s="1" t="n">
        <f aca="false">VLOOKUP($B435,NDayTable,4)</f>
        <v>5</v>
      </c>
      <c r="K435" s="97" t="n">
        <f aca="false">B435-ValuationDate</f>
        <v>13088</v>
      </c>
      <c r="L435" s="71" t="n">
        <v>49644</v>
      </c>
      <c r="M435" s="97" t="n">
        <v>21</v>
      </c>
      <c r="N435" s="97" t="n">
        <v>4</v>
      </c>
      <c r="O435" s="97" t="n">
        <v>6</v>
      </c>
      <c r="P435" s="97" t="n">
        <v>1</v>
      </c>
      <c r="Q435" s="97" t="n">
        <v>31</v>
      </c>
    </row>
    <row r="436" customFormat="false" ht="11.25" hidden="false" customHeight="false" outlineLevel="0" collapsed="false">
      <c r="A436" s="247"/>
      <c r="B436" s="255" t="n">
        <f aca="false">EOMONTH(B435,0)+1</f>
        <v>59050</v>
      </c>
      <c r="C436" s="256" t="n">
        <f aca="false">H436</f>
        <v>22</v>
      </c>
      <c r="D436" s="256" t="n">
        <f aca="false">I436</f>
        <v>4</v>
      </c>
      <c r="E436" s="256" t="n">
        <f aca="false">J436</f>
        <v>5</v>
      </c>
      <c r="F436" s="253" t="n">
        <f aca="false">B437-B436</f>
        <v>30</v>
      </c>
      <c r="H436" s="97" t="n">
        <f aca="false">VLOOKUP($B436,NDayTable,2)</f>
        <v>22</v>
      </c>
      <c r="I436" s="1" t="n">
        <f aca="false">VLOOKUP($B436,NDayTable,3)</f>
        <v>4</v>
      </c>
      <c r="J436" s="1" t="n">
        <f aca="false">VLOOKUP($B436,NDayTable,4)</f>
        <v>5</v>
      </c>
      <c r="K436" s="97" t="n">
        <f aca="false">B436-ValuationDate</f>
        <v>13119</v>
      </c>
      <c r="L436" s="71" t="n">
        <v>49675</v>
      </c>
      <c r="M436" s="97" t="n">
        <v>22</v>
      </c>
      <c r="N436" s="97" t="n">
        <v>4</v>
      </c>
      <c r="O436" s="97" t="n">
        <v>5</v>
      </c>
      <c r="P436" s="97" t="n">
        <v>1</v>
      </c>
      <c r="Q436" s="97" t="n">
        <v>31</v>
      </c>
    </row>
    <row r="437" customFormat="false" ht="11.25" hidden="false" customHeight="false" outlineLevel="0" collapsed="false">
      <c r="A437" s="247"/>
      <c r="B437" s="255" t="n">
        <f aca="false">EOMONTH(B436,0)+1</f>
        <v>59080</v>
      </c>
      <c r="C437" s="256" t="n">
        <f aca="false">H437</f>
        <v>22</v>
      </c>
      <c r="D437" s="256" t="n">
        <f aca="false">I437</f>
        <v>4</v>
      </c>
      <c r="E437" s="256" t="n">
        <f aca="false">J437</f>
        <v>5</v>
      </c>
      <c r="F437" s="253" t="n">
        <f aca="false">B438-B437</f>
        <v>31</v>
      </c>
      <c r="H437" s="97" t="n">
        <f aca="false">VLOOKUP($B437,NDayTable,2)</f>
        <v>22</v>
      </c>
      <c r="I437" s="1" t="n">
        <f aca="false">VLOOKUP($B437,NDayTable,3)</f>
        <v>4</v>
      </c>
      <c r="J437" s="1" t="n">
        <f aca="false">VLOOKUP($B437,NDayTable,4)</f>
        <v>5</v>
      </c>
      <c r="K437" s="97" t="n">
        <f aca="false">B437-ValuationDate</f>
        <v>13149</v>
      </c>
      <c r="L437" s="71" t="n">
        <v>49706</v>
      </c>
      <c r="M437" s="97" t="n">
        <v>20</v>
      </c>
      <c r="N437" s="97" t="n">
        <v>5</v>
      </c>
      <c r="O437" s="97" t="n">
        <v>4</v>
      </c>
      <c r="P437" s="97" t="n">
        <v>0</v>
      </c>
      <c r="Q437" s="97" t="n">
        <v>29</v>
      </c>
    </row>
    <row r="438" customFormat="false" ht="11.25" hidden="false" customHeight="false" outlineLevel="0" collapsed="false">
      <c r="A438" s="247"/>
      <c r="B438" s="255" t="n">
        <f aca="false">EOMONTH(B437,0)+1</f>
        <v>59111</v>
      </c>
      <c r="C438" s="256" t="n">
        <f aca="false">H438</f>
        <v>22</v>
      </c>
      <c r="D438" s="256" t="n">
        <f aca="false">I438</f>
        <v>4</v>
      </c>
      <c r="E438" s="256" t="n">
        <f aca="false">J438</f>
        <v>5</v>
      </c>
      <c r="F438" s="253" t="n">
        <f aca="false">B439-B438</f>
        <v>30</v>
      </c>
      <c r="H438" s="97" t="n">
        <f aca="false">VLOOKUP($B438,NDayTable,2)</f>
        <v>22</v>
      </c>
      <c r="I438" s="1" t="n">
        <f aca="false">VLOOKUP($B438,NDayTable,3)</f>
        <v>4</v>
      </c>
      <c r="J438" s="1" t="n">
        <f aca="false">VLOOKUP($B438,NDayTable,4)</f>
        <v>5</v>
      </c>
      <c r="K438" s="97" t="n">
        <f aca="false">B438-ValuationDate</f>
        <v>13180</v>
      </c>
      <c r="L438" s="71" t="n">
        <v>49735</v>
      </c>
      <c r="M438" s="97" t="n">
        <v>22</v>
      </c>
      <c r="N438" s="97" t="n">
        <v>4</v>
      </c>
      <c r="O438" s="97" t="n">
        <v>5</v>
      </c>
      <c r="P438" s="97" t="n">
        <v>0</v>
      </c>
      <c r="Q438" s="97" t="n">
        <v>31</v>
      </c>
    </row>
    <row r="439" customFormat="false" ht="11.25" hidden="false" customHeight="false" outlineLevel="0" collapsed="false">
      <c r="A439" s="247"/>
      <c r="B439" s="255" t="n">
        <f aca="false">EOMONTH(B438,0)+1</f>
        <v>59141</v>
      </c>
      <c r="C439" s="256" t="n">
        <f aca="false">H439</f>
        <v>22</v>
      </c>
      <c r="D439" s="256" t="n">
        <f aca="false">I439</f>
        <v>4</v>
      </c>
      <c r="E439" s="256" t="n">
        <f aca="false">J439</f>
        <v>5</v>
      </c>
      <c r="F439" s="253" t="n">
        <f aca="false">B440-B439</f>
        <v>31</v>
      </c>
      <c r="H439" s="97" t="n">
        <f aca="false">VLOOKUP($B439,NDayTable,2)</f>
        <v>22</v>
      </c>
      <c r="I439" s="1" t="n">
        <f aca="false">VLOOKUP($B439,NDayTable,3)</f>
        <v>4</v>
      </c>
      <c r="J439" s="1" t="n">
        <f aca="false">VLOOKUP($B439,NDayTable,4)</f>
        <v>5</v>
      </c>
      <c r="K439" s="97" t="n">
        <f aca="false">B439-ValuationDate</f>
        <v>13210</v>
      </c>
      <c r="L439" s="71" t="n">
        <v>49766</v>
      </c>
      <c r="M439" s="97" t="n">
        <v>22</v>
      </c>
      <c r="N439" s="97" t="n">
        <v>4</v>
      </c>
      <c r="O439" s="97" t="n">
        <v>4</v>
      </c>
      <c r="P439" s="97" t="n">
        <v>0</v>
      </c>
      <c r="Q439" s="97" t="n">
        <v>30</v>
      </c>
    </row>
    <row r="440" customFormat="false" ht="11.25" hidden="false" customHeight="false" outlineLevel="0" collapsed="false">
      <c r="A440" s="247"/>
      <c r="B440" s="255" t="n">
        <f aca="false">EOMONTH(B439,0)+1</f>
        <v>59172</v>
      </c>
      <c r="C440" s="256" t="n">
        <f aca="false">H440</f>
        <v>22</v>
      </c>
      <c r="D440" s="256" t="n">
        <f aca="false">I440</f>
        <v>4</v>
      </c>
      <c r="E440" s="256" t="n">
        <f aca="false">J440</f>
        <v>5</v>
      </c>
      <c r="F440" s="253" t="n">
        <f aca="false">B441-B440</f>
        <v>31</v>
      </c>
      <c r="H440" s="97" t="n">
        <f aca="false">VLOOKUP($B440,NDayTable,2)</f>
        <v>22</v>
      </c>
      <c r="I440" s="1" t="n">
        <f aca="false">VLOOKUP($B440,NDayTable,3)</f>
        <v>4</v>
      </c>
      <c r="J440" s="1" t="n">
        <f aca="false">VLOOKUP($B440,NDayTable,4)</f>
        <v>5</v>
      </c>
      <c r="K440" s="97" t="n">
        <f aca="false">B440-ValuationDate</f>
        <v>13241</v>
      </c>
      <c r="L440" s="71" t="n">
        <v>49796</v>
      </c>
      <c r="M440" s="97" t="n">
        <v>20</v>
      </c>
      <c r="N440" s="97" t="n">
        <v>5</v>
      </c>
      <c r="O440" s="97" t="n">
        <v>6</v>
      </c>
      <c r="P440" s="97" t="n">
        <v>1</v>
      </c>
      <c r="Q440" s="97" t="n">
        <v>31</v>
      </c>
    </row>
    <row r="441" customFormat="false" ht="11.25" hidden="false" customHeight="false" outlineLevel="0" collapsed="false">
      <c r="A441" s="247"/>
      <c r="B441" s="255" t="n">
        <f aca="false">EOMONTH(B440,0)+1</f>
        <v>59203</v>
      </c>
      <c r="C441" s="256" t="n">
        <f aca="false">H441</f>
        <v>22</v>
      </c>
      <c r="D441" s="256" t="n">
        <f aca="false">I441</f>
        <v>4</v>
      </c>
      <c r="E441" s="256" t="n">
        <f aca="false">J441</f>
        <v>5</v>
      </c>
      <c r="F441" s="253" t="n">
        <f aca="false">B442-B441</f>
        <v>28</v>
      </c>
      <c r="H441" s="97" t="n">
        <f aca="false">VLOOKUP($B441,NDayTable,2)</f>
        <v>22</v>
      </c>
      <c r="I441" s="1" t="n">
        <f aca="false">VLOOKUP($B441,NDayTable,3)</f>
        <v>4</v>
      </c>
      <c r="J441" s="1" t="n">
        <f aca="false">VLOOKUP($B441,NDayTable,4)</f>
        <v>5</v>
      </c>
      <c r="K441" s="97" t="n">
        <f aca="false">B441-ValuationDate</f>
        <v>13272</v>
      </c>
      <c r="L441" s="71" t="n">
        <v>49827</v>
      </c>
      <c r="M441" s="97" t="n">
        <v>22</v>
      </c>
      <c r="N441" s="97" t="n">
        <v>4</v>
      </c>
      <c r="O441" s="97" t="n">
        <v>4</v>
      </c>
      <c r="P441" s="97" t="n">
        <v>0</v>
      </c>
      <c r="Q441" s="97" t="n">
        <v>30</v>
      </c>
    </row>
    <row r="442" customFormat="false" ht="11.25" hidden="false" customHeight="false" outlineLevel="0" collapsed="false">
      <c r="A442" s="247"/>
      <c r="B442" s="255" t="n">
        <f aca="false">EOMONTH(B441,0)+1</f>
        <v>59231</v>
      </c>
      <c r="C442" s="256" t="n">
        <f aca="false">H442</f>
        <v>22</v>
      </c>
      <c r="D442" s="256" t="n">
        <f aca="false">I442</f>
        <v>4</v>
      </c>
      <c r="E442" s="256" t="n">
        <f aca="false">J442</f>
        <v>5</v>
      </c>
      <c r="F442" s="253" t="n">
        <f aca="false">B443-B442</f>
        <v>31</v>
      </c>
      <c r="H442" s="97" t="n">
        <f aca="false">VLOOKUP($B442,NDayTable,2)</f>
        <v>22</v>
      </c>
      <c r="I442" s="1" t="n">
        <f aca="false">VLOOKUP($B442,NDayTable,3)</f>
        <v>4</v>
      </c>
      <c r="J442" s="1" t="n">
        <f aca="false">VLOOKUP($B442,NDayTable,4)</f>
        <v>5</v>
      </c>
      <c r="K442" s="97" t="n">
        <f aca="false">B442-ValuationDate</f>
        <v>13300</v>
      </c>
      <c r="L442" s="71" t="n">
        <v>49857</v>
      </c>
      <c r="M442" s="97" t="n">
        <v>23</v>
      </c>
      <c r="N442" s="97" t="n">
        <v>3</v>
      </c>
      <c r="O442" s="97" t="n">
        <v>5</v>
      </c>
      <c r="P442" s="97" t="n">
        <v>1</v>
      </c>
      <c r="Q442" s="97" t="n">
        <v>31</v>
      </c>
    </row>
    <row r="443" customFormat="false" ht="11.25" hidden="false" customHeight="false" outlineLevel="0" collapsed="false">
      <c r="A443" s="247"/>
      <c r="B443" s="255" t="n">
        <f aca="false">EOMONTH(B442,0)+1</f>
        <v>59262</v>
      </c>
      <c r="C443" s="256" t="n">
        <f aca="false">H443</f>
        <v>22</v>
      </c>
      <c r="D443" s="256" t="n">
        <f aca="false">I443</f>
        <v>4</v>
      </c>
      <c r="E443" s="256" t="n">
        <f aca="false">J443</f>
        <v>5</v>
      </c>
      <c r="F443" s="253" t="n">
        <f aca="false">B444-B443</f>
        <v>30</v>
      </c>
      <c r="H443" s="97" t="n">
        <f aca="false">VLOOKUP($B443,NDayTable,2)</f>
        <v>22</v>
      </c>
      <c r="I443" s="1" t="n">
        <f aca="false">VLOOKUP($B443,NDayTable,3)</f>
        <v>4</v>
      </c>
      <c r="J443" s="1" t="n">
        <f aca="false">VLOOKUP($B443,NDayTable,4)</f>
        <v>5</v>
      </c>
      <c r="K443" s="97" t="n">
        <f aca="false">B443-ValuationDate</f>
        <v>13331</v>
      </c>
      <c r="L443" s="71" t="n">
        <v>49888</v>
      </c>
      <c r="M443" s="97" t="n">
        <v>21</v>
      </c>
      <c r="N443" s="97" t="n">
        <v>5</v>
      </c>
      <c r="O443" s="97" t="n">
        <v>5</v>
      </c>
      <c r="P443" s="97" t="n">
        <v>0</v>
      </c>
      <c r="Q443" s="97" t="n">
        <v>31</v>
      </c>
    </row>
    <row r="444" customFormat="false" ht="11.25" hidden="false" customHeight="false" outlineLevel="0" collapsed="false">
      <c r="A444" s="247"/>
      <c r="B444" s="255" t="n">
        <f aca="false">EOMONTH(B443,0)+1</f>
        <v>59292</v>
      </c>
      <c r="C444" s="256" t="n">
        <f aca="false">H444</f>
        <v>22</v>
      </c>
      <c r="D444" s="256" t="n">
        <f aca="false">I444</f>
        <v>4</v>
      </c>
      <c r="E444" s="256" t="n">
        <f aca="false">J444</f>
        <v>5</v>
      </c>
      <c r="F444" s="253" t="n">
        <f aca="false">B445-B444</f>
        <v>31</v>
      </c>
      <c r="H444" s="97" t="n">
        <f aca="false">VLOOKUP($B444,NDayTable,2)</f>
        <v>22</v>
      </c>
      <c r="I444" s="1" t="n">
        <f aca="false">VLOOKUP($B444,NDayTable,3)</f>
        <v>4</v>
      </c>
      <c r="J444" s="1" t="n">
        <f aca="false">VLOOKUP($B444,NDayTable,4)</f>
        <v>5</v>
      </c>
      <c r="K444" s="97" t="n">
        <f aca="false">B444-ValuationDate</f>
        <v>13361</v>
      </c>
      <c r="L444" s="71" t="n">
        <v>49919</v>
      </c>
      <c r="M444" s="97" t="n">
        <v>21</v>
      </c>
      <c r="N444" s="97" t="n">
        <v>4</v>
      </c>
      <c r="O444" s="97" t="n">
        <v>5</v>
      </c>
      <c r="P444" s="97" t="n">
        <v>1</v>
      </c>
      <c r="Q444" s="97" t="n">
        <v>30</v>
      </c>
    </row>
    <row r="445" customFormat="false" ht="11.25" hidden="false" customHeight="false" outlineLevel="0" collapsed="false">
      <c r="A445" s="247"/>
      <c r="B445" s="255" t="n">
        <f aca="false">EOMONTH(B444,0)+1</f>
        <v>59323</v>
      </c>
      <c r="C445" s="256" t="n">
        <f aca="false">H445</f>
        <v>22</v>
      </c>
      <c r="D445" s="256" t="n">
        <f aca="false">I445</f>
        <v>4</v>
      </c>
      <c r="E445" s="256" t="n">
        <f aca="false">J445</f>
        <v>5</v>
      </c>
      <c r="F445" s="253" t="n">
        <f aca="false">B446-B445</f>
        <v>30</v>
      </c>
      <c r="H445" s="97" t="n">
        <f aca="false">VLOOKUP($B445,NDayTable,2)</f>
        <v>22</v>
      </c>
      <c r="I445" s="1" t="n">
        <f aca="false">VLOOKUP($B445,NDayTable,3)</f>
        <v>4</v>
      </c>
      <c r="J445" s="1" t="n">
        <f aca="false">VLOOKUP($B445,NDayTable,4)</f>
        <v>5</v>
      </c>
      <c r="K445" s="97" t="n">
        <f aca="false">B445-ValuationDate</f>
        <v>13392</v>
      </c>
      <c r="L445" s="71" t="n">
        <v>49949</v>
      </c>
      <c r="M445" s="97" t="n">
        <v>22</v>
      </c>
      <c r="N445" s="97" t="n">
        <v>5</v>
      </c>
      <c r="O445" s="97" t="n">
        <v>4</v>
      </c>
      <c r="P445" s="97" t="n">
        <v>0</v>
      </c>
      <c r="Q445" s="97" t="n">
        <v>31</v>
      </c>
    </row>
    <row r="446" customFormat="false" ht="11.25" hidden="false" customHeight="false" outlineLevel="0" collapsed="false">
      <c r="A446" s="247"/>
      <c r="B446" s="255" t="n">
        <f aca="false">EOMONTH(B445,0)+1</f>
        <v>59353</v>
      </c>
      <c r="C446" s="256" t="n">
        <f aca="false">H446</f>
        <v>22</v>
      </c>
      <c r="D446" s="256" t="n">
        <f aca="false">I446</f>
        <v>4</v>
      </c>
      <c r="E446" s="256" t="n">
        <f aca="false">J446</f>
        <v>5</v>
      </c>
      <c r="F446" s="253" t="n">
        <f aca="false">B447-B446</f>
        <v>31</v>
      </c>
      <c r="H446" s="97" t="n">
        <f aca="false">VLOOKUP($B446,NDayTable,2)</f>
        <v>22</v>
      </c>
      <c r="I446" s="1" t="n">
        <f aca="false">VLOOKUP($B446,NDayTable,3)</f>
        <v>4</v>
      </c>
      <c r="J446" s="1" t="n">
        <f aca="false">VLOOKUP($B446,NDayTable,4)</f>
        <v>5</v>
      </c>
      <c r="K446" s="97" t="n">
        <f aca="false">B446-ValuationDate</f>
        <v>13422</v>
      </c>
      <c r="L446" s="71" t="n">
        <v>49980</v>
      </c>
      <c r="M446" s="97" t="n">
        <v>20</v>
      </c>
      <c r="N446" s="97" t="n">
        <v>4</v>
      </c>
      <c r="O446" s="97" t="n">
        <v>6</v>
      </c>
      <c r="P446" s="97" t="n">
        <v>1</v>
      </c>
      <c r="Q446" s="97" t="n">
        <v>30</v>
      </c>
    </row>
    <row r="447" customFormat="false" ht="11.25" hidden="false" customHeight="false" outlineLevel="0" collapsed="false">
      <c r="A447" s="247"/>
      <c r="B447" s="255" t="n">
        <f aca="false">EOMONTH(B446,0)+1</f>
        <v>59384</v>
      </c>
      <c r="C447" s="256" t="n">
        <f aca="false">H447</f>
        <v>22</v>
      </c>
      <c r="D447" s="256" t="n">
        <f aca="false">I447</f>
        <v>4</v>
      </c>
      <c r="E447" s="256" t="n">
        <f aca="false">J447</f>
        <v>5</v>
      </c>
      <c r="F447" s="253" t="n">
        <f aca="false">B448-B447</f>
        <v>31</v>
      </c>
      <c r="H447" s="97" t="n">
        <f aca="false">VLOOKUP($B447,NDayTable,2)</f>
        <v>22</v>
      </c>
      <c r="I447" s="1" t="n">
        <f aca="false">VLOOKUP($B447,NDayTable,3)</f>
        <v>4</v>
      </c>
      <c r="J447" s="1" t="n">
        <f aca="false">VLOOKUP($B447,NDayTable,4)</f>
        <v>5</v>
      </c>
      <c r="K447" s="97" t="n">
        <f aca="false">B447-ValuationDate</f>
        <v>13453</v>
      </c>
      <c r="L447" s="71" t="n">
        <v>50010</v>
      </c>
      <c r="M447" s="97" t="n">
        <v>22</v>
      </c>
      <c r="N447" s="97" t="n">
        <v>4</v>
      </c>
      <c r="O447" s="97" t="n">
        <v>5</v>
      </c>
      <c r="P447" s="97" t="n">
        <v>1</v>
      </c>
      <c r="Q447" s="97" t="n">
        <v>31</v>
      </c>
    </row>
    <row r="448" customFormat="false" ht="11.25" hidden="false" customHeight="false" outlineLevel="0" collapsed="false">
      <c r="A448" s="247"/>
      <c r="B448" s="255" t="n">
        <f aca="false">EOMONTH(B447,0)+1</f>
        <v>59415</v>
      </c>
      <c r="C448" s="256" t="n">
        <f aca="false">H448</f>
        <v>22</v>
      </c>
      <c r="D448" s="256" t="n">
        <f aca="false">I448</f>
        <v>4</v>
      </c>
      <c r="E448" s="256" t="n">
        <f aca="false">J448</f>
        <v>5</v>
      </c>
      <c r="F448" s="253" t="n">
        <f aca="false">B449-B448</f>
        <v>30</v>
      </c>
      <c r="H448" s="97" t="n">
        <f aca="false">VLOOKUP($B448,NDayTable,2)</f>
        <v>22</v>
      </c>
      <c r="I448" s="1" t="n">
        <f aca="false">VLOOKUP($B448,NDayTable,3)</f>
        <v>4</v>
      </c>
      <c r="J448" s="1" t="n">
        <f aca="false">VLOOKUP($B448,NDayTable,4)</f>
        <v>5</v>
      </c>
      <c r="K448" s="97" t="n">
        <f aca="false">B448-ValuationDate</f>
        <v>13484</v>
      </c>
      <c r="L448" s="71"/>
    </row>
    <row r="449" customFormat="false" ht="11.25" hidden="false" customHeight="false" outlineLevel="0" collapsed="false">
      <c r="A449" s="247"/>
      <c r="B449" s="255" t="n">
        <f aca="false">EOMONTH(B448,0)+1</f>
        <v>59445</v>
      </c>
      <c r="C449" s="256" t="n">
        <f aca="false">H449</f>
        <v>22</v>
      </c>
      <c r="D449" s="256" t="n">
        <f aca="false">I449</f>
        <v>4</v>
      </c>
      <c r="E449" s="256" t="n">
        <f aca="false">J449</f>
        <v>5</v>
      </c>
      <c r="F449" s="253" t="n">
        <f aca="false">B450-B449</f>
        <v>31</v>
      </c>
      <c r="H449" s="97" t="n">
        <f aca="false">VLOOKUP($B449,NDayTable,2)</f>
        <v>22</v>
      </c>
      <c r="I449" s="1" t="n">
        <f aca="false">VLOOKUP($B449,NDayTable,3)</f>
        <v>4</v>
      </c>
      <c r="J449" s="1" t="n">
        <f aca="false">VLOOKUP($B449,NDayTable,4)</f>
        <v>5</v>
      </c>
      <c r="K449" s="97" t="n">
        <f aca="false">B449-ValuationDate</f>
        <v>13514</v>
      </c>
      <c r="L449" s="247"/>
      <c r="M449" s="247"/>
      <c r="N449" s="247"/>
      <c r="O449" s="247"/>
      <c r="P449" s="247"/>
      <c r="Q449" s="247"/>
    </row>
    <row r="450" customFormat="false" ht="11.25" hidden="false" customHeight="false" outlineLevel="0" collapsed="false">
      <c r="A450" s="247"/>
      <c r="B450" s="255" t="n">
        <f aca="false">EOMONTH(B449,0)+1</f>
        <v>59476</v>
      </c>
      <c r="C450" s="256" t="n">
        <f aca="false">H450</f>
        <v>22</v>
      </c>
      <c r="D450" s="256" t="n">
        <f aca="false">I450</f>
        <v>4</v>
      </c>
      <c r="E450" s="256" t="n">
        <f aca="false">J450</f>
        <v>5</v>
      </c>
      <c r="F450" s="253" t="n">
        <f aca="false">B451-B450</f>
        <v>30</v>
      </c>
      <c r="H450" s="97" t="n">
        <f aca="false">VLOOKUP($B450,NDayTable,2)</f>
        <v>22</v>
      </c>
      <c r="I450" s="1" t="n">
        <f aca="false">VLOOKUP($B450,NDayTable,3)</f>
        <v>4</v>
      </c>
      <c r="J450" s="1" t="n">
        <f aca="false">VLOOKUP($B450,NDayTable,4)</f>
        <v>5</v>
      </c>
      <c r="K450" s="97" t="n">
        <f aca="false">B450-ValuationDate</f>
        <v>13545</v>
      </c>
      <c r="L450" s="247"/>
      <c r="M450" s="247"/>
      <c r="N450" s="247"/>
      <c r="O450" s="247"/>
      <c r="P450" s="247"/>
      <c r="Q450" s="247"/>
    </row>
    <row r="451" customFormat="false" ht="11.25" hidden="false" customHeight="false" outlineLevel="0" collapsed="false">
      <c r="A451" s="247"/>
      <c r="B451" s="255" t="n">
        <f aca="false">EOMONTH(B450,0)+1</f>
        <v>59506</v>
      </c>
      <c r="C451" s="256" t="n">
        <f aca="false">H451</f>
        <v>22</v>
      </c>
      <c r="D451" s="256" t="n">
        <f aca="false">I451</f>
        <v>4</v>
      </c>
      <c r="E451" s="256" t="n">
        <f aca="false">J451</f>
        <v>5</v>
      </c>
      <c r="F451" s="253" t="n">
        <f aca="false">B452-B451</f>
        <v>31</v>
      </c>
      <c r="H451" s="97" t="n">
        <f aca="false">VLOOKUP($B451,NDayTable,2)</f>
        <v>22</v>
      </c>
      <c r="I451" s="1" t="n">
        <f aca="false">VLOOKUP($B451,NDayTable,3)</f>
        <v>4</v>
      </c>
      <c r="J451" s="1" t="n">
        <f aca="false">VLOOKUP($B451,NDayTable,4)</f>
        <v>5</v>
      </c>
      <c r="K451" s="97" t="n">
        <f aca="false">B451-ValuationDate</f>
        <v>13575</v>
      </c>
      <c r="L451" s="247"/>
      <c r="M451" s="247"/>
      <c r="N451" s="247"/>
      <c r="O451" s="247"/>
      <c r="P451" s="247"/>
      <c r="Q451" s="247"/>
    </row>
    <row r="452" customFormat="false" ht="11.25" hidden="false" customHeight="false" outlineLevel="0" collapsed="false">
      <c r="A452" s="247"/>
      <c r="B452" s="255" t="n">
        <f aca="false">EOMONTH(B451,0)+1</f>
        <v>59537</v>
      </c>
      <c r="C452" s="256" t="n">
        <f aca="false">H452</f>
        <v>22</v>
      </c>
      <c r="D452" s="256" t="n">
        <f aca="false">I452</f>
        <v>4</v>
      </c>
      <c r="E452" s="256" t="n">
        <f aca="false">J452</f>
        <v>5</v>
      </c>
      <c r="F452" s="253" t="n">
        <f aca="false">B453-B452</f>
        <v>31</v>
      </c>
      <c r="H452" s="97" t="n">
        <f aca="false">VLOOKUP($B452,NDayTable,2)</f>
        <v>22</v>
      </c>
      <c r="I452" s="1" t="n">
        <f aca="false">VLOOKUP($B452,NDayTable,3)</f>
        <v>4</v>
      </c>
      <c r="J452" s="1" t="n">
        <f aca="false">VLOOKUP($B452,NDayTable,4)</f>
        <v>5</v>
      </c>
      <c r="K452" s="97" t="n">
        <f aca="false">B452-ValuationDate</f>
        <v>13606</v>
      </c>
      <c r="L452" s="247"/>
      <c r="M452" s="247"/>
      <c r="N452" s="247"/>
      <c r="O452" s="247"/>
      <c r="P452" s="247"/>
      <c r="Q452" s="247"/>
    </row>
    <row r="453" customFormat="false" ht="11.25" hidden="false" customHeight="false" outlineLevel="0" collapsed="false">
      <c r="A453" s="247"/>
      <c r="B453" s="255" t="n">
        <f aca="false">EOMONTH(B452,0)+1</f>
        <v>59568</v>
      </c>
      <c r="C453" s="256" t="n">
        <f aca="false">H453</f>
        <v>22</v>
      </c>
      <c r="D453" s="256" t="n">
        <f aca="false">I453</f>
        <v>4</v>
      </c>
      <c r="E453" s="256" t="n">
        <f aca="false">J453</f>
        <v>5</v>
      </c>
      <c r="F453" s="253" t="n">
        <f aca="false">B454-B453</f>
        <v>28</v>
      </c>
      <c r="H453" s="97" t="n">
        <f aca="false">VLOOKUP($B453,NDayTable,2)</f>
        <v>22</v>
      </c>
      <c r="I453" s="1" t="n">
        <f aca="false">VLOOKUP($B453,NDayTable,3)</f>
        <v>4</v>
      </c>
      <c r="J453" s="1" t="n">
        <f aca="false">VLOOKUP($B453,NDayTable,4)</f>
        <v>5</v>
      </c>
      <c r="K453" s="97" t="n">
        <f aca="false">B453-ValuationDate</f>
        <v>13637</v>
      </c>
      <c r="L453" s="247"/>
      <c r="M453" s="247"/>
      <c r="N453" s="247"/>
      <c r="O453" s="247"/>
      <c r="P453" s="247"/>
      <c r="Q453" s="247"/>
    </row>
    <row r="454" customFormat="false" ht="11.25" hidden="false" customHeight="false" outlineLevel="0" collapsed="false">
      <c r="A454" s="247"/>
      <c r="B454" s="255" t="n">
        <f aca="false">EOMONTH(B453,0)+1</f>
        <v>59596</v>
      </c>
      <c r="C454" s="256" t="n">
        <f aca="false">H454</f>
        <v>22</v>
      </c>
      <c r="D454" s="256" t="n">
        <f aca="false">I454</f>
        <v>4</v>
      </c>
      <c r="E454" s="256" t="n">
        <f aca="false">J454</f>
        <v>5</v>
      </c>
      <c r="F454" s="253" t="n">
        <f aca="false">B455-B454</f>
        <v>31</v>
      </c>
      <c r="H454" s="97" t="n">
        <f aca="false">VLOOKUP($B454,NDayTable,2)</f>
        <v>22</v>
      </c>
      <c r="I454" s="1" t="n">
        <f aca="false">VLOOKUP($B454,NDayTable,3)</f>
        <v>4</v>
      </c>
      <c r="J454" s="1" t="n">
        <f aca="false">VLOOKUP($B454,NDayTable,4)</f>
        <v>5</v>
      </c>
      <c r="K454" s="97" t="n">
        <f aca="false">B454-ValuationDate</f>
        <v>13665</v>
      </c>
      <c r="L454" s="247"/>
      <c r="M454" s="247"/>
      <c r="N454" s="247"/>
      <c r="O454" s="247"/>
      <c r="P454" s="247"/>
      <c r="Q454" s="247"/>
    </row>
    <row r="455" customFormat="false" ht="11.25" hidden="false" customHeight="false" outlineLevel="0" collapsed="false">
      <c r="A455" s="247"/>
      <c r="B455" s="255" t="n">
        <f aca="false">EOMONTH(B454,0)+1</f>
        <v>59627</v>
      </c>
      <c r="C455" s="256" t="n">
        <f aca="false">H455</f>
        <v>22</v>
      </c>
      <c r="D455" s="256" t="n">
        <f aca="false">I455</f>
        <v>4</v>
      </c>
      <c r="E455" s="256" t="n">
        <f aca="false">J455</f>
        <v>5</v>
      </c>
      <c r="F455" s="253" t="n">
        <f aca="false">B456-B455</f>
        <v>30</v>
      </c>
      <c r="H455" s="97" t="n">
        <f aca="false">VLOOKUP($B455,NDayTable,2)</f>
        <v>22</v>
      </c>
      <c r="I455" s="1" t="n">
        <f aca="false">VLOOKUP($B455,NDayTable,3)</f>
        <v>4</v>
      </c>
      <c r="J455" s="1" t="n">
        <f aca="false">VLOOKUP($B455,NDayTable,4)</f>
        <v>5</v>
      </c>
      <c r="K455" s="97" t="n">
        <f aca="false">B455-ValuationDate</f>
        <v>13696</v>
      </c>
      <c r="L455" s="247"/>
      <c r="M455" s="247"/>
      <c r="N455" s="247"/>
      <c r="O455" s="247"/>
      <c r="P455" s="247"/>
      <c r="Q455" s="247"/>
    </row>
    <row r="456" customFormat="false" ht="11.25" hidden="false" customHeight="false" outlineLevel="0" collapsed="false">
      <c r="A456" s="247"/>
      <c r="B456" s="255" t="n">
        <f aca="false">EOMONTH(B455,0)+1</f>
        <v>59657</v>
      </c>
      <c r="C456" s="256" t="n">
        <f aca="false">H456</f>
        <v>22</v>
      </c>
      <c r="D456" s="256" t="n">
        <f aca="false">I456</f>
        <v>4</v>
      </c>
      <c r="E456" s="256" t="n">
        <f aca="false">J456</f>
        <v>5</v>
      </c>
      <c r="F456" s="253" t="n">
        <f aca="false">B457-B456</f>
        <v>31</v>
      </c>
      <c r="H456" s="97" t="n">
        <f aca="false">VLOOKUP($B456,NDayTable,2)</f>
        <v>22</v>
      </c>
      <c r="I456" s="1" t="n">
        <f aca="false">VLOOKUP($B456,NDayTable,3)</f>
        <v>4</v>
      </c>
      <c r="J456" s="1" t="n">
        <f aca="false">VLOOKUP($B456,NDayTable,4)</f>
        <v>5</v>
      </c>
      <c r="K456" s="97" t="n">
        <f aca="false">B456-ValuationDate</f>
        <v>13726</v>
      </c>
      <c r="L456" s="247"/>
      <c r="M456" s="247"/>
      <c r="N456" s="247"/>
      <c r="O456" s="247"/>
      <c r="P456" s="247"/>
      <c r="Q456" s="247"/>
    </row>
    <row r="457" customFormat="false" ht="11.25" hidden="false" customHeight="false" outlineLevel="0" collapsed="false">
      <c r="A457" s="247"/>
      <c r="B457" s="255" t="n">
        <f aca="false">EOMONTH(B456,0)+1</f>
        <v>59688</v>
      </c>
      <c r="C457" s="256" t="n">
        <f aca="false">H457</f>
        <v>22</v>
      </c>
      <c r="D457" s="256" t="n">
        <f aca="false">I457</f>
        <v>4</v>
      </c>
      <c r="E457" s="256" t="n">
        <f aca="false">J457</f>
        <v>5</v>
      </c>
      <c r="F457" s="253" t="n">
        <f aca="false">B458-B457</f>
        <v>30</v>
      </c>
      <c r="H457" s="97" t="n">
        <f aca="false">VLOOKUP($B457,NDayTable,2)</f>
        <v>22</v>
      </c>
      <c r="I457" s="1" t="n">
        <f aca="false">VLOOKUP($B457,NDayTable,3)</f>
        <v>4</v>
      </c>
      <c r="J457" s="1" t="n">
        <f aca="false">VLOOKUP($B457,NDayTable,4)</f>
        <v>5</v>
      </c>
      <c r="K457" s="97" t="n">
        <f aca="false">B457-ValuationDate</f>
        <v>13757</v>
      </c>
      <c r="L457" s="247"/>
      <c r="M457" s="247"/>
      <c r="N457" s="247"/>
      <c r="O457" s="247"/>
      <c r="P457" s="247"/>
      <c r="Q457" s="247"/>
    </row>
    <row r="458" customFormat="false" ht="11.25" hidden="false" customHeight="false" outlineLevel="0" collapsed="false">
      <c r="A458" s="247"/>
      <c r="B458" s="255" t="n">
        <f aca="false">EOMONTH(B457,0)+1</f>
        <v>59718</v>
      </c>
      <c r="C458" s="256" t="n">
        <f aca="false">H458</f>
        <v>22</v>
      </c>
      <c r="D458" s="256" t="n">
        <f aca="false">I458</f>
        <v>4</v>
      </c>
      <c r="E458" s="256" t="n">
        <f aca="false">J458</f>
        <v>5</v>
      </c>
      <c r="F458" s="253" t="n">
        <f aca="false">B459-B458</f>
        <v>31</v>
      </c>
      <c r="H458" s="97" t="n">
        <f aca="false">VLOOKUP($B458,NDayTable,2)</f>
        <v>22</v>
      </c>
      <c r="I458" s="1" t="n">
        <f aca="false">VLOOKUP($B458,NDayTable,3)</f>
        <v>4</v>
      </c>
      <c r="J458" s="1" t="n">
        <f aca="false">VLOOKUP($B458,NDayTable,4)</f>
        <v>5</v>
      </c>
      <c r="K458" s="97" t="n">
        <f aca="false">B458-ValuationDate</f>
        <v>13787</v>
      </c>
      <c r="L458" s="247"/>
      <c r="M458" s="247"/>
      <c r="N458" s="247"/>
      <c r="O458" s="247"/>
      <c r="P458" s="247"/>
      <c r="Q458" s="247"/>
    </row>
    <row r="459" customFormat="false" ht="11.25" hidden="false" customHeight="false" outlineLevel="0" collapsed="false">
      <c r="A459" s="247"/>
      <c r="B459" s="255" t="n">
        <f aca="false">EOMONTH(B458,0)+1</f>
        <v>59749</v>
      </c>
      <c r="C459" s="256" t="n">
        <f aca="false">H459</f>
        <v>22</v>
      </c>
      <c r="D459" s="256" t="n">
        <f aca="false">I459</f>
        <v>4</v>
      </c>
      <c r="E459" s="256" t="n">
        <f aca="false">J459</f>
        <v>5</v>
      </c>
      <c r="F459" s="253" t="n">
        <f aca="false">B460-B459</f>
        <v>31</v>
      </c>
      <c r="H459" s="97" t="n">
        <f aca="false">VLOOKUP($B459,NDayTable,2)</f>
        <v>22</v>
      </c>
      <c r="I459" s="1" t="n">
        <f aca="false">VLOOKUP($B459,NDayTable,3)</f>
        <v>4</v>
      </c>
      <c r="J459" s="1" t="n">
        <f aca="false">VLOOKUP($B459,NDayTable,4)</f>
        <v>5</v>
      </c>
      <c r="K459" s="97" t="n">
        <f aca="false">B459-ValuationDate</f>
        <v>13818</v>
      </c>
      <c r="L459" s="247"/>
      <c r="M459" s="247"/>
      <c r="N459" s="247"/>
      <c r="O459" s="247"/>
      <c r="P459" s="247"/>
      <c r="Q459" s="247"/>
    </row>
    <row r="460" customFormat="false" ht="11.25" hidden="false" customHeight="false" outlineLevel="0" collapsed="false">
      <c r="A460" s="247"/>
      <c r="B460" s="255" t="n">
        <f aca="false">EOMONTH(B459,0)+1</f>
        <v>59780</v>
      </c>
      <c r="C460" s="256" t="n">
        <f aca="false">H460</f>
        <v>22</v>
      </c>
      <c r="D460" s="256" t="n">
        <f aca="false">I460</f>
        <v>4</v>
      </c>
      <c r="E460" s="256" t="n">
        <f aca="false">J460</f>
        <v>5</v>
      </c>
      <c r="F460" s="253" t="n">
        <f aca="false">B461-B460</f>
        <v>30</v>
      </c>
      <c r="H460" s="97" t="n">
        <f aca="false">VLOOKUP($B460,NDayTable,2)</f>
        <v>22</v>
      </c>
      <c r="I460" s="1" t="n">
        <f aca="false">VLOOKUP($B460,NDayTable,3)</f>
        <v>4</v>
      </c>
      <c r="J460" s="1" t="n">
        <f aca="false">VLOOKUP($B460,NDayTable,4)</f>
        <v>5</v>
      </c>
      <c r="K460" s="97" t="n">
        <f aca="false">B460-ValuationDate</f>
        <v>13849</v>
      </c>
      <c r="L460" s="247"/>
      <c r="M460" s="247"/>
      <c r="N460" s="247"/>
      <c r="O460" s="247"/>
      <c r="P460" s="247"/>
      <c r="Q460" s="247"/>
    </row>
    <row r="461" customFormat="false" ht="11.25" hidden="false" customHeight="false" outlineLevel="0" collapsed="false">
      <c r="A461" s="247"/>
      <c r="B461" s="255" t="n">
        <f aca="false">EOMONTH(B460,0)+1</f>
        <v>59810</v>
      </c>
      <c r="C461" s="256" t="n">
        <f aca="false">H461</f>
        <v>22</v>
      </c>
      <c r="D461" s="256" t="n">
        <f aca="false">I461</f>
        <v>4</v>
      </c>
      <c r="E461" s="256" t="n">
        <f aca="false">J461</f>
        <v>5</v>
      </c>
      <c r="F461" s="253" t="n">
        <f aca="false">B462-B461</f>
        <v>31</v>
      </c>
      <c r="H461" s="97" t="n">
        <f aca="false">VLOOKUP($B461,NDayTable,2)</f>
        <v>22</v>
      </c>
      <c r="I461" s="1" t="n">
        <f aca="false">VLOOKUP($B461,NDayTable,3)</f>
        <v>4</v>
      </c>
      <c r="J461" s="1" t="n">
        <f aca="false">VLOOKUP($B461,NDayTable,4)</f>
        <v>5</v>
      </c>
      <c r="K461" s="97" t="n">
        <f aca="false">B461-ValuationDate</f>
        <v>13879</v>
      </c>
      <c r="L461" s="247"/>
      <c r="M461" s="247"/>
      <c r="N461" s="247"/>
      <c r="O461" s="247"/>
      <c r="P461" s="247"/>
      <c r="Q461" s="247"/>
    </row>
    <row r="462" customFormat="false" ht="11.25" hidden="false" customHeight="false" outlineLevel="0" collapsed="false">
      <c r="A462" s="247"/>
      <c r="B462" s="255" t="n">
        <f aca="false">EOMONTH(B461,0)+1</f>
        <v>59841</v>
      </c>
      <c r="C462" s="256" t="n">
        <f aca="false">H462</f>
        <v>22</v>
      </c>
      <c r="D462" s="256" t="n">
        <f aca="false">I462</f>
        <v>4</v>
      </c>
      <c r="E462" s="256" t="n">
        <f aca="false">J462</f>
        <v>5</v>
      </c>
      <c r="F462" s="253" t="n">
        <f aca="false">B463-B462</f>
        <v>30</v>
      </c>
      <c r="H462" s="97" t="n">
        <f aca="false">VLOOKUP($B462,NDayTable,2)</f>
        <v>22</v>
      </c>
      <c r="I462" s="1" t="n">
        <f aca="false">VLOOKUP($B462,NDayTable,3)</f>
        <v>4</v>
      </c>
      <c r="J462" s="1" t="n">
        <f aca="false">VLOOKUP($B462,NDayTable,4)</f>
        <v>5</v>
      </c>
      <c r="K462" s="97" t="n">
        <f aca="false">B462-ValuationDate</f>
        <v>13910</v>
      </c>
      <c r="L462" s="247"/>
      <c r="M462" s="247"/>
      <c r="N462" s="247"/>
      <c r="O462" s="247"/>
      <c r="P462" s="247"/>
      <c r="Q462" s="247"/>
    </row>
    <row r="463" customFormat="false" ht="11.25" hidden="false" customHeight="false" outlineLevel="0" collapsed="false">
      <c r="A463" s="247"/>
      <c r="B463" s="255" t="n">
        <f aca="false">EOMONTH(B462,0)+1</f>
        <v>59871</v>
      </c>
      <c r="C463" s="256" t="n">
        <f aca="false">H463</f>
        <v>22</v>
      </c>
      <c r="D463" s="256" t="n">
        <f aca="false">I463</f>
        <v>4</v>
      </c>
      <c r="E463" s="256" t="n">
        <f aca="false">J463</f>
        <v>5</v>
      </c>
      <c r="F463" s="253" t="n">
        <f aca="false">B464-B463</f>
        <v>31</v>
      </c>
      <c r="H463" s="97" t="n">
        <f aca="false">VLOOKUP($B463,NDayTable,2)</f>
        <v>22</v>
      </c>
      <c r="I463" s="1" t="n">
        <f aca="false">VLOOKUP($B463,NDayTable,3)</f>
        <v>4</v>
      </c>
      <c r="J463" s="1" t="n">
        <f aca="false">VLOOKUP($B463,NDayTable,4)</f>
        <v>5</v>
      </c>
      <c r="K463" s="97" t="n">
        <f aca="false">B463-ValuationDate</f>
        <v>13940</v>
      </c>
      <c r="L463" s="247"/>
      <c r="M463" s="247"/>
      <c r="N463" s="247"/>
      <c r="O463" s="247"/>
      <c r="P463" s="247"/>
      <c r="Q463" s="247"/>
    </row>
    <row r="464" customFormat="false" ht="11.25" hidden="false" customHeight="false" outlineLevel="0" collapsed="false">
      <c r="A464" s="247"/>
      <c r="B464" s="255" t="n">
        <f aca="false">EOMONTH(B463,0)+1</f>
        <v>59902</v>
      </c>
      <c r="C464" s="256" t="n">
        <f aca="false">H464</f>
        <v>22</v>
      </c>
      <c r="D464" s="256" t="n">
        <f aca="false">I464</f>
        <v>4</v>
      </c>
      <c r="E464" s="256" t="n">
        <f aca="false">J464</f>
        <v>5</v>
      </c>
      <c r="F464" s="253" t="n">
        <f aca="false">B465-B464</f>
        <v>31</v>
      </c>
      <c r="H464" s="97" t="n">
        <f aca="false">VLOOKUP($B464,NDayTable,2)</f>
        <v>22</v>
      </c>
      <c r="I464" s="1" t="n">
        <f aca="false">VLOOKUP($B464,NDayTable,3)</f>
        <v>4</v>
      </c>
      <c r="J464" s="1" t="n">
        <f aca="false">VLOOKUP($B464,NDayTable,4)</f>
        <v>5</v>
      </c>
      <c r="K464" s="97" t="n">
        <f aca="false">B464-ValuationDate</f>
        <v>13971</v>
      </c>
      <c r="L464" s="247"/>
      <c r="M464" s="247"/>
      <c r="N464" s="247"/>
      <c r="O464" s="247"/>
      <c r="P464" s="247"/>
      <c r="Q464" s="247"/>
    </row>
    <row r="465" customFormat="false" ht="11.25" hidden="false" customHeight="false" outlineLevel="0" collapsed="false">
      <c r="A465" s="247"/>
      <c r="B465" s="255" t="n">
        <f aca="false">EOMONTH(B464,0)+1</f>
        <v>59933</v>
      </c>
      <c r="C465" s="256" t="n">
        <f aca="false">H465</f>
        <v>22</v>
      </c>
      <c r="D465" s="256" t="n">
        <f aca="false">I465</f>
        <v>4</v>
      </c>
      <c r="E465" s="256" t="n">
        <f aca="false">J465</f>
        <v>5</v>
      </c>
      <c r="F465" s="253" t="n">
        <f aca="false">B466-B465</f>
        <v>29</v>
      </c>
      <c r="H465" s="97" t="n">
        <f aca="false">VLOOKUP($B465,NDayTable,2)</f>
        <v>22</v>
      </c>
      <c r="I465" s="1" t="n">
        <f aca="false">VLOOKUP($B465,NDayTable,3)</f>
        <v>4</v>
      </c>
      <c r="J465" s="1" t="n">
        <f aca="false">VLOOKUP($B465,NDayTable,4)</f>
        <v>5</v>
      </c>
      <c r="K465" s="97" t="n">
        <f aca="false">B465-ValuationDate</f>
        <v>14002</v>
      </c>
      <c r="L465" s="247"/>
      <c r="M465" s="247"/>
      <c r="N465" s="247"/>
      <c r="O465" s="247"/>
      <c r="P465" s="247"/>
      <c r="Q465" s="247"/>
    </row>
    <row r="466" customFormat="false" ht="11.25" hidden="false" customHeight="false" outlineLevel="0" collapsed="false">
      <c r="A466" s="247"/>
      <c r="B466" s="255" t="n">
        <f aca="false">EOMONTH(B465,0)+1</f>
        <v>59962</v>
      </c>
      <c r="C466" s="256" t="n">
        <f aca="false">H466</f>
        <v>22</v>
      </c>
      <c r="D466" s="256" t="n">
        <f aca="false">I466</f>
        <v>4</v>
      </c>
      <c r="E466" s="256" t="n">
        <f aca="false">J466</f>
        <v>5</v>
      </c>
      <c r="F466" s="253" t="n">
        <f aca="false">B467-B466</f>
        <v>31</v>
      </c>
      <c r="H466" s="97" t="n">
        <f aca="false">VLOOKUP($B466,NDayTable,2)</f>
        <v>22</v>
      </c>
      <c r="I466" s="1" t="n">
        <f aca="false">VLOOKUP($B466,NDayTable,3)</f>
        <v>4</v>
      </c>
      <c r="J466" s="1" t="n">
        <f aca="false">VLOOKUP($B466,NDayTable,4)</f>
        <v>5</v>
      </c>
      <c r="K466" s="97" t="n">
        <f aca="false">B466-ValuationDate</f>
        <v>14031</v>
      </c>
      <c r="L466" s="247"/>
      <c r="M466" s="247"/>
      <c r="N466" s="247"/>
      <c r="O466" s="247"/>
      <c r="P466" s="247"/>
      <c r="Q466" s="247"/>
    </row>
    <row r="467" customFormat="false" ht="11.25" hidden="false" customHeight="false" outlineLevel="0" collapsed="false">
      <c r="A467" s="247"/>
      <c r="B467" s="255" t="n">
        <f aca="false">EOMONTH(B466,0)+1</f>
        <v>59993</v>
      </c>
      <c r="C467" s="256" t="n">
        <f aca="false">H467</f>
        <v>22</v>
      </c>
      <c r="D467" s="256" t="n">
        <f aca="false">I467</f>
        <v>4</v>
      </c>
      <c r="E467" s="256" t="n">
        <f aca="false">J467</f>
        <v>5</v>
      </c>
      <c r="F467" s="253" t="n">
        <f aca="false">B468-B467</f>
        <v>-59993</v>
      </c>
      <c r="H467" s="97" t="n">
        <f aca="false">VLOOKUP($B467,NDayTable,2)</f>
        <v>22</v>
      </c>
      <c r="I467" s="1" t="n">
        <f aca="false">VLOOKUP($B467,NDayTable,3)</f>
        <v>4</v>
      </c>
      <c r="J467" s="1" t="n">
        <f aca="false">VLOOKUP($B467,NDayTable,4)</f>
        <v>5</v>
      </c>
      <c r="K467" s="97" t="n">
        <f aca="false">B467-ValuationDate</f>
        <v>14062</v>
      </c>
      <c r="L467" s="247"/>
      <c r="M467" s="247"/>
      <c r="N467" s="247"/>
      <c r="O467" s="247"/>
      <c r="P467" s="247"/>
      <c r="Q467" s="2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330"/>
  <sheetViews>
    <sheetView showFormulas="false" showGridLines="true" showRowColHeaders="true" showZeros="true" rightToLeft="false" tabSelected="false" showOutlineSymbols="true" defaultGridColor="true" view="normal" topLeftCell="Q1" colorId="64" zoomScale="100" zoomScaleNormal="100" zoomScalePageLayoutView="100" workbookViewId="0">
      <selection pane="topLeft" activeCell="W9" activeCellId="0" sqref="W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48" width="7.42"/>
    <col collapsed="false" customWidth="true" hidden="false" outlineLevel="0" max="2" min="2" style="257" width="11.85"/>
    <col collapsed="false" customWidth="true" hidden="false" outlineLevel="0" max="3" min="3" style="257" width="4.28"/>
    <col collapsed="false" customWidth="true" hidden="false" outlineLevel="0" max="4" min="4" style="257" width="6.99"/>
    <col collapsed="false" customWidth="true" hidden="false" outlineLevel="0" max="5" min="5" style="247" width="10.41"/>
    <col collapsed="false" customWidth="true" hidden="false" outlineLevel="0" max="6" min="6" style="249" width="8.85"/>
    <col collapsed="false" customWidth="true" hidden="false" outlineLevel="0" max="7" min="7" style="257" width="14.41"/>
    <col collapsed="false" customWidth="true" hidden="false" outlineLevel="0" max="8" min="8" style="249" width="6.99"/>
    <col collapsed="false" customWidth="true" hidden="false" outlineLevel="0" max="9" min="9" style="257" width="10.71"/>
    <col collapsed="false" customWidth="true" hidden="false" outlineLevel="0" max="10" min="10" style="33" width="7.56"/>
    <col collapsed="false" customWidth="true" hidden="false" outlineLevel="0" max="11" min="11" style="33" width="6.56"/>
    <col collapsed="false" customWidth="true" hidden="false" outlineLevel="0" max="12" min="12" style="258" width="7.85"/>
    <col collapsed="false" customWidth="true" hidden="false" outlineLevel="0" max="13" min="13" style="1" width="2.99"/>
    <col collapsed="false" customWidth="true" hidden="false" outlineLevel="0" max="14" min="14" style="1" width="7.7"/>
    <col collapsed="false" customWidth="false" hidden="false" outlineLevel="0" max="15" min="15" style="247" width="9.14"/>
    <col collapsed="false" customWidth="true" hidden="false" outlineLevel="0" max="16" min="16" style="247" width="10.41"/>
    <col collapsed="false" customWidth="true" hidden="false" outlineLevel="0" max="17" min="17" style="1" width="8.41"/>
    <col collapsed="false" customWidth="false" hidden="false" outlineLevel="0" max="22" min="18" style="1" width="9.14"/>
    <col collapsed="false" customWidth="true" hidden="false" outlineLevel="0" max="23" min="23" style="1" width="13.99"/>
    <col collapsed="false" customWidth="true" hidden="false" outlineLevel="0" max="24" min="24" style="1" width="11.28"/>
    <col collapsed="false" customWidth="false" hidden="false" outlineLevel="0" max="25" min="25" style="1" width="9.14"/>
    <col collapsed="false" customWidth="true" hidden="false" outlineLevel="0" max="26" min="26" style="1" width="15.99"/>
    <col collapsed="false" customWidth="false" hidden="false" outlineLevel="0" max="27" min="27" style="1" width="9.14"/>
    <col collapsed="false" customWidth="true" hidden="false" outlineLevel="0" max="28" min="28" style="1" width="14.14"/>
    <col collapsed="false" customWidth="false" hidden="false" outlineLevel="0" max="29" min="29" style="1" width="9.14"/>
    <col collapsed="false" customWidth="true" hidden="false" outlineLevel="0" max="30" min="30" style="1" width="19.99"/>
    <col collapsed="false" customWidth="false" hidden="false" outlineLevel="0" max="32" min="31" style="33" width="9.14"/>
    <col collapsed="false" customWidth="false" hidden="false" outlineLevel="0" max="35" min="33" style="1" width="9.14"/>
    <col collapsed="false" customWidth="true" hidden="false" outlineLevel="0" max="36" min="36" style="259" width="11.28"/>
    <col collapsed="false" customWidth="false" hidden="false" outlineLevel="0" max="40" min="37" style="1" width="9.14"/>
    <col collapsed="false" customWidth="true" hidden="false" outlineLevel="0" max="41" min="41" style="260" width="10.71"/>
    <col collapsed="false" customWidth="false" hidden="false" outlineLevel="0" max="43" min="42" style="1" width="9.14"/>
    <col collapsed="false" customWidth="false" hidden="false" outlineLevel="0" max="45" min="44" style="260" width="9.14"/>
    <col collapsed="false" customWidth="true" hidden="false" outlineLevel="0" max="46" min="46" style="260" width="2.84"/>
    <col collapsed="false" customWidth="false" hidden="false" outlineLevel="0" max="48" min="47" style="260" width="9.14"/>
    <col collapsed="false" customWidth="false" hidden="false" outlineLevel="0" max="52" min="49" style="1" width="9.14"/>
    <col collapsed="false" customWidth="true" hidden="false" outlineLevel="0" max="53" min="53" style="1" width="9.7"/>
    <col collapsed="false" customWidth="false" hidden="false" outlineLevel="0" max="257" min="54" style="1" width="9.14"/>
  </cols>
  <sheetData>
    <row r="1" customFormat="false" ht="11.25" hidden="false" customHeight="false" outlineLevel="0" collapsed="false">
      <c r="J1" s="1"/>
      <c r="K1" s="1"/>
      <c r="V1" s="248"/>
      <c r="W1" s="261"/>
      <c r="X1" s="257"/>
      <c r="Y1" s="257"/>
      <c r="Z1" s="247"/>
      <c r="AA1" s="249"/>
      <c r="AB1" s="257"/>
      <c r="AC1" s="249"/>
      <c r="AD1" s="257"/>
      <c r="AE1" s="1"/>
      <c r="AF1" s="1"/>
      <c r="AG1" s="258"/>
      <c r="AK1" s="247"/>
    </row>
    <row r="2" customFormat="false" ht="12" hidden="false" customHeight="false" outlineLevel="0" collapsed="false">
      <c r="A2" s="249"/>
      <c r="B2" s="262"/>
      <c r="I2" s="263" t="n">
        <v>0.06794674139887</v>
      </c>
      <c r="J2" s="1"/>
      <c r="K2" s="249"/>
      <c r="V2" s="249"/>
      <c r="W2" s="261"/>
      <c r="X2" s="257"/>
      <c r="Y2" s="257"/>
      <c r="Z2" s="247"/>
      <c r="AA2" s="249"/>
      <c r="AB2" s="257"/>
      <c r="AC2" s="249"/>
      <c r="AD2" s="257"/>
      <c r="AE2" s="1"/>
      <c r="AF2" s="249"/>
      <c r="AG2" s="258"/>
      <c r="AK2" s="247"/>
    </row>
    <row r="3" customFormat="false" ht="12" hidden="false" customHeight="false" outlineLevel="0" collapsed="false">
      <c r="A3" s="264"/>
      <c r="J3" s="1"/>
      <c r="K3" s="249"/>
      <c r="V3" s="264"/>
      <c r="W3" s="261"/>
      <c r="X3" s="257"/>
      <c r="Y3" s="257"/>
      <c r="Z3" s="247"/>
      <c r="AA3" s="249"/>
      <c r="AB3" s="257"/>
      <c r="AC3" s="249"/>
      <c r="AD3" s="257"/>
      <c r="AE3" s="1"/>
      <c r="AF3" s="249"/>
      <c r="AG3" s="258"/>
      <c r="AK3" s="247"/>
      <c r="AN3" s="265"/>
      <c r="AO3" s="266"/>
      <c r="AP3" s="267"/>
    </row>
    <row r="4" customFormat="false" ht="12.75" hidden="false" customHeight="false" outlineLevel="0" collapsed="false">
      <c r="D4" s="262" t="s">
        <v>273</v>
      </c>
      <c r="E4" s="264" t="s">
        <v>274</v>
      </c>
      <c r="G4" s="262" t="s">
        <v>275</v>
      </c>
      <c r="J4" s="1"/>
      <c r="K4" s="249"/>
      <c r="V4" s="268" t="s">
        <v>276</v>
      </c>
      <c r="W4" s="269"/>
      <c r="X4" s="269"/>
      <c r="Y4" s="269"/>
      <c r="Z4" s="270"/>
      <c r="AA4" s="271"/>
      <c r="AB4" s="269"/>
      <c r="AC4" s="271"/>
      <c r="AD4" s="269"/>
      <c r="AE4" s="87"/>
      <c r="AF4" s="271"/>
      <c r="AG4" s="272"/>
      <c r="AH4" s="87"/>
      <c r="AI4" s="87"/>
      <c r="AJ4" s="273"/>
      <c r="AK4" s="274"/>
      <c r="AN4" s="275"/>
      <c r="AO4" s="276" t="s">
        <v>277</v>
      </c>
      <c r="AP4" s="277"/>
      <c r="AR4" s="278" t="s">
        <v>278</v>
      </c>
      <c r="AS4" s="278"/>
      <c r="AT4" s="278"/>
      <c r="AU4" s="278"/>
      <c r="AV4" s="278"/>
      <c r="AX4" s="279" t="s">
        <v>279</v>
      </c>
      <c r="AY4" s="279"/>
      <c r="AZ4" s="279"/>
      <c r="BA4" s="279"/>
      <c r="BB4" s="279"/>
      <c r="BC4" s="279"/>
    </row>
    <row r="5" customFormat="false" ht="11.25" hidden="false" customHeight="false" outlineLevel="0" collapsed="false">
      <c r="A5" s="248" t="s">
        <v>280</v>
      </c>
      <c r="B5" s="262" t="s">
        <v>281</v>
      </c>
      <c r="C5" s="262"/>
      <c r="D5" s="262" t="s">
        <v>282</v>
      </c>
      <c r="E5" s="280" t="s">
        <v>283</v>
      </c>
      <c r="F5" s="249" t="s">
        <v>280</v>
      </c>
      <c r="G5" s="262" t="s">
        <v>284</v>
      </c>
      <c r="H5" s="249" t="s">
        <v>280</v>
      </c>
      <c r="I5" s="262"/>
      <c r="J5" s="1"/>
      <c r="K5" s="1"/>
      <c r="L5" s="258" t="s">
        <v>285</v>
      </c>
      <c r="N5" s="249" t="s">
        <v>280</v>
      </c>
      <c r="O5" s="264" t="s">
        <v>286</v>
      </c>
      <c r="P5" s="264" t="s">
        <v>263</v>
      </c>
      <c r="Q5" s="281" t="s">
        <v>287</v>
      </c>
      <c r="R5" s="249"/>
      <c r="S5" s="249"/>
      <c r="T5" s="249"/>
      <c r="U5" s="249"/>
      <c r="V5" s="282" t="s">
        <v>280</v>
      </c>
      <c r="W5" s="283" t="s">
        <v>288</v>
      </c>
      <c r="X5" s="283" t="s">
        <v>289</v>
      </c>
      <c r="Y5" s="283" t="s">
        <v>290</v>
      </c>
      <c r="Z5" s="280" t="s">
        <v>291</v>
      </c>
      <c r="AA5" s="284" t="s">
        <v>280</v>
      </c>
      <c r="AB5" s="283" t="s">
        <v>292</v>
      </c>
      <c r="AC5" s="284" t="s">
        <v>280</v>
      </c>
      <c r="AD5" s="283" t="s">
        <v>293</v>
      </c>
      <c r="AE5" s="106" t="s">
        <v>294</v>
      </c>
      <c r="AF5" s="106"/>
      <c r="AG5" s="285" t="s">
        <v>285</v>
      </c>
      <c r="AH5" s="106"/>
      <c r="AI5" s="284" t="s">
        <v>280</v>
      </c>
      <c r="AJ5" s="286" t="s">
        <v>295</v>
      </c>
      <c r="AK5" s="287" t="s">
        <v>296</v>
      </c>
      <c r="AL5" s="249"/>
      <c r="AM5" s="249"/>
      <c r="AN5" s="288" t="s">
        <v>280</v>
      </c>
      <c r="AO5" s="289" t="s">
        <v>297</v>
      </c>
      <c r="AP5" s="277" t="s">
        <v>298</v>
      </c>
      <c r="AR5" s="290" t="s">
        <v>299</v>
      </c>
      <c r="AS5" s="290"/>
      <c r="AT5" s="291"/>
      <c r="AU5" s="292" t="s">
        <v>300</v>
      </c>
      <c r="AV5" s="292"/>
      <c r="AX5" s="293"/>
      <c r="AY5" s="106"/>
      <c r="AZ5" s="106"/>
      <c r="BA5" s="106"/>
      <c r="BB5" s="106"/>
      <c r="BC5" s="107"/>
    </row>
    <row r="6" customFormat="false" ht="11.25" hidden="false" customHeight="false" outlineLevel="0" collapsed="false">
      <c r="B6" s="262"/>
      <c r="C6" s="262"/>
      <c r="D6" s="262"/>
      <c r="E6" s="280"/>
      <c r="G6" s="262" t="s">
        <v>301</v>
      </c>
      <c r="I6" s="262"/>
      <c r="J6" s="1"/>
      <c r="K6" s="249"/>
      <c r="Q6" s="281"/>
      <c r="V6" s="282"/>
      <c r="W6" s="283"/>
      <c r="X6" s="283" t="s">
        <v>302</v>
      </c>
      <c r="Y6" s="283"/>
      <c r="Z6" s="280"/>
      <c r="AA6" s="284"/>
      <c r="AB6" s="283" t="s">
        <v>303</v>
      </c>
      <c r="AC6" s="284"/>
      <c r="AD6" s="283" t="s">
        <v>303</v>
      </c>
      <c r="AE6" s="294" t="n">
        <v>0.025</v>
      </c>
      <c r="AF6" s="284"/>
      <c r="AG6" s="285"/>
      <c r="AH6" s="106"/>
      <c r="AI6" s="106"/>
      <c r="AJ6" s="295"/>
      <c r="AK6" s="296"/>
      <c r="AN6" s="275"/>
      <c r="AO6" s="297"/>
      <c r="AP6" s="277"/>
      <c r="AR6" s="298" t="s">
        <v>304</v>
      </c>
      <c r="AS6" s="291" t="s">
        <v>305</v>
      </c>
      <c r="AT6" s="291"/>
      <c r="AU6" s="291" t="s">
        <v>304</v>
      </c>
      <c r="AV6" s="299" t="s">
        <v>305</v>
      </c>
      <c r="AX6" s="293"/>
      <c r="AY6" s="106" t="s">
        <v>306</v>
      </c>
      <c r="AZ6" s="106"/>
      <c r="BA6" s="106"/>
      <c r="BB6" s="106"/>
      <c r="BC6" s="107"/>
    </row>
    <row r="7" customFormat="false" ht="11.25" hidden="false" customHeight="false" outlineLevel="0" collapsed="false">
      <c r="E7" s="294"/>
      <c r="J7" s="1"/>
      <c r="K7" s="1"/>
      <c r="Q7" s="281"/>
      <c r="V7" s="282"/>
      <c r="W7" s="300"/>
      <c r="X7" s="300"/>
      <c r="Y7" s="300"/>
      <c r="Z7" s="294"/>
      <c r="AA7" s="284"/>
      <c r="AB7" s="300"/>
      <c r="AC7" s="284"/>
      <c r="AD7" s="300"/>
      <c r="AE7" s="106"/>
      <c r="AF7" s="106"/>
      <c r="AG7" s="285"/>
      <c r="AH7" s="106"/>
      <c r="AI7" s="106"/>
      <c r="AJ7" s="295"/>
      <c r="AK7" s="296"/>
      <c r="AN7" s="275"/>
      <c r="AO7" s="297"/>
      <c r="AP7" s="277"/>
      <c r="AR7" s="298"/>
      <c r="AS7" s="291"/>
      <c r="AT7" s="291"/>
      <c r="AU7" s="291"/>
      <c r="AV7" s="299"/>
      <c r="AX7" s="293"/>
      <c r="AY7" s="106"/>
      <c r="AZ7" s="106"/>
      <c r="BA7" s="106"/>
      <c r="BB7" s="106"/>
      <c r="BC7" s="107"/>
    </row>
    <row r="8" customFormat="false" ht="11.25" hidden="false" customHeight="false" outlineLevel="0" collapsed="false">
      <c r="A8" s="301" t="n">
        <f aca="false">EOMONTH(Calculation!C7,0)+1</f>
        <v>45931</v>
      </c>
      <c r="B8" s="261" t="n">
        <f aca="false">VLOOKUP(A8,$V$8:$Z$258,2)+PPadd</f>
        <v>73.5</v>
      </c>
      <c r="C8" s="65"/>
      <c r="D8" s="302" t="n">
        <f aca="false">VLOOKUP($A8,$V$8:$Z$258,4)</f>
        <v>55</v>
      </c>
      <c r="E8" s="247" t="n">
        <f aca="false">VLOOKUP($A8,$V$8:$Z$258,5)</f>
        <v>0.06650108280325</v>
      </c>
      <c r="F8" s="303" t="n">
        <v>1</v>
      </c>
      <c r="G8" s="111" t="e">
        <f aca="false">Payments/1000</f>
        <v>#N/A</v>
      </c>
      <c r="H8" s="304" t="n">
        <f aca="false">F8</f>
        <v>1</v>
      </c>
      <c r="I8" s="305"/>
      <c r="J8" s="92"/>
      <c r="K8" s="306"/>
      <c r="L8" s="258" t="n">
        <f aca="false">(A8-Calculation!$C$8)/365.25</f>
        <v>0</v>
      </c>
      <c r="M8" s="1" t="n">
        <v>1</v>
      </c>
      <c r="N8" s="307" t="n">
        <f aca="false">$A8</f>
        <v>45931</v>
      </c>
      <c r="O8" s="41" t="n">
        <f aca="false">VLOOKUP($N8,$AI$8:$AJ$258,2)+PvolMult</f>
        <v>2.57697905552831</v>
      </c>
      <c r="P8" s="308" t="n">
        <f aca="false">VLOOKUP($N8,$AI$8:$AK$258,3)+PvolMult</f>
        <v>3.09237486663397</v>
      </c>
      <c r="Q8" s="309" t="n">
        <v>1</v>
      </c>
      <c r="R8" s="248"/>
      <c r="S8" s="257"/>
      <c r="T8" s="71"/>
      <c r="U8" s="257"/>
      <c r="V8" s="310" t="n">
        <f aca="false">$A8</f>
        <v>45931</v>
      </c>
      <c r="W8" s="261" t="n">
        <f aca="false">IF(Calculation!$Y$12=2,VLOOKUP(V8,Curves!$D8:$K261,3),(VLOOKUP(V8,Curves!$D8:$K261,3)*16*5+VLOOKUP(V8,Curves!$D8:$K261,7)*8*7+VLOOKUP(V8,Curves!M9:T232,3)*16+VLOOKUP(V8,Curves!M9:T232,7)*16)/168)</f>
        <v>73.5</v>
      </c>
      <c r="X8" s="92" t="n">
        <v>0</v>
      </c>
      <c r="Y8" s="311" t="n">
        <f aca="false">Strike</f>
        <v>55</v>
      </c>
      <c r="Z8" s="294" t="n">
        <f aca="false">VLOOKUP(V8,Curves!A2:B261,2)</f>
        <v>0.06650108280325</v>
      </c>
      <c r="AA8" s="312" t="n">
        <f aca="false">+V8</f>
        <v>45931</v>
      </c>
      <c r="AB8" s="67" t="e">
        <f aca="false">Payments/1000</f>
        <v>#N/A</v>
      </c>
      <c r="AC8" s="312" t="n">
        <f aca="false">+AA8</f>
        <v>45931</v>
      </c>
      <c r="AD8" s="67" t="n">
        <v>0</v>
      </c>
      <c r="AE8" s="17" t="n">
        <f aca="false">1+inflation/12*AF8</f>
        <v>1</v>
      </c>
      <c r="AF8" s="17" t="n">
        <v>0</v>
      </c>
      <c r="AG8" s="285" t="s">
        <v>307</v>
      </c>
      <c r="AH8" s="106"/>
      <c r="AI8" s="313" t="n">
        <f aca="false">+V8</f>
        <v>45931</v>
      </c>
      <c r="AJ8" s="314" t="n">
        <f aca="false">IF(Calculation!$AB$24=1,Data!AO8,Data!AP8)</f>
        <v>2.57697905552831</v>
      </c>
      <c r="AK8" s="315" t="n">
        <f aca="false">AJ8*1.2</f>
        <v>3.09237486663397</v>
      </c>
      <c r="AL8" s="248"/>
      <c r="AM8" s="257"/>
      <c r="AN8" s="310" t="n">
        <f aca="false">AI8</f>
        <v>45931</v>
      </c>
      <c r="AO8" s="297" t="n">
        <f aca="false">IF(Calculation!$Y$12=2,SQRT((AR8^2*(AN8-today-1)+AU8^2*15)/(AN8-today+14)),SQRT((((AR8^2*16+AS8^2*8)/24)*(AN8-today-1)+((AU8^2*16+AV8^2*8)/24)*15)/(AN8-today+14)))</f>
        <v>2.57697905552831</v>
      </c>
      <c r="AP8" s="277" t="n">
        <f aca="false">IF(Calculation!$Y$12=2,AR8,SQRT((AR8^2*16+AS8^2*8)/24))</f>
        <v>0.08</v>
      </c>
      <c r="AQ8" s="261"/>
      <c r="AR8" s="298" t="n">
        <f aca="false">VLOOKUP(AN8,VolTable,15)</f>
        <v>0.08</v>
      </c>
      <c r="AS8" s="316" t="n">
        <f aca="false">VLOOKUP(AN8,VolTable,19)</f>
        <v>0.175</v>
      </c>
      <c r="AT8" s="291"/>
      <c r="AU8" s="291" t="n">
        <f aca="false">VLOOKUP(AN8,VolTable,23)</f>
        <v>2.9</v>
      </c>
      <c r="AV8" s="299" t="n">
        <f aca="false">VLOOKUP(AN8,VolTable,27)</f>
        <v>1.15</v>
      </c>
      <c r="AX8" s="317" t="s">
        <v>308</v>
      </c>
      <c r="AY8" s="284" t="s">
        <v>309</v>
      </c>
      <c r="AZ8" s="284" t="s">
        <v>310</v>
      </c>
      <c r="BA8" s="284" t="s">
        <v>311</v>
      </c>
      <c r="BB8" s="284" t="s">
        <v>312</v>
      </c>
      <c r="BC8" s="318" t="s">
        <v>313</v>
      </c>
    </row>
    <row r="9" customFormat="false" ht="11.25" hidden="false" customHeight="false" outlineLevel="0" collapsed="false">
      <c r="A9" s="319" t="n">
        <f aca="false">EOMONTH(A8,0)+1</f>
        <v>45962</v>
      </c>
      <c r="B9" s="261" t="n">
        <f aca="false">VLOOKUP(A9,$V$8:$Z$258,2)+PPadd</f>
        <v>73.5</v>
      </c>
      <c r="C9" s="65"/>
      <c r="D9" s="302" t="n">
        <f aca="false">VLOOKUP($A9,$V$8:$Z$258,4)</f>
        <v>55</v>
      </c>
      <c r="E9" s="247" t="n">
        <f aca="false">VLOOKUP($A9,$V$8:$Z$258,5)</f>
        <v>0.06650108280325</v>
      </c>
      <c r="F9" s="303" t="n">
        <v>2</v>
      </c>
      <c r="G9" s="305" t="n">
        <f aca="false">AB9</f>
        <v>0</v>
      </c>
      <c r="H9" s="304" t="n">
        <f aca="false">F9</f>
        <v>2</v>
      </c>
      <c r="I9" s="305"/>
      <c r="J9" s="92"/>
      <c r="K9" s="306"/>
      <c r="L9" s="258" t="n">
        <f aca="false">(A9-Calculation!$C$8)/365.25</f>
        <v>0.0848733744010951</v>
      </c>
      <c r="M9" s="1" t="n">
        <v>2</v>
      </c>
      <c r="N9" s="307" t="n">
        <f aca="false">$A9</f>
        <v>45962</v>
      </c>
      <c r="O9" s="41" t="n">
        <f aca="false">VLOOKUP($N9,$AI$8:$AJ$258,2)+PvolMult</f>
        <v>1.58980501949138</v>
      </c>
      <c r="P9" s="308" t="n">
        <f aca="false">VLOOKUP($N9,$AI$8:$AK$258,3)+PvolMult</f>
        <v>1.90776602338966</v>
      </c>
      <c r="Q9" s="309" t="n">
        <v>2</v>
      </c>
      <c r="R9" s="248"/>
      <c r="S9" s="257"/>
      <c r="T9" s="71"/>
      <c r="U9" s="257"/>
      <c r="V9" s="310" t="n">
        <f aca="false">$A9</f>
        <v>45962</v>
      </c>
      <c r="W9" s="261" t="n">
        <f aca="false">IF(Calculation!$Y$12=2,VLOOKUP(V9,Curves!$D9:$K262,3),(VLOOKUP(V9,Curves!$D9:$K262,3)*16*5+VLOOKUP(V9,Curves!$D9:$K262,7)*8*7+VLOOKUP(V9,Curves!M10:T233,3)*16+VLOOKUP(V9,Curves!M10:T233,7)*16)/168)</f>
        <v>73.5</v>
      </c>
      <c r="X9" s="92" t="n">
        <v>0</v>
      </c>
      <c r="Y9" s="311" t="n">
        <f aca="false">Y8</f>
        <v>55</v>
      </c>
      <c r="Z9" s="294" t="n">
        <f aca="false">VLOOKUP(V9,Curves!A3:B262,2)</f>
        <v>0.06650108280325</v>
      </c>
      <c r="AA9" s="312" t="n">
        <f aca="false">+V9</f>
        <v>45962</v>
      </c>
      <c r="AB9" s="67" t="n">
        <v>0</v>
      </c>
      <c r="AC9" s="312" t="n">
        <f aca="false">+AA9</f>
        <v>45962</v>
      </c>
      <c r="AD9" s="67" t="n">
        <v>0</v>
      </c>
      <c r="AE9" s="17" t="n">
        <f aca="false">1+inflation/12*AF9</f>
        <v>1.00208333333333</v>
      </c>
      <c r="AF9" s="17" t="n">
        <v>1</v>
      </c>
      <c r="AG9" s="285" t="n">
        <v>0.08214</v>
      </c>
      <c r="AH9" s="106"/>
      <c r="AI9" s="313" t="n">
        <f aca="false">+V9</f>
        <v>45962</v>
      </c>
      <c r="AJ9" s="314" t="n">
        <f aca="false">IF(Calculation!$AB$24=1,Data!AO9,Data!AP9)</f>
        <v>1.58980501949138</v>
      </c>
      <c r="AK9" s="315" t="n">
        <f aca="false">AJ9*1.2</f>
        <v>1.90776602338966</v>
      </c>
      <c r="AL9" s="248"/>
      <c r="AM9" s="257"/>
      <c r="AN9" s="310" t="n">
        <f aca="false">AI9</f>
        <v>45962</v>
      </c>
      <c r="AO9" s="297" t="n">
        <f aca="false">IF(Calculation!$Y$12=2,SQRT((AR9^2*(AN9-today-1)+AU9^2*15)/(AN9-today+14)),SQRT((((AR9^2*16+AS9^2*8)/24)*(AN9-today-1)+((AU9^2*16+AV9^2*8)/24)*15)/(AN9-today+14)))</f>
        <v>1.58980501949138</v>
      </c>
      <c r="AP9" s="277" t="n">
        <f aca="false">IF(Calculation!$Y$12=2,AR9,SQRT((AR9^2*16+AS9^2*8)/24))</f>
        <v>0.08</v>
      </c>
      <c r="AQ9" s="261"/>
      <c r="AR9" s="298" t="n">
        <f aca="false">VLOOKUP(AN9,VolTable,15)</f>
        <v>0.08</v>
      </c>
      <c r="AS9" s="316" t="n">
        <f aca="false">VLOOKUP(AN9,VolTable,19)</f>
        <v>0.175</v>
      </c>
      <c r="AT9" s="291"/>
      <c r="AU9" s="291" t="n">
        <f aca="false">VLOOKUP(AN9,VolTable,23)</f>
        <v>2.9</v>
      </c>
      <c r="AV9" s="299" t="n">
        <f aca="false">VLOOKUP(AN9,VolTable,27)</f>
        <v>1.15</v>
      </c>
      <c r="AX9" s="320" t="n">
        <v>37257</v>
      </c>
      <c r="AY9" s="106" t="n">
        <f aca="false">YEAR(AX9)</f>
        <v>2002</v>
      </c>
      <c r="AZ9" s="106" t="n">
        <f aca="false">MONTH(AX9)</f>
        <v>1</v>
      </c>
      <c r="BA9" s="321" t="e">
        <f aca="false">(1+(VLOOKUP(AX9,$A$6:$E$30,5)/2))^(-2*(DATE(AY10,AZ10,20)-today)/365.25)</f>
        <v>#N/A</v>
      </c>
      <c r="BB9" s="106" t="n">
        <v>330555.56</v>
      </c>
      <c r="BC9" s="107" t="e">
        <f aca="false">BB9*BA9</f>
        <v>#N/A</v>
      </c>
    </row>
    <row r="10" customFormat="false" ht="11.25" hidden="false" customHeight="false" outlineLevel="0" collapsed="false">
      <c r="A10" s="319" t="n">
        <f aca="false">EOMONTH(A9,0)+1</f>
        <v>45992</v>
      </c>
      <c r="B10" s="261" t="n">
        <f aca="false">VLOOKUP(A10,$V$8:$Z$258,2)+PPadd</f>
        <v>73.5</v>
      </c>
      <c r="C10" s="65"/>
      <c r="D10" s="302" t="n">
        <f aca="false">VLOOKUP($A10,$V$8:$Z$258,4)</f>
        <v>55</v>
      </c>
      <c r="E10" s="247" t="n">
        <f aca="false">VLOOKUP($A10,$V$8:$Z$258,5)</f>
        <v>0.06650108280325</v>
      </c>
      <c r="F10" s="303" t="n">
        <v>3</v>
      </c>
      <c r="G10" s="305" t="n">
        <f aca="false">AB10</f>
        <v>0</v>
      </c>
      <c r="H10" s="304" t="n">
        <f aca="false">F10</f>
        <v>3</v>
      </c>
      <c r="I10" s="305"/>
      <c r="J10" s="92"/>
      <c r="K10" s="306"/>
      <c r="L10" s="258" t="n">
        <f aca="false">(A10-Calculation!$C$8)/365.25</f>
        <v>0.167008898015058</v>
      </c>
      <c r="M10" s="1" t="n">
        <v>3</v>
      </c>
      <c r="N10" s="307" t="n">
        <f aca="false">$A10</f>
        <v>45992</v>
      </c>
      <c r="O10" s="41" t="n">
        <f aca="false">VLOOKUP($N10,$AI$8:$AJ$258,2)+PvolMult</f>
        <v>1.25780562886322</v>
      </c>
      <c r="P10" s="308" t="n">
        <f aca="false">VLOOKUP($N10,$AI$8:$AK$258,3)+PvolMult</f>
        <v>1.50936675463586</v>
      </c>
      <c r="Q10" s="309" t="n">
        <v>3</v>
      </c>
      <c r="R10" s="248"/>
      <c r="S10" s="257"/>
      <c r="T10" s="71"/>
      <c r="U10" s="257"/>
      <c r="V10" s="310" t="n">
        <f aca="false">$A10</f>
        <v>45992</v>
      </c>
      <c r="W10" s="261" t="n">
        <f aca="false">IF(Calculation!$Y$12=2,VLOOKUP(V10,Curves!$D10:$K263,3),(VLOOKUP(V10,Curves!$D10:$K263,3)*16*5+VLOOKUP(V10,Curves!$D10:$K263,7)*8*7+VLOOKUP(V10,Curves!M11:T234,3)*16+VLOOKUP(V10,Curves!M11:T234,7)*16)/168)</f>
        <v>73.5</v>
      </c>
      <c r="X10" s="92" t="n">
        <v>0</v>
      </c>
      <c r="Y10" s="311" t="n">
        <f aca="false">Y9</f>
        <v>55</v>
      </c>
      <c r="Z10" s="294" t="n">
        <f aca="false">VLOOKUP(V10,Curves!A4:B263,2)</f>
        <v>0.06650108280325</v>
      </c>
      <c r="AA10" s="312" t="n">
        <f aca="false">+V10</f>
        <v>45992</v>
      </c>
      <c r="AB10" s="67" t="n">
        <v>0</v>
      </c>
      <c r="AC10" s="312" t="n">
        <f aca="false">+AA10</f>
        <v>45992</v>
      </c>
      <c r="AD10" s="67" t="n">
        <v>0</v>
      </c>
      <c r="AE10" s="17" t="n">
        <f aca="false">1+inflation/12*AF10</f>
        <v>1.00416666666667</v>
      </c>
      <c r="AF10" s="17" t="n">
        <v>2</v>
      </c>
      <c r="AG10" s="285" t="n">
        <v>0.16701</v>
      </c>
      <c r="AH10" s="106"/>
      <c r="AI10" s="313" t="n">
        <f aca="false">+V10</f>
        <v>45992</v>
      </c>
      <c r="AJ10" s="314" t="n">
        <f aca="false">IF(Calculation!$AB$24=1,Data!AO10,Data!AP10)</f>
        <v>1.25780562886322</v>
      </c>
      <c r="AK10" s="315" t="n">
        <f aca="false">AJ10*1.2</f>
        <v>1.50936675463586</v>
      </c>
      <c r="AL10" s="248"/>
      <c r="AM10" s="257"/>
      <c r="AN10" s="310" t="n">
        <f aca="false">AI10</f>
        <v>45992</v>
      </c>
      <c r="AO10" s="297" t="n">
        <f aca="false">IF(Calculation!$Y$12=2,SQRT((AR10^2*(AN10-today-1)+AU10^2*15)/(AN10-today+14)),SQRT((((AR10^2*16+AS10^2*8)/24)*(AN10-today-1)+((AU10^2*16+AV10^2*8)/24)*15)/(AN10-today+14)))</f>
        <v>1.25780562886322</v>
      </c>
      <c r="AP10" s="277" t="n">
        <f aca="false">IF(Calculation!$Y$12=2,AR10,SQRT((AR10^2*16+AS10^2*8)/24))</f>
        <v>0.08</v>
      </c>
      <c r="AQ10" s="261"/>
      <c r="AR10" s="298" t="n">
        <f aca="false">VLOOKUP(AN10,VolTable,15)</f>
        <v>0.08</v>
      </c>
      <c r="AS10" s="316" t="n">
        <f aca="false">VLOOKUP(AN10,VolTable,19)</f>
        <v>0.175</v>
      </c>
      <c r="AT10" s="291"/>
      <c r="AU10" s="291" t="n">
        <f aca="false">VLOOKUP(AN10,VolTable,23)</f>
        <v>2.9</v>
      </c>
      <c r="AV10" s="299" t="n">
        <f aca="false">VLOOKUP(AN10,VolTable,27)</f>
        <v>1.15</v>
      </c>
      <c r="AX10" s="320" t="n">
        <v>37288</v>
      </c>
      <c r="AY10" s="106" t="n">
        <f aca="false">YEAR(AX10)</f>
        <v>2002</v>
      </c>
      <c r="AZ10" s="106" t="n">
        <f aca="false">MONTH(AX10)</f>
        <v>2</v>
      </c>
      <c r="BA10" s="321" t="e">
        <f aca="false">(1+(VLOOKUP(AX10,$A$6:$E$30,5)/2))^(-2*(DATE(AY11,AZ11,20)-today)/365.25)</f>
        <v>#N/A</v>
      </c>
      <c r="BB10" s="106" t="n">
        <v>330555.56</v>
      </c>
      <c r="BC10" s="107" t="e">
        <f aca="false">BB10*BA10</f>
        <v>#N/A</v>
      </c>
    </row>
    <row r="11" customFormat="false" ht="11.25" hidden="false" customHeight="false" outlineLevel="0" collapsed="false">
      <c r="A11" s="319" t="n">
        <f aca="false">EOMONTH(A10,0)+1</f>
        <v>46023</v>
      </c>
      <c r="B11" s="261" t="n">
        <f aca="false">VLOOKUP(A11,$V$8:$Z$258,2)+PPadd</f>
        <v>73.5</v>
      </c>
      <c r="C11" s="65"/>
      <c r="D11" s="302" t="n">
        <f aca="false">VLOOKUP($A11,$V$8:$Z$258,4)</f>
        <v>55</v>
      </c>
      <c r="E11" s="247" t="n">
        <f aca="false">VLOOKUP($A11,$V$8:$Z$258,5)</f>
        <v>0.06650108280325</v>
      </c>
      <c r="F11" s="303" t="n">
        <v>4</v>
      </c>
      <c r="G11" s="305" t="n">
        <f aca="false">AB11</f>
        <v>0</v>
      </c>
      <c r="H11" s="304" t="n">
        <f aca="false">F11</f>
        <v>4</v>
      </c>
      <c r="I11" s="305"/>
      <c r="J11" s="92"/>
      <c r="K11" s="306"/>
      <c r="L11" s="258" t="n">
        <f aca="false">(A11-Calculation!$C$8)/365.25</f>
        <v>0.251882272416153</v>
      </c>
      <c r="M11" s="1" t="n">
        <v>4</v>
      </c>
      <c r="N11" s="307" t="n">
        <f aca="false">$A11</f>
        <v>46023</v>
      </c>
      <c r="O11" s="41" t="n">
        <f aca="false">VLOOKUP($N11,$AI$8:$AJ$258,2)+PvolMult</f>
        <v>1.06865411692541</v>
      </c>
      <c r="P11" s="308" t="n">
        <f aca="false">VLOOKUP($N11,$AI$8:$AK$258,3)+PvolMult</f>
        <v>1.28238494031049</v>
      </c>
      <c r="Q11" s="309" t="n">
        <v>4</v>
      </c>
      <c r="R11" s="248"/>
      <c r="S11" s="257"/>
      <c r="T11" s="71"/>
      <c r="U11" s="257"/>
      <c r="V11" s="310" t="n">
        <f aca="false">$A11</f>
        <v>46023</v>
      </c>
      <c r="W11" s="261" t="n">
        <f aca="false">IF(Calculation!$Y$12=2,VLOOKUP(V11,Curves!$D11:$K264,3),(VLOOKUP(V11,Curves!$D11:$K264,3)*16*5+VLOOKUP(V11,Curves!$D11:$K264,7)*8*7+VLOOKUP(V11,Curves!M12:T235,3)*16+VLOOKUP(V11,Curves!M12:T235,7)*16)/168)</f>
        <v>73.5</v>
      </c>
      <c r="X11" s="92" t="n">
        <v>0</v>
      </c>
      <c r="Y11" s="311" t="n">
        <f aca="false">Y10</f>
        <v>55</v>
      </c>
      <c r="Z11" s="294" t="n">
        <f aca="false">VLOOKUP(V11,Curves!A5:B264,2)</f>
        <v>0.06650108280325</v>
      </c>
      <c r="AA11" s="312" t="n">
        <f aca="false">+V11</f>
        <v>46023</v>
      </c>
      <c r="AB11" s="67" t="n">
        <v>0</v>
      </c>
      <c r="AC11" s="312" t="n">
        <f aca="false">+AA11</f>
        <v>46023</v>
      </c>
      <c r="AD11" s="67" t="n">
        <v>0</v>
      </c>
      <c r="AE11" s="17" t="n">
        <f aca="false">1+inflation/12*AF11</f>
        <v>1.00625</v>
      </c>
      <c r="AF11" s="17" t="n">
        <v>3</v>
      </c>
      <c r="AG11" s="285" t="n">
        <v>0.24914</v>
      </c>
      <c r="AH11" s="106"/>
      <c r="AI11" s="313" t="n">
        <f aca="false">+V11</f>
        <v>46023</v>
      </c>
      <c r="AJ11" s="314" t="n">
        <f aca="false">IF(Calculation!$AB$24=1,Data!AO11,Data!AP11)</f>
        <v>1.06865411692541</v>
      </c>
      <c r="AK11" s="315" t="n">
        <f aca="false">AJ11*1.2</f>
        <v>1.28238494031049</v>
      </c>
      <c r="AL11" s="248"/>
      <c r="AM11" s="257"/>
      <c r="AN11" s="310" t="n">
        <f aca="false">AI11</f>
        <v>46023</v>
      </c>
      <c r="AO11" s="297" t="n">
        <f aca="false">IF(Calculation!$Y$12=2,SQRT((AR11^2*(AN11-today-1)+AU11^2*15)/(AN11-today+14)),SQRT((((AR11^2*16+AS11^2*8)/24)*(AN11-today-1)+((AU11^2*16+AV11^2*8)/24)*15)/(AN11-today+14)))</f>
        <v>1.06865411692541</v>
      </c>
      <c r="AP11" s="277" t="n">
        <f aca="false">IF(Calculation!$Y$12=2,AR11,SQRT((AR11^2*16+AS11^2*8)/24))</f>
        <v>0.08</v>
      </c>
      <c r="AQ11" s="261"/>
      <c r="AR11" s="298" t="n">
        <f aca="false">VLOOKUP(AN11,VolTable,15)</f>
        <v>0.08</v>
      </c>
      <c r="AS11" s="316" t="n">
        <f aca="false">VLOOKUP(AN11,VolTable,19)</f>
        <v>0.175</v>
      </c>
      <c r="AT11" s="291"/>
      <c r="AU11" s="291" t="n">
        <f aca="false">VLOOKUP(AN11,VolTable,23)</f>
        <v>2.9</v>
      </c>
      <c r="AV11" s="299" t="n">
        <f aca="false">VLOOKUP(AN11,VolTable,27)</f>
        <v>1.15</v>
      </c>
      <c r="AX11" s="320" t="n">
        <v>37316</v>
      </c>
      <c r="AY11" s="106" t="n">
        <f aca="false">YEAR(AX11)</f>
        <v>2002</v>
      </c>
      <c r="AZ11" s="106" t="n">
        <f aca="false">MONTH(AX11)</f>
        <v>3</v>
      </c>
      <c r="BA11" s="321" t="e">
        <f aca="false">(1+(VLOOKUP(AX11,$A$6:$E$30,5)/2))^(-2*(DATE(AY12,AZ12,20)-today)/365.25)</f>
        <v>#N/A</v>
      </c>
      <c r="BB11" s="106" t="n">
        <v>330555.56</v>
      </c>
      <c r="BC11" s="107" t="e">
        <f aca="false">BB11*BA11</f>
        <v>#N/A</v>
      </c>
    </row>
    <row r="12" customFormat="false" ht="11.25" hidden="false" customHeight="false" outlineLevel="0" collapsed="false">
      <c r="A12" s="319" t="n">
        <f aca="false">EOMONTH(A11,0)+1</f>
        <v>46054</v>
      </c>
      <c r="B12" s="261" t="n">
        <f aca="false">VLOOKUP(A12,$V$8:$Z$258,2)+PPadd</f>
        <v>73.5</v>
      </c>
      <c r="C12" s="65"/>
      <c r="D12" s="302" t="n">
        <f aca="false">VLOOKUP($A12,$V$8:$Z$258,4)</f>
        <v>55</v>
      </c>
      <c r="E12" s="247" t="n">
        <f aca="false">VLOOKUP($A12,$V$8:$Z$258,5)</f>
        <v>0.06650108280325</v>
      </c>
      <c r="F12" s="303" t="n">
        <v>5</v>
      </c>
      <c r="G12" s="305" t="n">
        <f aca="false">AB12</f>
        <v>0</v>
      </c>
      <c r="H12" s="304" t="n">
        <f aca="false">F12</f>
        <v>5</v>
      </c>
      <c r="I12" s="305"/>
      <c r="J12" s="92"/>
      <c r="K12" s="306"/>
      <c r="L12" s="258" t="n">
        <f aca="false">(A12-Calculation!$C$8)/365.25</f>
        <v>0.336755646817248</v>
      </c>
      <c r="M12" s="1" t="n">
        <v>5</v>
      </c>
      <c r="N12" s="307" t="n">
        <f aca="false">$A12</f>
        <v>46054</v>
      </c>
      <c r="O12" s="41" t="n">
        <f aca="false">VLOOKUP($N12,$AI$8:$AJ$258,2)+PvolMult</f>
        <v>0.945570846289221</v>
      </c>
      <c r="P12" s="308" t="n">
        <f aca="false">VLOOKUP($N12,$AI$8:$AK$258,3)+PvolMult</f>
        <v>1.13468501554706</v>
      </c>
      <c r="Q12" s="309" t="n">
        <v>5</v>
      </c>
      <c r="R12" s="248"/>
      <c r="S12" s="257"/>
      <c r="T12" s="71"/>
      <c r="U12" s="257"/>
      <c r="V12" s="310" t="n">
        <f aca="false">$A12</f>
        <v>46054</v>
      </c>
      <c r="W12" s="261" t="n">
        <f aca="false">IF(Calculation!$Y$12=2,VLOOKUP(V12,Curves!$D12:$K265,3),(VLOOKUP(V12,Curves!$D12:$K265,3)*16*5+VLOOKUP(V12,Curves!$D12:$K265,7)*8*7+VLOOKUP(V12,Curves!M13:T236,3)*16+VLOOKUP(V12,Curves!M13:T236,7)*16)/168)</f>
        <v>73.5</v>
      </c>
      <c r="X12" s="92" t="n">
        <v>0</v>
      </c>
      <c r="Y12" s="311" t="n">
        <f aca="false">Y11</f>
        <v>55</v>
      </c>
      <c r="Z12" s="294" t="n">
        <f aca="false">VLOOKUP(V12,Curves!A6:B265,2)</f>
        <v>0.06650108280325</v>
      </c>
      <c r="AA12" s="312" t="n">
        <f aca="false">+V12</f>
        <v>46054</v>
      </c>
      <c r="AB12" s="67" t="n">
        <v>0</v>
      </c>
      <c r="AC12" s="312" t="n">
        <f aca="false">+AA12</f>
        <v>46054</v>
      </c>
      <c r="AD12" s="67" t="n">
        <v>0</v>
      </c>
      <c r="AE12" s="17" t="n">
        <f aca="false">1+inflation/12*AF12</f>
        <v>1.00833333333333</v>
      </c>
      <c r="AF12" s="17" t="n">
        <v>4</v>
      </c>
      <c r="AG12" s="285" t="n">
        <v>0.33402</v>
      </c>
      <c r="AH12" s="106"/>
      <c r="AI12" s="313" t="n">
        <f aca="false">+V12</f>
        <v>46054</v>
      </c>
      <c r="AJ12" s="314" t="n">
        <f aca="false">IF(Calculation!$AB$24=1,Data!AO12,Data!AP12)</f>
        <v>0.945570846289221</v>
      </c>
      <c r="AK12" s="315" t="n">
        <f aca="false">AJ12*1.2</f>
        <v>1.13468501554706</v>
      </c>
      <c r="AL12" s="248"/>
      <c r="AM12" s="257"/>
      <c r="AN12" s="310" t="n">
        <f aca="false">AI12</f>
        <v>46054</v>
      </c>
      <c r="AO12" s="297" t="n">
        <f aca="false">IF(Calculation!$Y$12=2,SQRT((AR12^2*(AN12-today-1)+AU12^2*15)/(AN12-today+14)),SQRT((((AR12^2*16+AS12^2*8)/24)*(AN12-today-1)+((AU12^2*16+AV12^2*8)/24)*15)/(AN12-today+14)))</f>
        <v>0.945570846289221</v>
      </c>
      <c r="AP12" s="277" t="n">
        <f aca="false">IF(Calculation!$Y$12=2,AR12,SQRT((AR12^2*16+AS12^2*8)/24))</f>
        <v>0.08</v>
      </c>
      <c r="AQ12" s="261"/>
      <c r="AR12" s="298" t="n">
        <f aca="false">VLOOKUP(AN12,VolTable,15)</f>
        <v>0.08</v>
      </c>
      <c r="AS12" s="316" t="n">
        <f aca="false">VLOOKUP(AN12,VolTable,19)</f>
        <v>0.175</v>
      </c>
      <c r="AT12" s="291"/>
      <c r="AU12" s="291" t="n">
        <f aca="false">VLOOKUP(AN12,VolTable,23)</f>
        <v>2.9</v>
      </c>
      <c r="AV12" s="299" t="n">
        <f aca="false">VLOOKUP(AN12,VolTable,27)</f>
        <v>1.15</v>
      </c>
      <c r="AX12" s="320" t="n">
        <v>37377</v>
      </c>
      <c r="AY12" s="106" t="n">
        <f aca="false">YEAR(AX12)</f>
        <v>2002</v>
      </c>
      <c r="AZ12" s="106" t="n">
        <f aca="false">MONTH(AX12)</f>
        <v>5</v>
      </c>
      <c r="BA12" s="321" t="e">
        <f aca="false">(1+(VLOOKUP(AX12,$A$6:$E$30,5)/2))^(-2*(DATE(AY13,AZ13,20)-today)/365.25)</f>
        <v>#N/A</v>
      </c>
      <c r="BB12" s="106" t="n">
        <v>330555.56</v>
      </c>
      <c r="BC12" s="107" t="e">
        <f aca="false">BB12*BA12</f>
        <v>#N/A</v>
      </c>
    </row>
    <row r="13" customFormat="false" ht="11.25" hidden="false" customHeight="false" outlineLevel="0" collapsed="false">
      <c r="A13" s="319" t="n">
        <f aca="false">EOMONTH(A12,0)+1</f>
        <v>46082</v>
      </c>
      <c r="B13" s="261" t="n">
        <f aca="false">VLOOKUP(A13,$V$8:$Z$258,2)+PPadd</f>
        <v>73.5</v>
      </c>
      <c r="C13" s="65"/>
      <c r="D13" s="302" t="n">
        <f aca="false">VLOOKUP($A13,$V$8:$Z$258,4)</f>
        <v>55</v>
      </c>
      <c r="E13" s="247" t="n">
        <f aca="false">VLOOKUP($A13,$V$8:$Z$258,5)</f>
        <v>0.06650108280325</v>
      </c>
      <c r="F13" s="303" t="n">
        <v>6</v>
      </c>
      <c r="G13" s="305" t="n">
        <f aca="false">AB13</f>
        <v>0</v>
      </c>
      <c r="H13" s="304" t="n">
        <f aca="false">F13</f>
        <v>6</v>
      </c>
      <c r="I13" s="305"/>
      <c r="J13" s="92"/>
      <c r="K13" s="306"/>
      <c r="L13" s="258" t="n">
        <f aca="false">(A13-Calculation!$C$8)/365.25</f>
        <v>0.413415468856947</v>
      </c>
      <c r="M13" s="1" t="n">
        <v>6</v>
      </c>
      <c r="N13" s="307" t="n">
        <f aca="false">$A13</f>
        <v>46082</v>
      </c>
      <c r="O13" s="41" t="n">
        <f aca="false">VLOOKUP($N13,$AI$8:$AJ$258,2)+PvolMult</f>
        <v>0.864808717374576</v>
      </c>
      <c r="P13" s="308" t="n">
        <f aca="false">VLOOKUP($N13,$AI$8:$AK$258,3)+PvolMult</f>
        <v>1.03777046084949</v>
      </c>
      <c r="Q13" s="309" t="n">
        <v>6</v>
      </c>
      <c r="R13" s="248"/>
      <c r="S13" s="257"/>
      <c r="T13" s="71"/>
      <c r="U13" s="257"/>
      <c r="V13" s="310" t="n">
        <f aca="false">$A13</f>
        <v>46082</v>
      </c>
      <c r="W13" s="261" t="n">
        <f aca="false">IF(Calculation!$Y$12=2,VLOOKUP(V13,Curves!$D13:$K266,3),(VLOOKUP(V13,Curves!$D13:$K266,3)*16*5+VLOOKUP(V13,Curves!$D13:$K266,7)*8*7+VLOOKUP(V13,Curves!M14:T237,3)*16+VLOOKUP(V13,Curves!M14:T237,7)*16)/168)</f>
        <v>73.5</v>
      </c>
      <c r="X13" s="92" t="n">
        <v>0</v>
      </c>
      <c r="Y13" s="311" t="n">
        <f aca="false">Y12</f>
        <v>55</v>
      </c>
      <c r="Z13" s="294" t="n">
        <f aca="false">VLOOKUP(V13,Curves!A7:B266,2)</f>
        <v>0.06650108280325</v>
      </c>
      <c r="AA13" s="312" t="n">
        <f aca="false">+V13</f>
        <v>46082</v>
      </c>
      <c r="AB13" s="67" t="n">
        <v>0</v>
      </c>
      <c r="AC13" s="312" t="n">
        <f aca="false">+AA13</f>
        <v>46082</v>
      </c>
      <c r="AD13" s="67" t="n">
        <v>0</v>
      </c>
      <c r="AE13" s="17" t="n">
        <f aca="false">1+inflation/12*AF13</f>
        <v>1.01041666666667</v>
      </c>
      <c r="AF13" s="17" t="n">
        <v>5</v>
      </c>
      <c r="AG13" s="285" t="n">
        <v>0.41889</v>
      </c>
      <c r="AH13" s="106"/>
      <c r="AI13" s="313" t="n">
        <f aca="false">+V13</f>
        <v>46082</v>
      </c>
      <c r="AJ13" s="314" t="n">
        <f aca="false">IF(Calculation!$AB$24=1,Data!AO13,Data!AP13)</f>
        <v>0.864808717374576</v>
      </c>
      <c r="AK13" s="315" t="n">
        <f aca="false">AJ13*1.2</f>
        <v>1.03777046084949</v>
      </c>
      <c r="AL13" s="248"/>
      <c r="AM13" s="257"/>
      <c r="AN13" s="310" t="n">
        <f aca="false">AI13</f>
        <v>46082</v>
      </c>
      <c r="AO13" s="297" t="n">
        <f aca="false">IF(Calculation!$Y$12=2,SQRT((AR13^2*(AN13-today-1)+AU13^2*15)/(AN13-today+14)),SQRT((((AR13^2*16+AS13^2*8)/24)*(AN13-today-1)+((AU13^2*16+AV13^2*8)/24)*15)/(AN13-today+14)))</f>
        <v>0.864808717374576</v>
      </c>
      <c r="AP13" s="277" t="n">
        <f aca="false">IF(Calculation!$Y$12=2,AR13,SQRT((AR13^2*16+AS13^2*8)/24))</f>
        <v>0.08</v>
      </c>
      <c r="AQ13" s="261"/>
      <c r="AR13" s="298" t="n">
        <f aca="false">VLOOKUP(AN13,VolTable,15)</f>
        <v>0.08</v>
      </c>
      <c r="AS13" s="316" t="n">
        <f aca="false">VLOOKUP(AN13,VolTable,19)</f>
        <v>0.175</v>
      </c>
      <c r="AT13" s="291"/>
      <c r="AU13" s="291" t="n">
        <f aca="false">VLOOKUP(AN13,VolTable,23)</f>
        <v>2.9</v>
      </c>
      <c r="AV13" s="299" t="n">
        <f aca="false">VLOOKUP(AN13,VolTable,27)</f>
        <v>1.15</v>
      </c>
      <c r="AX13" s="320" t="n">
        <v>37408</v>
      </c>
      <c r="AY13" s="106" t="n">
        <f aca="false">YEAR(AX13)</f>
        <v>2002</v>
      </c>
      <c r="AZ13" s="106" t="n">
        <f aca="false">MONTH(AX13)</f>
        <v>6</v>
      </c>
      <c r="BA13" s="321" t="e">
        <f aca="false">(1+(VLOOKUP(AX13,$A$6:$E$30,5)/2))^(-2*(DATE(AY14,AZ14,20)-today)/365.25)</f>
        <v>#N/A</v>
      </c>
      <c r="BB13" s="106" t="n">
        <v>2005555.56</v>
      </c>
      <c r="BC13" s="107" t="e">
        <f aca="false">BB13*BA13</f>
        <v>#N/A</v>
      </c>
    </row>
    <row r="14" customFormat="false" ht="11.25" hidden="false" customHeight="false" outlineLevel="0" collapsed="false">
      <c r="A14" s="319" t="n">
        <f aca="false">EOMONTH(A13,0)+1</f>
        <v>46113</v>
      </c>
      <c r="B14" s="261" t="n">
        <f aca="false">VLOOKUP(A14,$V$8:$Z$258,2)+PPadd</f>
        <v>73.5</v>
      </c>
      <c r="C14" s="65"/>
      <c r="D14" s="302" t="n">
        <f aca="false">VLOOKUP($A14,$V$8:$Z$258,4)</f>
        <v>55</v>
      </c>
      <c r="E14" s="247" t="n">
        <f aca="false">VLOOKUP($A14,$V$8:$Z$258,5)</f>
        <v>0.06650108280325</v>
      </c>
      <c r="F14" s="303" t="n">
        <v>7</v>
      </c>
      <c r="G14" s="305" t="n">
        <f aca="false">AB14</f>
        <v>0</v>
      </c>
      <c r="H14" s="304" t="n">
        <f aca="false">F14</f>
        <v>7</v>
      </c>
      <c r="I14" s="305"/>
      <c r="J14" s="92"/>
      <c r="K14" s="306"/>
      <c r="L14" s="258" t="n">
        <f aca="false">(A14-Calculation!$C$8)/365.25</f>
        <v>0.498288843258042</v>
      </c>
      <c r="M14" s="1" t="n">
        <v>1</v>
      </c>
      <c r="N14" s="307" t="n">
        <f aca="false">$A14</f>
        <v>46113</v>
      </c>
      <c r="O14" s="41" t="n">
        <f aca="false">VLOOKUP($N14,$AI$8:$AJ$258,2)+PvolMult</f>
        <v>0.795948697064207</v>
      </c>
      <c r="P14" s="308" t="n">
        <f aca="false">VLOOKUP($N14,$AI$8:$AK$258,3)+PvolMult</f>
        <v>0.955138436477049</v>
      </c>
      <c r="Q14" s="309" t="n">
        <v>7</v>
      </c>
      <c r="R14" s="248"/>
      <c r="S14" s="257"/>
      <c r="T14" s="71"/>
      <c r="U14" s="257"/>
      <c r="V14" s="310" t="n">
        <f aca="false">$A14</f>
        <v>46113</v>
      </c>
      <c r="W14" s="261" t="n">
        <f aca="false">IF(Calculation!$Y$12=2,VLOOKUP(V14,Curves!$D14:$K267,3),(VLOOKUP(V14,Curves!$D14:$K267,3)*16*5+VLOOKUP(V14,Curves!$D14:$K267,7)*8*7+VLOOKUP(V14,Curves!M15:T238,3)*16+VLOOKUP(V14,Curves!M15:T238,7)*16)/168)</f>
        <v>73.5</v>
      </c>
      <c r="X14" s="92" t="n">
        <v>0</v>
      </c>
      <c r="Y14" s="311" t="n">
        <f aca="false">Y13</f>
        <v>55</v>
      </c>
      <c r="Z14" s="294" t="n">
        <f aca="false">VLOOKUP(V14,Curves!A8:B267,2)</f>
        <v>0.06650108280325</v>
      </c>
      <c r="AA14" s="312" t="n">
        <f aca="false">+V14</f>
        <v>46113</v>
      </c>
      <c r="AB14" s="67" t="n">
        <v>0</v>
      </c>
      <c r="AC14" s="312" t="n">
        <f aca="false">+AA14</f>
        <v>46113</v>
      </c>
      <c r="AD14" s="67" t="n">
        <v>0</v>
      </c>
      <c r="AE14" s="17" t="n">
        <f aca="false">1+inflation/12*AF14</f>
        <v>1.0125</v>
      </c>
      <c r="AF14" s="17" t="n">
        <v>6</v>
      </c>
      <c r="AG14" s="285" t="n">
        <v>0.50103</v>
      </c>
      <c r="AH14" s="106"/>
      <c r="AI14" s="313" t="n">
        <f aca="false">+V14</f>
        <v>46113</v>
      </c>
      <c r="AJ14" s="314" t="n">
        <f aca="false">IF(Calculation!$AB$24=1,Data!AO14,Data!AP14)</f>
        <v>0.795948697064207</v>
      </c>
      <c r="AK14" s="315" t="n">
        <f aca="false">AJ14*1.2</f>
        <v>0.955138436477049</v>
      </c>
      <c r="AL14" s="248"/>
      <c r="AM14" s="257"/>
      <c r="AN14" s="310" t="n">
        <f aca="false">AI14</f>
        <v>46113</v>
      </c>
      <c r="AO14" s="297" t="n">
        <f aca="false">IF(Calculation!$Y$12=2,SQRT((AR14^2*(AN14-today-1)+AU14^2*15)/(AN14-today+14)),SQRT((((AR14^2*16+AS14^2*8)/24)*(AN14-today-1)+((AU14^2*16+AV14^2*8)/24)*15)/(AN14-today+14)))</f>
        <v>0.795948697064207</v>
      </c>
      <c r="AP14" s="277" t="n">
        <f aca="false">IF(Calculation!$Y$12=2,AR14,SQRT((AR14^2*16+AS14^2*8)/24))</f>
        <v>0.08</v>
      </c>
      <c r="AQ14" s="261"/>
      <c r="AR14" s="298" t="n">
        <f aca="false">VLOOKUP(AN14,VolTable,15)</f>
        <v>0.08</v>
      </c>
      <c r="AS14" s="316" t="n">
        <f aca="false">VLOOKUP(AN14,VolTable,19)</f>
        <v>0.175</v>
      </c>
      <c r="AT14" s="291"/>
      <c r="AU14" s="291" t="n">
        <f aca="false">VLOOKUP(AN14,VolTable,23)</f>
        <v>2.9</v>
      </c>
      <c r="AV14" s="299" t="n">
        <f aca="false">VLOOKUP(AN14,VolTable,27)</f>
        <v>1.15</v>
      </c>
      <c r="AX14" s="320" t="n">
        <v>37438</v>
      </c>
      <c r="AY14" s="106" t="n">
        <f aca="false">YEAR(AX14)</f>
        <v>2002</v>
      </c>
      <c r="AZ14" s="106" t="n">
        <f aca="false">MONTH(AX14)</f>
        <v>7</v>
      </c>
      <c r="BA14" s="321" t="e">
        <f aca="false">(1+(VLOOKUP(AX14,$A$6:$E$30,5)/2))^(-2*(DATE(AY15,AZ15,20)-today)/365.25)</f>
        <v>#N/A</v>
      </c>
      <c r="BB14" s="106" t="n">
        <v>2005555.56</v>
      </c>
      <c r="BC14" s="107" t="e">
        <f aca="false">BB14*BA14</f>
        <v>#N/A</v>
      </c>
    </row>
    <row r="15" customFormat="false" ht="11.25" hidden="false" customHeight="false" outlineLevel="0" collapsed="false">
      <c r="A15" s="319" t="n">
        <f aca="false">EOMONTH(A14,0)+1</f>
        <v>46143</v>
      </c>
      <c r="B15" s="261" t="n">
        <f aca="false">VLOOKUP(A15,$V$8:$Z$258,2)+PPadd</f>
        <v>73.5</v>
      </c>
      <c r="C15" s="65"/>
      <c r="D15" s="302" t="n">
        <f aca="false">VLOOKUP($A15,$V$8:$Z$258,4)</f>
        <v>55</v>
      </c>
      <c r="E15" s="247" t="n">
        <f aca="false">VLOOKUP($A15,$V$8:$Z$258,5)</f>
        <v>0.06650108280325</v>
      </c>
      <c r="F15" s="303" t="n">
        <v>8</v>
      </c>
      <c r="G15" s="305" t="n">
        <f aca="false">AB15</f>
        <v>0</v>
      </c>
      <c r="H15" s="304" t="n">
        <f aca="false">F15</f>
        <v>8</v>
      </c>
      <c r="I15" s="305"/>
      <c r="J15" s="92"/>
      <c r="K15" s="306"/>
      <c r="L15" s="258" t="n">
        <f aca="false">(A15-Calculation!$C$8)/365.25</f>
        <v>0.580424366872006</v>
      </c>
      <c r="M15" s="1" t="n">
        <v>2</v>
      </c>
      <c r="N15" s="307" t="n">
        <f aca="false">$A15</f>
        <v>46143</v>
      </c>
      <c r="O15" s="41" t="n">
        <f aca="false">VLOOKUP($N15,$AI$8:$AJ$258,2)+PvolMult</f>
        <v>0.743026454231821</v>
      </c>
      <c r="P15" s="308" t="n">
        <f aca="false">VLOOKUP($N15,$AI$8:$AK$258,3)+PvolMult</f>
        <v>0.891631745078185</v>
      </c>
      <c r="Q15" s="309" t="n">
        <v>8</v>
      </c>
      <c r="R15" s="248"/>
      <c r="S15" s="257"/>
      <c r="T15" s="71"/>
      <c r="U15" s="257"/>
      <c r="V15" s="310" t="n">
        <f aca="false">$A15</f>
        <v>46143</v>
      </c>
      <c r="W15" s="261" t="n">
        <f aca="false">IF(Calculation!$Y$12=2,VLOOKUP(V15,Curves!$D15:$K268,3),(VLOOKUP(V15,Curves!$D15:$K268,3)*16*5+VLOOKUP(V15,Curves!$D15:$K268,7)*8*7+VLOOKUP(V15,Curves!M16:T239,3)*16+VLOOKUP(V15,Curves!M16:T239,7)*16)/168)</f>
        <v>73.5</v>
      </c>
      <c r="X15" s="92" t="n">
        <v>0</v>
      </c>
      <c r="Y15" s="311" t="n">
        <f aca="false">Y14</f>
        <v>55</v>
      </c>
      <c r="Z15" s="294" t="n">
        <f aca="false">VLOOKUP(V15,Curves!A9:B268,2)</f>
        <v>0.06650108280325</v>
      </c>
      <c r="AA15" s="312" t="n">
        <f aca="false">+V15</f>
        <v>46143</v>
      </c>
      <c r="AB15" s="67" t="n">
        <v>0</v>
      </c>
      <c r="AC15" s="312" t="n">
        <f aca="false">+AA15</f>
        <v>46143</v>
      </c>
      <c r="AD15" s="67" t="n">
        <v>0</v>
      </c>
      <c r="AE15" s="17" t="n">
        <f aca="false">1+inflation/12*AF15</f>
        <v>1.01458333333333</v>
      </c>
      <c r="AF15" s="17" t="n">
        <v>7</v>
      </c>
      <c r="AG15" s="285" t="n">
        <v>0.5859</v>
      </c>
      <c r="AH15" s="106"/>
      <c r="AI15" s="313" t="n">
        <f aca="false">+V15</f>
        <v>46143</v>
      </c>
      <c r="AJ15" s="314" t="n">
        <f aca="false">IF(Calculation!$AB$24=1,Data!AO15,Data!AP15)</f>
        <v>0.743026454231821</v>
      </c>
      <c r="AK15" s="315" t="n">
        <f aca="false">AJ15*1.2</f>
        <v>0.891631745078185</v>
      </c>
      <c r="AL15" s="248"/>
      <c r="AM15" s="257"/>
      <c r="AN15" s="310" t="n">
        <f aca="false">AI15</f>
        <v>46143</v>
      </c>
      <c r="AO15" s="297" t="n">
        <f aca="false">IF(Calculation!$Y$12=2,SQRT((AR15^2*(AN15-today-1)+AU15^2*15)/(AN15-today+14)),SQRT((((AR15^2*16+AS15^2*8)/24)*(AN15-today-1)+((AU15^2*16+AV15^2*8)/24)*15)/(AN15-today+14)))</f>
        <v>0.743026454231821</v>
      </c>
      <c r="AP15" s="277" t="n">
        <f aca="false">IF(Calculation!$Y$12=2,AR15,SQRT((AR15^2*16+AS15^2*8)/24))</f>
        <v>0.08</v>
      </c>
      <c r="AQ15" s="261"/>
      <c r="AR15" s="298" t="n">
        <f aca="false">VLOOKUP(AN15,VolTable,15)</f>
        <v>0.08</v>
      </c>
      <c r="AS15" s="316" t="n">
        <f aca="false">VLOOKUP(AN15,VolTable,19)</f>
        <v>0.175</v>
      </c>
      <c r="AT15" s="291"/>
      <c r="AU15" s="291" t="n">
        <f aca="false">VLOOKUP(AN15,VolTable,23)</f>
        <v>2.9</v>
      </c>
      <c r="AV15" s="299" t="n">
        <f aca="false">VLOOKUP(AN15,VolTable,27)</f>
        <v>1.15</v>
      </c>
      <c r="AX15" s="320" t="n">
        <v>37469</v>
      </c>
      <c r="AY15" s="106" t="n">
        <f aca="false">YEAR(AX15)</f>
        <v>2002</v>
      </c>
      <c r="AZ15" s="106" t="n">
        <f aca="false">MONTH(AX15)</f>
        <v>8</v>
      </c>
      <c r="BA15" s="321" t="e">
        <f aca="false">(1+(VLOOKUP(AX15,$A$6:$E$30,5)/2))^(-2*(DATE(AY16,AZ16,20)-today)/365.25)</f>
        <v>#N/A</v>
      </c>
      <c r="BB15" s="106" t="n">
        <v>2005555.56</v>
      </c>
      <c r="BC15" s="107" t="e">
        <f aca="false">BB15*BA15</f>
        <v>#N/A</v>
      </c>
    </row>
    <row r="16" customFormat="false" ht="11.25" hidden="false" customHeight="false" outlineLevel="0" collapsed="false">
      <c r="A16" s="319" t="n">
        <f aca="false">EOMONTH(A15,0)+1</f>
        <v>46174</v>
      </c>
      <c r="B16" s="261" t="n">
        <f aca="false">VLOOKUP(A16,$V$8:$Z$258,2)+PPadd</f>
        <v>73.5</v>
      </c>
      <c r="C16" s="65"/>
      <c r="D16" s="302" t="n">
        <f aca="false">VLOOKUP($A16,$V$8:$Z$258,4)</f>
        <v>55</v>
      </c>
      <c r="E16" s="247" t="n">
        <f aca="false">VLOOKUP($A16,$V$8:$Z$258,5)</f>
        <v>0.06650108280325</v>
      </c>
      <c r="F16" s="303" t="n">
        <v>9</v>
      </c>
      <c r="G16" s="305" t="n">
        <f aca="false">AB16</f>
        <v>0</v>
      </c>
      <c r="H16" s="304" t="n">
        <f aca="false">F16</f>
        <v>9</v>
      </c>
      <c r="I16" s="305"/>
      <c r="J16" s="92"/>
      <c r="K16" s="306"/>
      <c r="L16" s="258" t="n">
        <f aca="false">(A16-Calculation!$C$8)/365.25</f>
        <v>0.665297741273101</v>
      </c>
      <c r="M16" s="1" t="n">
        <v>3</v>
      </c>
      <c r="N16" s="307" t="n">
        <f aca="false">$A16</f>
        <v>46174</v>
      </c>
      <c r="O16" s="41" t="n">
        <f aca="false">VLOOKUP($N16,$AI$8:$AJ$258,2)+PvolMult</f>
        <v>0.698227854933173</v>
      </c>
      <c r="P16" s="308" t="n">
        <f aca="false">VLOOKUP($N16,$AI$8:$AK$258,3)+PvolMult</f>
        <v>0.837873425919808</v>
      </c>
      <c r="Q16" s="309" t="n">
        <v>9</v>
      </c>
      <c r="R16" s="248"/>
      <c r="S16" s="257"/>
      <c r="T16" s="71"/>
      <c r="U16" s="257"/>
      <c r="V16" s="310" t="n">
        <f aca="false">$A16</f>
        <v>46174</v>
      </c>
      <c r="W16" s="261" t="n">
        <f aca="false">IF(Calculation!$Y$12=2,VLOOKUP(V16,Curves!$D16:$K269,3),(VLOOKUP(V16,Curves!$D16:$K269,3)*16*5+VLOOKUP(V16,Curves!$D16:$K269,7)*8*7+VLOOKUP(V16,Curves!M17:T240,3)*16+VLOOKUP(V16,Curves!M17:T240,7)*16)/168)</f>
        <v>73.5</v>
      </c>
      <c r="X16" s="92" t="n">
        <v>0</v>
      </c>
      <c r="Y16" s="311" t="n">
        <f aca="false">Y15</f>
        <v>55</v>
      </c>
      <c r="Z16" s="294" t="n">
        <f aca="false">VLOOKUP(V16,Curves!A10:B269,2)</f>
        <v>0.06650108280325</v>
      </c>
      <c r="AA16" s="312" t="n">
        <f aca="false">+V16</f>
        <v>46174</v>
      </c>
      <c r="AB16" s="67" t="n">
        <v>0</v>
      </c>
      <c r="AC16" s="312" t="n">
        <f aca="false">+AA16</f>
        <v>46174</v>
      </c>
      <c r="AD16" s="67" t="n">
        <v>0</v>
      </c>
      <c r="AE16" s="17" t="n">
        <f aca="false">1+inflation/12*AF16</f>
        <v>1.01666666666667</v>
      </c>
      <c r="AF16" s="17" t="n">
        <v>8</v>
      </c>
      <c r="AG16" s="285" t="n">
        <v>0.66804</v>
      </c>
      <c r="AH16" s="106"/>
      <c r="AI16" s="313" t="n">
        <f aca="false">+V16</f>
        <v>46174</v>
      </c>
      <c r="AJ16" s="314" t="n">
        <f aca="false">IF(Calculation!$AB$24=1,Data!AO16,Data!AP16)</f>
        <v>0.698227854933173</v>
      </c>
      <c r="AK16" s="315" t="n">
        <f aca="false">AJ16*1.2</f>
        <v>0.837873425919808</v>
      </c>
      <c r="AL16" s="248"/>
      <c r="AM16" s="257"/>
      <c r="AN16" s="310" t="n">
        <f aca="false">AI16</f>
        <v>46174</v>
      </c>
      <c r="AO16" s="297" t="n">
        <f aca="false">IF(Calculation!$Y$12=2,SQRT((AR16^2*(AN16-today-1)+AU16^2*15)/(AN16-today+14)),SQRT((((AR16^2*16+AS16^2*8)/24)*(AN16-today-1)+((AU16^2*16+AV16^2*8)/24)*15)/(AN16-today+14)))</f>
        <v>0.698227854933173</v>
      </c>
      <c r="AP16" s="277" t="n">
        <f aca="false">IF(Calculation!$Y$12=2,AR16,SQRT((AR16^2*16+AS16^2*8)/24))</f>
        <v>0.08</v>
      </c>
      <c r="AQ16" s="261"/>
      <c r="AR16" s="298" t="n">
        <f aca="false">VLOOKUP(AN16,VolTable,15)</f>
        <v>0.08</v>
      </c>
      <c r="AS16" s="316" t="n">
        <f aca="false">VLOOKUP(AN16,VolTable,19)</f>
        <v>0.175</v>
      </c>
      <c r="AT16" s="291"/>
      <c r="AU16" s="291" t="n">
        <f aca="false">VLOOKUP(AN16,VolTable,23)</f>
        <v>2.9</v>
      </c>
      <c r="AV16" s="299" t="n">
        <f aca="false">VLOOKUP(AN16,VolTable,27)</f>
        <v>1.15</v>
      </c>
      <c r="AX16" s="320" t="n">
        <v>37500</v>
      </c>
      <c r="AY16" s="106" t="n">
        <f aca="false">YEAR(AX16)</f>
        <v>2002</v>
      </c>
      <c r="AZ16" s="106" t="n">
        <f aca="false">MONTH(AX16)</f>
        <v>9</v>
      </c>
      <c r="BA16" s="321" t="e">
        <f aca="false">(1+(VLOOKUP(AX16,$A$6:$E$30,5)/2))^(-2*(DATE(AY17,AZ17,20)-today)/365.25)</f>
        <v>#N/A</v>
      </c>
      <c r="BB16" s="106" t="n">
        <v>330555.56</v>
      </c>
      <c r="BC16" s="107" t="e">
        <f aca="false">BB16*BA16</f>
        <v>#N/A</v>
      </c>
    </row>
    <row r="17" customFormat="false" ht="11.25" hidden="false" customHeight="false" outlineLevel="0" collapsed="false">
      <c r="A17" s="319" t="n">
        <f aca="false">EOMONTH(A16,0)+1</f>
        <v>46204</v>
      </c>
      <c r="B17" s="261" t="n">
        <f aca="false">VLOOKUP(A17,$V$8:$Z$258,2)+PPadd</f>
        <v>73.5</v>
      </c>
      <c r="C17" s="65"/>
      <c r="D17" s="302" t="n">
        <f aca="false">VLOOKUP($A17,$V$8:$Z$258,4)</f>
        <v>55</v>
      </c>
      <c r="E17" s="247" t="n">
        <f aca="false">VLOOKUP($A17,$V$8:$Z$258,5)</f>
        <v>0.06650108280325</v>
      </c>
      <c r="F17" s="303" t="n">
        <v>10</v>
      </c>
      <c r="G17" s="305" t="n">
        <f aca="false">AB17</f>
        <v>0</v>
      </c>
      <c r="H17" s="304" t="n">
        <f aca="false">F17</f>
        <v>10</v>
      </c>
      <c r="I17" s="305"/>
      <c r="J17" s="92"/>
      <c r="K17" s="306"/>
      <c r="L17" s="258" t="n">
        <f aca="false">(A17-Calculation!$C$8)/365.25</f>
        <v>0.747433264887064</v>
      </c>
      <c r="M17" s="1" t="n">
        <v>4</v>
      </c>
      <c r="N17" s="307" t="n">
        <f aca="false">$A17</f>
        <v>46204</v>
      </c>
      <c r="O17" s="41" t="n">
        <f aca="false">VLOOKUP($N17,$AI$8:$AJ$258,2)+PvolMult</f>
        <v>0.661885020847215</v>
      </c>
      <c r="P17" s="308" t="n">
        <f aca="false">VLOOKUP($N17,$AI$8:$AK$258,3)+PvolMult</f>
        <v>0.794262025016658</v>
      </c>
      <c r="Q17" s="309" t="n">
        <v>10</v>
      </c>
      <c r="R17" s="248"/>
      <c r="S17" s="257"/>
      <c r="T17" s="71"/>
      <c r="U17" s="257"/>
      <c r="V17" s="310" t="n">
        <f aca="false">$A17</f>
        <v>46204</v>
      </c>
      <c r="W17" s="261" t="n">
        <f aca="false">IF(Calculation!$Y$12=2,VLOOKUP(V17,Curves!$D17:$K270,3),(VLOOKUP(V17,Curves!$D17:$K270,3)*16*5+VLOOKUP(V17,Curves!$D17:$K270,7)*8*7+VLOOKUP(V17,Curves!M18:T241,3)*16+VLOOKUP(V17,Curves!M18:T241,7)*16)/168)</f>
        <v>73.5</v>
      </c>
      <c r="X17" s="92" t="n">
        <v>0</v>
      </c>
      <c r="Y17" s="311" t="n">
        <f aca="false">Y16</f>
        <v>55</v>
      </c>
      <c r="Z17" s="294" t="n">
        <f aca="false">VLOOKUP(V17,Curves!A11:B270,2)</f>
        <v>0.06650108280325</v>
      </c>
      <c r="AA17" s="312" t="n">
        <f aca="false">+V17</f>
        <v>46204</v>
      </c>
      <c r="AB17" s="67" t="n">
        <v>0</v>
      </c>
      <c r="AC17" s="312" t="n">
        <f aca="false">+AA17</f>
        <v>46204</v>
      </c>
      <c r="AD17" s="67" t="n">
        <v>0</v>
      </c>
      <c r="AE17" s="17" t="n">
        <f aca="false">1+inflation/12*AF17</f>
        <v>1.01875</v>
      </c>
      <c r="AF17" s="17" t="n">
        <v>9</v>
      </c>
      <c r="AG17" s="285" t="n">
        <v>0.75291</v>
      </c>
      <c r="AH17" s="106"/>
      <c r="AI17" s="313" t="n">
        <f aca="false">+V17</f>
        <v>46204</v>
      </c>
      <c r="AJ17" s="314" t="n">
        <f aca="false">IF(Calculation!$AB$24=1,Data!AO17,Data!AP17)</f>
        <v>0.661885020847215</v>
      </c>
      <c r="AK17" s="315" t="n">
        <f aca="false">AJ17*1.2</f>
        <v>0.794262025016658</v>
      </c>
      <c r="AL17" s="248"/>
      <c r="AM17" s="257"/>
      <c r="AN17" s="310" t="n">
        <f aca="false">AI17</f>
        <v>46204</v>
      </c>
      <c r="AO17" s="297" t="n">
        <f aca="false">IF(Calculation!$Y$12=2,SQRT((AR17^2*(AN17-today-1)+AU17^2*15)/(AN17-today+14)),SQRT((((AR17^2*16+AS17^2*8)/24)*(AN17-today-1)+((AU17^2*16+AV17^2*8)/24)*15)/(AN17-today+14)))</f>
        <v>0.661885020847215</v>
      </c>
      <c r="AP17" s="277" t="n">
        <f aca="false">IF(Calculation!$Y$12=2,AR17,SQRT((AR17^2*16+AS17^2*8)/24))</f>
        <v>0.08</v>
      </c>
      <c r="AQ17" s="261"/>
      <c r="AR17" s="298" t="n">
        <f aca="false">VLOOKUP(AN17,VolTable,15)</f>
        <v>0.08</v>
      </c>
      <c r="AS17" s="316" t="n">
        <f aca="false">VLOOKUP(AN17,VolTable,19)</f>
        <v>0.175</v>
      </c>
      <c r="AT17" s="291"/>
      <c r="AU17" s="291" t="n">
        <f aca="false">VLOOKUP(AN17,VolTable,23)</f>
        <v>2.9</v>
      </c>
      <c r="AV17" s="299" t="n">
        <f aca="false">VLOOKUP(AN17,VolTable,27)</f>
        <v>1.15</v>
      </c>
      <c r="AX17" s="320" t="n">
        <v>37530</v>
      </c>
      <c r="AY17" s="106" t="n">
        <f aca="false">YEAR(AX17)</f>
        <v>2002</v>
      </c>
      <c r="AZ17" s="106" t="n">
        <f aca="false">MONTH(AX17)</f>
        <v>10</v>
      </c>
      <c r="BA17" s="321" t="e">
        <f aca="false">(1+(VLOOKUP(AX17,$A$6:$E$30,5)/2))^(-2*(DATE(AY18,AZ18,20)-today)/365.25)</f>
        <v>#N/A</v>
      </c>
      <c r="BB17" s="106" t="n">
        <v>330555.56</v>
      </c>
      <c r="BC17" s="107" t="e">
        <f aca="false">BB17*BA17</f>
        <v>#N/A</v>
      </c>
    </row>
    <row r="18" customFormat="false" ht="11.25" hidden="false" customHeight="false" outlineLevel="0" collapsed="false">
      <c r="A18" s="319" t="n">
        <f aca="false">EOMONTH(A17,0)+1</f>
        <v>46235</v>
      </c>
      <c r="B18" s="261" t="n">
        <f aca="false">VLOOKUP(A18,$V$8:$Z$258,2)+PPadd</f>
        <v>73.5</v>
      </c>
      <c r="C18" s="65"/>
      <c r="D18" s="302" t="n">
        <f aca="false">VLOOKUP($A18,$V$8:$Z$258,4)</f>
        <v>55</v>
      </c>
      <c r="E18" s="247" t="n">
        <f aca="false">VLOOKUP($A18,$V$8:$Z$258,5)</f>
        <v>0.06650108280325</v>
      </c>
      <c r="F18" s="303" t="n">
        <v>11</v>
      </c>
      <c r="G18" s="305" t="n">
        <f aca="false">AB18</f>
        <v>0</v>
      </c>
      <c r="H18" s="304" t="n">
        <f aca="false">F18</f>
        <v>11</v>
      </c>
      <c r="I18" s="305"/>
      <c r="J18" s="92"/>
      <c r="K18" s="306"/>
      <c r="L18" s="258" t="n">
        <f aca="false">(A18-Calculation!$C$8)/365.25</f>
        <v>0.832306639288159</v>
      </c>
      <c r="M18" s="1" t="n">
        <v>5</v>
      </c>
      <c r="N18" s="307" t="n">
        <f aca="false">$A18</f>
        <v>46235</v>
      </c>
      <c r="O18" s="41" t="n">
        <f aca="false">VLOOKUP($N18,$AI$8:$AJ$258,2)+PvolMult</f>
        <v>0.629809544163555</v>
      </c>
      <c r="P18" s="308" t="n">
        <f aca="false">VLOOKUP($N18,$AI$8:$AK$258,3)+PvolMult</f>
        <v>0.755771452996266</v>
      </c>
      <c r="Q18" s="309" t="n">
        <v>11</v>
      </c>
      <c r="R18" s="248"/>
      <c r="S18" s="257"/>
      <c r="T18" s="71"/>
      <c r="U18" s="257"/>
      <c r="V18" s="310" t="n">
        <f aca="false">$A18</f>
        <v>46235</v>
      </c>
      <c r="W18" s="261" t="n">
        <f aca="false">IF(Calculation!$Y$12=2,VLOOKUP(V18,Curves!$D18:$K271,3),(VLOOKUP(V18,Curves!$D18:$K271,3)*16*5+VLOOKUP(V18,Curves!$D18:$K271,7)*8*7+VLOOKUP(V18,Curves!M19:T242,3)*16+VLOOKUP(V18,Curves!M19:T242,7)*16)/168)</f>
        <v>73.5</v>
      </c>
      <c r="X18" s="92" t="n">
        <v>0</v>
      </c>
      <c r="Y18" s="311" t="n">
        <f aca="false">Y17</f>
        <v>55</v>
      </c>
      <c r="Z18" s="294" t="n">
        <f aca="false">VLOOKUP(V18,Curves!A12:B271,2)</f>
        <v>0.06650108280325</v>
      </c>
      <c r="AA18" s="312" t="n">
        <f aca="false">+V18</f>
        <v>46235</v>
      </c>
      <c r="AB18" s="67" t="n">
        <v>0</v>
      </c>
      <c r="AC18" s="312" t="n">
        <f aca="false">+AA18</f>
        <v>46235</v>
      </c>
      <c r="AD18" s="67" t="n">
        <v>0</v>
      </c>
      <c r="AE18" s="17" t="n">
        <f aca="false">1+inflation/12*AF18</f>
        <v>1.02083333333333</v>
      </c>
      <c r="AF18" s="17" t="n">
        <v>10</v>
      </c>
      <c r="AG18" s="285" t="n">
        <v>0.83778</v>
      </c>
      <c r="AH18" s="106"/>
      <c r="AI18" s="313" t="n">
        <f aca="false">+V18</f>
        <v>46235</v>
      </c>
      <c r="AJ18" s="314" t="n">
        <f aca="false">IF(Calculation!$AB$24=1,Data!AO18,Data!AP18)</f>
        <v>0.629809544163555</v>
      </c>
      <c r="AK18" s="315" t="n">
        <f aca="false">AJ18*1.2</f>
        <v>0.755771452996266</v>
      </c>
      <c r="AL18" s="315"/>
      <c r="AM18" s="257"/>
      <c r="AN18" s="310" t="n">
        <f aca="false">AI18</f>
        <v>46235</v>
      </c>
      <c r="AO18" s="297" t="n">
        <f aca="false">IF(Calculation!$Y$12=2,SQRT((AR18^2*(AN18-today-1)+AU18^2*15)/(AN18-today+14)),SQRT((((AR18^2*16+AS18^2*8)/24)*(AN18-today-1)+((AU18^2*16+AV18^2*8)/24)*15)/(AN18-today+14)))</f>
        <v>0.629809544163555</v>
      </c>
      <c r="AP18" s="277" t="n">
        <f aca="false">IF(Calculation!$Y$12=2,AR18,SQRT((AR18^2*16+AS18^2*8)/24))</f>
        <v>0.08</v>
      </c>
      <c r="AQ18" s="261"/>
      <c r="AR18" s="298" t="n">
        <f aca="false">VLOOKUP(AN18,VolTable,15)</f>
        <v>0.08</v>
      </c>
      <c r="AS18" s="316" t="n">
        <f aca="false">VLOOKUP(AN18,VolTable,19)</f>
        <v>0.175</v>
      </c>
      <c r="AT18" s="291"/>
      <c r="AU18" s="291" t="n">
        <f aca="false">VLOOKUP(AN18,VolTable,23)</f>
        <v>2.9</v>
      </c>
      <c r="AV18" s="299" t="n">
        <f aca="false">VLOOKUP(AN18,VolTable,27)</f>
        <v>1.15</v>
      </c>
      <c r="AX18" s="320" t="n">
        <v>37561</v>
      </c>
      <c r="AY18" s="106" t="n">
        <f aca="false">YEAR(AX18)</f>
        <v>2002</v>
      </c>
      <c r="AZ18" s="106" t="n">
        <f aca="false">MONTH(AX18)</f>
        <v>11</v>
      </c>
      <c r="BA18" s="106"/>
      <c r="BB18" s="106"/>
      <c r="BC18" s="107"/>
    </row>
    <row r="19" customFormat="false" ht="11.25" hidden="false" customHeight="false" outlineLevel="0" collapsed="false">
      <c r="A19" s="319" t="n">
        <f aca="false">EOMONTH(A18,0)+1</f>
        <v>46266</v>
      </c>
      <c r="B19" s="261" t="n">
        <f aca="false">VLOOKUP(A19,$V$8:$Z$258,2)+PPadd</f>
        <v>73.5</v>
      </c>
      <c r="C19" s="65"/>
      <c r="D19" s="302" t="n">
        <f aca="false">VLOOKUP($A19,$V$8:$Z$258,4)</f>
        <v>55</v>
      </c>
      <c r="E19" s="247" t="n">
        <f aca="false">VLOOKUP($A19,$V$8:$Z$258,5)</f>
        <v>0.06650108280325</v>
      </c>
      <c r="F19" s="303" t="n">
        <v>12</v>
      </c>
      <c r="G19" s="305" t="n">
        <f aca="false">AB19</f>
        <v>0</v>
      </c>
      <c r="H19" s="304" t="n">
        <f aca="false">F19</f>
        <v>12</v>
      </c>
      <c r="I19" s="305"/>
      <c r="J19" s="92"/>
      <c r="K19" s="306"/>
      <c r="L19" s="258" t="n">
        <f aca="false">(A19-Calculation!$C$8)/365.25</f>
        <v>0.917180013689254</v>
      </c>
      <c r="M19" s="1" t="n">
        <v>6</v>
      </c>
      <c r="N19" s="307" t="n">
        <f aca="false">$A19</f>
        <v>46266</v>
      </c>
      <c r="O19" s="41" t="n">
        <f aca="false">VLOOKUP($N19,$AI$8:$AJ$258,2)+PvolMult</f>
        <v>0.602067060851789</v>
      </c>
      <c r="P19" s="308" t="n">
        <f aca="false">VLOOKUP($N19,$AI$8:$AK$258,3)+PvolMult</f>
        <v>0.722480473022147</v>
      </c>
      <c r="Q19" s="309" t="n">
        <v>12</v>
      </c>
      <c r="R19" s="248"/>
      <c r="S19" s="257"/>
      <c r="T19" s="71"/>
      <c r="U19" s="257"/>
      <c r="V19" s="310" t="n">
        <f aca="false">$A19</f>
        <v>46266</v>
      </c>
      <c r="W19" s="261" t="n">
        <f aca="false">IF(Calculation!$Y$12=2,VLOOKUP(V19,Curves!$D19:$K272,3),(VLOOKUP(V19,Curves!$D19:$K272,3)*16*5+VLOOKUP(V19,Curves!$D19:$K272,7)*8*7+VLOOKUP(V19,Curves!M20:T243,3)*16+VLOOKUP(V19,Curves!M20:T243,7)*16)/168)</f>
        <v>73.5</v>
      </c>
      <c r="X19" s="92" t="n">
        <v>0</v>
      </c>
      <c r="Y19" s="311" t="n">
        <f aca="false">Y18</f>
        <v>55</v>
      </c>
      <c r="Z19" s="294" t="n">
        <f aca="false">VLOOKUP(V19,Curves!A13:B272,2)</f>
        <v>0.06650108280325</v>
      </c>
      <c r="AA19" s="312" t="n">
        <f aca="false">+V19</f>
        <v>46266</v>
      </c>
      <c r="AB19" s="67" t="n">
        <v>0</v>
      </c>
      <c r="AC19" s="312" t="n">
        <f aca="false">+AA19</f>
        <v>46266</v>
      </c>
      <c r="AD19" s="67" t="n">
        <v>0</v>
      </c>
      <c r="AE19" s="17" t="n">
        <f aca="false">1+inflation/12*AF19</f>
        <v>1.02291666666667</v>
      </c>
      <c r="AF19" s="17" t="n">
        <v>11</v>
      </c>
      <c r="AG19" s="285" t="n">
        <v>0.91444</v>
      </c>
      <c r="AH19" s="106"/>
      <c r="AI19" s="313" t="n">
        <f aca="false">+V19</f>
        <v>46266</v>
      </c>
      <c r="AJ19" s="314" t="n">
        <f aca="false">IF(Calculation!$AB$24=1,Data!AO19,Data!AP19)</f>
        <v>0.602067060851789</v>
      </c>
      <c r="AK19" s="315" t="n">
        <f aca="false">AJ19*1.2</f>
        <v>0.722480473022147</v>
      </c>
      <c r="AL19" s="315"/>
      <c r="AM19" s="257"/>
      <c r="AN19" s="310" t="n">
        <f aca="false">AI19</f>
        <v>46266</v>
      </c>
      <c r="AO19" s="297" t="n">
        <f aca="false">IF(Calculation!$Y$12=2,SQRT((AR19^2*(AN19-today-1)+AU19^2*15)/(AN19-today+14)),SQRT((((AR19^2*16+AS19^2*8)/24)*(AN19-today-1)+((AU19^2*16+AV19^2*8)/24)*15)/(AN19-today+14)))</f>
        <v>0.602067060851789</v>
      </c>
      <c r="AP19" s="277" t="n">
        <f aca="false">IF(Calculation!$Y$12=2,AR19,SQRT((AR19^2*16+AS19^2*8)/24))</f>
        <v>0.08</v>
      </c>
      <c r="AQ19" s="261"/>
      <c r="AR19" s="298" t="n">
        <f aca="false">VLOOKUP(AN19,VolTable,15)</f>
        <v>0.08</v>
      </c>
      <c r="AS19" s="316" t="n">
        <f aca="false">VLOOKUP(AN19,VolTable,19)</f>
        <v>0.175</v>
      </c>
      <c r="AT19" s="291"/>
      <c r="AU19" s="291" t="n">
        <f aca="false">VLOOKUP(AN19,VolTable,23)</f>
        <v>2.9</v>
      </c>
      <c r="AV19" s="299" t="n">
        <f aca="false">VLOOKUP(AN19,VolTable,27)</f>
        <v>1.15</v>
      </c>
      <c r="AX19" s="293" t="s">
        <v>314</v>
      </c>
      <c r="AY19" s="106"/>
      <c r="AZ19" s="106"/>
      <c r="BA19" s="106"/>
      <c r="BB19" s="106" t="n">
        <f aca="false">SUM(BB9:BB18)</f>
        <v>8000000.04</v>
      </c>
      <c r="BC19" s="107" t="e">
        <f aca="false">SUM(BC9:BC18)</f>
        <v>#N/A</v>
      </c>
    </row>
    <row r="20" customFormat="false" ht="11.25" hidden="false" customHeight="false" outlineLevel="0" collapsed="false">
      <c r="A20" s="301" t="n">
        <f aca="false">EOMONTH(A19,0)+1</f>
        <v>46296</v>
      </c>
      <c r="B20" s="261" t="n">
        <f aca="false">VLOOKUP(A20,$V$8:$Z$258,2)+PPadd</f>
        <v>73.5</v>
      </c>
      <c r="C20" s="65"/>
      <c r="D20" s="302" t="n">
        <f aca="false">VLOOKUP($A20,$V$8:$Z$258,4)</f>
        <v>55</v>
      </c>
      <c r="E20" s="247" t="n">
        <f aca="false">VLOOKUP($A20,$V$8:$Z$258,5)</f>
        <v>0.06650108280325</v>
      </c>
      <c r="F20" s="303" t="n">
        <v>13</v>
      </c>
      <c r="G20" s="305" t="n">
        <f aca="false">AB20</f>
        <v>0</v>
      </c>
      <c r="H20" s="304" t="n">
        <f aca="false">F20</f>
        <v>13</v>
      </c>
      <c r="I20" s="305"/>
      <c r="J20" s="92"/>
      <c r="K20" s="306"/>
      <c r="L20" s="258" t="n">
        <f aca="false">(A20-Calculation!$C$8)/365.25</f>
        <v>0.999315537303217</v>
      </c>
      <c r="M20" s="1" t="n">
        <v>1</v>
      </c>
      <c r="N20" s="307" t="n">
        <f aca="false">$A20</f>
        <v>46296</v>
      </c>
      <c r="O20" s="41" t="n">
        <f aca="false">VLOOKUP($N20,$AI$8:$AJ$258,2)+PvolMult</f>
        <v>0.578502917019439</v>
      </c>
      <c r="P20" s="308" t="n">
        <f aca="false">VLOOKUP($N20,$AI$8:$AK$258,3)+PvolMult</f>
        <v>0.694203500423327</v>
      </c>
      <c r="Q20" s="309" t="n">
        <v>13</v>
      </c>
      <c r="R20" s="248"/>
      <c r="S20" s="257"/>
      <c r="T20" s="71"/>
      <c r="U20" s="257"/>
      <c r="V20" s="310" t="n">
        <f aca="false">$A20</f>
        <v>46296</v>
      </c>
      <c r="W20" s="261" t="n">
        <f aca="false">IF(Calculation!$Y$12=2,VLOOKUP(V20,Curves!$D20:$K273,3),(VLOOKUP(V20,Curves!$D20:$K273,3)*16*5+VLOOKUP(V20,Curves!$D20:$K273,7)*8*7+VLOOKUP(V20,Curves!M21:T244,3)*16+VLOOKUP(V20,Curves!M21:T244,7)*16)/168)</f>
        <v>73.5</v>
      </c>
      <c r="X20" s="92" t="n">
        <v>0</v>
      </c>
      <c r="Y20" s="311" t="n">
        <f aca="false">Y19</f>
        <v>55</v>
      </c>
      <c r="Z20" s="294" t="n">
        <f aca="false">VLOOKUP(V20,Curves!A14:B273,2)</f>
        <v>0.06650108280325</v>
      </c>
      <c r="AA20" s="312" t="n">
        <f aca="false">+V20</f>
        <v>46296</v>
      </c>
      <c r="AB20" s="67" t="n">
        <v>0</v>
      </c>
      <c r="AC20" s="312" t="n">
        <f aca="false">+AA20</f>
        <v>46296</v>
      </c>
      <c r="AD20" s="67" t="n">
        <v>0</v>
      </c>
      <c r="AE20" s="17" t="n">
        <f aca="false">1+inflation/12*AF20</f>
        <v>1.025</v>
      </c>
      <c r="AF20" s="17" t="n">
        <v>12</v>
      </c>
      <c r="AG20" s="285" t="n">
        <v>0.99932</v>
      </c>
      <c r="AH20" s="106"/>
      <c r="AI20" s="313" t="n">
        <f aca="false">+V20</f>
        <v>46296</v>
      </c>
      <c r="AJ20" s="314" t="n">
        <f aca="false">IF(Calculation!$AB$24=1,Data!AO20,Data!AP20)</f>
        <v>0.578502917019439</v>
      </c>
      <c r="AK20" s="315" t="n">
        <f aca="false">AJ20*1.2</f>
        <v>0.694203500423327</v>
      </c>
      <c r="AL20" s="315"/>
      <c r="AM20" s="257"/>
      <c r="AN20" s="310" t="n">
        <f aca="false">AI20</f>
        <v>46296</v>
      </c>
      <c r="AO20" s="297" t="n">
        <f aca="false">IF(Calculation!$Y$12=2,SQRT((AR20^2*(AN20-today-1)+AU20^2*15)/(AN20-today+14)),SQRT((((AR20^2*16+AS20^2*8)/24)*(AN20-today-1)+((AU20^2*16+AV20^2*8)/24)*15)/(AN20-today+14)))</f>
        <v>0.578502917019439</v>
      </c>
      <c r="AP20" s="277" t="n">
        <f aca="false">IF(Calculation!$Y$12=2,AR20,SQRT((AR20^2*16+AS20^2*8)/24))</f>
        <v>0.08</v>
      </c>
      <c r="AQ20" s="261"/>
      <c r="AR20" s="298" t="n">
        <f aca="false">VLOOKUP(AN20,VolTable,15)</f>
        <v>0.08</v>
      </c>
      <c r="AS20" s="316" t="n">
        <f aca="false">VLOOKUP(AN20,VolTable,19)</f>
        <v>0.175</v>
      </c>
      <c r="AT20" s="291"/>
      <c r="AU20" s="291" t="n">
        <f aca="false">VLOOKUP(AN20,VolTable,23)</f>
        <v>2.9</v>
      </c>
      <c r="AV20" s="299" t="n">
        <f aca="false">VLOOKUP(AN20,VolTable,27)</f>
        <v>1.15</v>
      </c>
      <c r="AX20" s="293"/>
      <c r="AY20" s="106"/>
      <c r="AZ20" s="106"/>
      <c r="BA20" s="106"/>
      <c r="BB20" s="106"/>
      <c r="BC20" s="107"/>
    </row>
    <row r="21" customFormat="false" ht="11.25" hidden="false" customHeight="false" outlineLevel="0" collapsed="false">
      <c r="A21" s="319" t="n">
        <f aca="false">EOMONTH(A20,0)+1</f>
        <v>46327</v>
      </c>
      <c r="B21" s="261" t="n">
        <f aca="false">VLOOKUP(A21,$V$8:$Z$258,2)+PPadd</f>
        <v>73.5</v>
      </c>
      <c r="C21" s="65"/>
      <c r="D21" s="302" t="n">
        <f aca="false">VLOOKUP($A21,$V$8:$Z$258,4)</f>
        <v>55</v>
      </c>
      <c r="E21" s="247" t="n">
        <f aca="false">VLOOKUP($A21,$V$8:$Z$258,5)</f>
        <v>0.06650108280325</v>
      </c>
      <c r="F21" s="303" t="n">
        <v>14</v>
      </c>
      <c r="G21" s="305" t="n">
        <f aca="false">AB21</f>
        <v>0</v>
      </c>
      <c r="H21" s="304" t="n">
        <f aca="false">F21</f>
        <v>14</v>
      </c>
      <c r="I21" s="305"/>
      <c r="J21" s="92"/>
      <c r="K21" s="306"/>
      <c r="L21" s="258" t="n">
        <f aca="false">(A21-Calculation!$C$8)/365.25</f>
        <v>1.08418891170431</v>
      </c>
      <c r="M21" s="1" t="n">
        <v>2</v>
      </c>
      <c r="N21" s="307" t="n">
        <f aca="false">$A21</f>
        <v>46327</v>
      </c>
      <c r="O21" s="41" t="n">
        <f aca="false">VLOOKUP($N21,$AI$8:$AJ$258,2)+PvolMult</f>
        <v>0.556906256306439</v>
      </c>
      <c r="P21" s="308" t="n">
        <f aca="false">VLOOKUP($N21,$AI$8:$AK$258,3)+PvolMult</f>
        <v>0.668287507567727</v>
      </c>
      <c r="Q21" s="309" t="n">
        <v>14</v>
      </c>
      <c r="R21" s="248"/>
      <c r="S21" s="257"/>
      <c r="T21" s="71"/>
      <c r="U21" s="257"/>
      <c r="V21" s="310" t="n">
        <f aca="false">$A21</f>
        <v>46327</v>
      </c>
      <c r="W21" s="261" t="n">
        <f aca="false">IF(Calculation!$Y$12=2,VLOOKUP(V21,Curves!$D21:$K274,3),(VLOOKUP(V21,Curves!$D21:$K274,3)*16*5+VLOOKUP(V21,Curves!$D21:$K274,7)*8*7+VLOOKUP(V21,Curves!M22:T245,3)*16+VLOOKUP(V21,Curves!M22:T245,7)*16)/168)</f>
        <v>73.5</v>
      </c>
      <c r="X21" s="92" t="n">
        <v>0</v>
      </c>
      <c r="Y21" s="311" t="n">
        <f aca="false">Y20</f>
        <v>55</v>
      </c>
      <c r="Z21" s="294" t="n">
        <f aca="false">VLOOKUP(V21,Curves!A15:B274,2)</f>
        <v>0.06650108280325</v>
      </c>
      <c r="AA21" s="312" t="n">
        <f aca="false">+V21</f>
        <v>46327</v>
      </c>
      <c r="AB21" s="67" t="n">
        <v>0</v>
      </c>
      <c r="AC21" s="312" t="n">
        <f aca="false">+AA21</f>
        <v>46327</v>
      </c>
      <c r="AD21" s="67" t="n">
        <v>0</v>
      </c>
      <c r="AE21" s="17" t="n">
        <f aca="false">1+inflation/12*AF21</f>
        <v>1.02708333333333</v>
      </c>
      <c r="AF21" s="17" t="n">
        <v>13</v>
      </c>
      <c r="AG21" s="285" t="n">
        <v>1.08145</v>
      </c>
      <c r="AH21" s="106"/>
      <c r="AI21" s="313" t="n">
        <f aca="false">+V21</f>
        <v>46327</v>
      </c>
      <c r="AJ21" s="314" t="n">
        <f aca="false">IF(Calculation!$AB$24=1,Data!AO21,Data!AP21)</f>
        <v>0.556906256306439</v>
      </c>
      <c r="AK21" s="315" t="n">
        <f aca="false">AJ21*1.2</f>
        <v>0.668287507567727</v>
      </c>
      <c r="AL21" s="315"/>
      <c r="AM21" s="257"/>
      <c r="AN21" s="310" t="n">
        <f aca="false">AI21</f>
        <v>46327</v>
      </c>
      <c r="AO21" s="297" t="n">
        <f aca="false">IF(Calculation!$Y$12=2,SQRT((AR21^2*(AN21-today-1)+AU21^2*15)/(AN21-today+14)),SQRT((((AR21^2*16+AS21^2*8)/24)*(AN21-today-1)+((AU21^2*16+AV21^2*8)/24)*15)/(AN21-today+14)))</f>
        <v>0.556906256306439</v>
      </c>
      <c r="AP21" s="277" t="n">
        <f aca="false">IF(Calculation!$Y$12=2,AR21,SQRT((AR21^2*16+AS21^2*8)/24))</f>
        <v>0.08</v>
      </c>
      <c r="AQ21" s="261"/>
      <c r="AR21" s="298" t="n">
        <f aca="false">VLOOKUP(AN21,VolTable,15)</f>
        <v>0.08</v>
      </c>
      <c r="AS21" s="316" t="n">
        <f aca="false">VLOOKUP(AN21,VolTable,19)</f>
        <v>0.175</v>
      </c>
      <c r="AT21" s="291"/>
      <c r="AU21" s="291" t="n">
        <f aca="false">VLOOKUP(AN21,VolTable,23)</f>
        <v>2.9</v>
      </c>
      <c r="AV21" s="299" t="n">
        <f aca="false">VLOOKUP(AN21,VolTable,27)</f>
        <v>1.15</v>
      </c>
      <c r="AX21" s="322"/>
      <c r="AY21" s="106"/>
      <c r="AZ21" s="106"/>
      <c r="BA21" s="106"/>
      <c r="BB21" s="106"/>
      <c r="BC21" s="107"/>
    </row>
    <row r="22" customFormat="false" ht="11.25" hidden="false" customHeight="false" outlineLevel="0" collapsed="false">
      <c r="A22" s="319" t="n">
        <f aca="false">EOMONTH(A21,0)+1</f>
        <v>46357</v>
      </c>
      <c r="B22" s="261" t="n">
        <f aca="false">VLOOKUP(A22,$V$8:$Z$258,2)+PPadd</f>
        <v>73.5</v>
      </c>
      <c r="C22" s="65"/>
      <c r="D22" s="302" t="n">
        <f aca="false">VLOOKUP($A22,$V$8:$Z$258,4)</f>
        <v>55</v>
      </c>
      <c r="E22" s="247" t="n">
        <f aca="false">VLOOKUP($A22,$V$8:$Z$258,5)</f>
        <v>0.06650108280325</v>
      </c>
      <c r="F22" s="303" t="n">
        <v>15</v>
      </c>
      <c r="G22" s="305" t="n">
        <f aca="false">AB22</f>
        <v>0</v>
      </c>
      <c r="H22" s="304" t="n">
        <f aca="false">F22</f>
        <v>15</v>
      </c>
      <c r="I22" s="305"/>
      <c r="J22" s="92"/>
      <c r="K22" s="306"/>
      <c r="L22" s="258" t="n">
        <f aca="false">(A22-Calculation!$C$8)/365.25</f>
        <v>1.16632443531828</v>
      </c>
      <c r="M22" s="1" t="n">
        <v>3</v>
      </c>
      <c r="N22" s="307" t="n">
        <f aca="false">$A22</f>
        <v>46357</v>
      </c>
      <c r="O22" s="41" t="n">
        <f aca="false">VLOOKUP($N22,$AI$8:$AJ$258,2)+PvolMult</f>
        <v>0.538207595385217</v>
      </c>
      <c r="P22" s="308" t="n">
        <f aca="false">VLOOKUP($N22,$AI$8:$AK$258,3)+PvolMult</f>
        <v>0.64584911446226</v>
      </c>
      <c r="Q22" s="309" t="n">
        <v>15</v>
      </c>
      <c r="R22" s="248"/>
      <c r="S22" s="257"/>
      <c r="T22" s="71"/>
      <c r="U22" s="257"/>
      <c r="V22" s="310" t="n">
        <f aca="false">$A22</f>
        <v>46357</v>
      </c>
      <c r="W22" s="261" t="n">
        <f aca="false">IF(Calculation!$Y$12=2,VLOOKUP(V22,Curves!$D22:$K275,3),(VLOOKUP(V22,Curves!$D22:$K275,3)*16*5+VLOOKUP(V22,Curves!$D22:$K275,7)*8*7+VLOOKUP(V22,Curves!M23:T246,3)*16+VLOOKUP(V22,Curves!M23:T246,7)*16)/168)</f>
        <v>73.5</v>
      </c>
      <c r="X22" s="92" t="n">
        <v>0</v>
      </c>
      <c r="Y22" s="311" t="n">
        <f aca="false">Y21</f>
        <v>55</v>
      </c>
      <c r="Z22" s="294" t="n">
        <f aca="false">VLOOKUP(V22,Curves!A16:B275,2)</f>
        <v>0.06650108280325</v>
      </c>
      <c r="AA22" s="312" t="n">
        <f aca="false">+V22</f>
        <v>46357</v>
      </c>
      <c r="AB22" s="67" t="n">
        <v>0</v>
      </c>
      <c r="AC22" s="312" t="n">
        <f aca="false">+AA22</f>
        <v>46357</v>
      </c>
      <c r="AD22" s="67" t="n">
        <v>0</v>
      </c>
      <c r="AE22" s="17" t="n">
        <f aca="false">1+inflation/12*AF22</f>
        <v>1.02916666666667</v>
      </c>
      <c r="AF22" s="17" t="n">
        <v>14</v>
      </c>
      <c r="AG22" s="285" t="n">
        <v>1.16632</v>
      </c>
      <c r="AH22" s="106"/>
      <c r="AI22" s="313" t="n">
        <f aca="false">+V22</f>
        <v>46357</v>
      </c>
      <c r="AJ22" s="314" t="n">
        <f aca="false">IF(Calculation!$AB$24=1,Data!AO22,Data!AP22)</f>
        <v>0.538207595385217</v>
      </c>
      <c r="AK22" s="315" t="n">
        <f aca="false">AJ22*1.2</f>
        <v>0.64584911446226</v>
      </c>
      <c r="AL22" s="315"/>
      <c r="AM22" s="257"/>
      <c r="AN22" s="310" t="n">
        <f aca="false">AI22</f>
        <v>46357</v>
      </c>
      <c r="AO22" s="297" t="n">
        <f aca="false">IF(Calculation!$Y$12=2,SQRT((AR22^2*(AN22-today-1)+AU22^2*15)/(AN22-today+14)),SQRT((((AR22^2*16+AS22^2*8)/24)*(AN22-today-1)+((AU22^2*16+AV22^2*8)/24)*15)/(AN22-today+14)))</f>
        <v>0.538207595385217</v>
      </c>
      <c r="AP22" s="277" t="n">
        <f aca="false">IF(Calculation!$Y$12=2,AR22,SQRT((AR22^2*16+AS22^2*8)/24))</f>
        <v>0.08</v>
      </c>
      <c r="AQ22" s="261"/>
      <c r="AR22" s="298" t="n">
        <f aca="false">VLOOKUP(AN22,VolTable,15)</f>
        <v>0.08</v>
      </c>
      <c r="AS22" s="316" t="n">
        <f aca="false">VLOOKUP(AN22,VolTable,19)</f>
        <v>0.175</v>
      </c>
      <c r="AT22" s="291"/>
      <c r="AU22" s="291" t="n">
        <f aca="false">VLOOKUP(AN22,VolTable,23)</f>
        <v>2.9</v>
      </c>
      <c r="AV22" s="299" t="n">
        <f aca="false">VLOOKUP(AN22,VolTable,27)</f>
        <v>1.15</v>
      </c>
      <c r="AX22" s="293"/>
      <c r="AY22" s="106" t="s">
        <v>315</v>
      </c>
      <c r="AZ22" s="106"/>
      <c r="BA22" s="106"/>
      <c r="BB22" s="106"/>
      <c r="BC22" s="107"/>
    </row>
    <row r="23" customFormat="false" ht="11.25" hidden="false" customHeight="false" outlineLevel="0" collapsed="false">
      <c r="A23" s="319" t="n">
        <f aca="false">EOMONTH(A22,0)+1</f>
        <v>46388</v>
      </c>
      <c r="B23" s="261" t="n">
        <f aca="false">VLOOKUP(A23,$V$8:$Z$258,2)+PPadd</f>
        <v>73.5</v>
      </c>
      <c r="C23" s="65"/>
      <c r="D23" s="302" t="n">
        <f aca="false">VLOOKUP($A23,$V$8:$Z$258,4)</f>
        <v>55</v>
      </c>
      <c r="E23" s="247" t="n">
        <f aca="false">VLOOKUP($A23,$V$8:$Z$258,5)</f>
        <v>0.06650108280325</v>
      </c>
      <c r="F23" s="303" t="n">
        <v>16</v>
      </c>
      <c r="G23" s="305" t="n">
        <f aca="false">AB23</f>
        <v>0</v>
      </c>
      <c r="H23" s="304" t="n">
        <f aca="false">F23</f>
        <v>16</v>
      </c>
      <c r="I23" s="305"/>
      <c r="J23" s="92"/>
      <c r="K23" s="306"/>
      <c r="L23" s="258" t="n">
        <f aca="false">(A23-Calculation!$C$8)/365.25</f>
        <v>1.25119780971937</v>
      </c>
      <c r="M23" s="1" t="n">
        <v>4</v>
      </c>
      <c r="N23" s="307" t="n">
        <f aca="false">$A23</f>
        <v>46388</v>
      </c>
      <c r="O23" s="41" t="n">
        <f aca="false">VLOOKUP($N23,$AI$8:$AJ$258,2)+PvolMult</f>
        <v>0.520787219247067</v>
      </c>
      <c r="P23" s="308" t="n">
        <f aca="false">VLOOKUP($N23,$AI$8:$AK$258,3)+PvolMult</f>
        <v>0.62494466309648</v>
      </c>
      <c r="Q23" s="309" t="n">
        <v>16</v>
      </c>
      <c r="R23" s="248"/>
      <c r="S23" s="257"/>
      <c r="T23" s="71"/>
      <c r="U23" s="257"/>
      <c r="V23" s="310" t="n">
        <f aca="false">$A23</f>
        <v>46388</v>
      </c>
      <c r="W23" s="261" t="n">
        <f aca="false">IF(Calculation!$Y$12=2,VLOOKUP(V23,Curves!$D23:$K276,3),(VLOOKUP(V23,Curves!$D23:$K276,3)*16*5+VLOOKUP(V23,Curves!$D23:$K276,7)*8*7+VLOOKUP(V23,Curves!M24:T247,3)*16+VLOOKUP(V23,Curves!M24:T247,7)*16)/168)</f>
        <v>73.5</v>
      </c>
      <c r="X23" s="92" t="n">
        <v>0</v>
      </c>
      <c r="Y23" s="311" t="n">
        <f aca="false">Y22</f>
        <v>55</v>
      </c>
      <c r="Z23" s="294" t="n">
        <f aca="false">VLOOKUP(V23,Curves!A17:B276,2)</f>
        <v>0.06650108280325</v>
      </c>
      <c r="AA23" s="312" t="n">
        <f aca="false">+V23</f>
        <v>46388</v>
      </c>
      <c r="AB23" s="67" t="n">
        <v>0</v>
      </c>
      <c r="AC23" s="312" t="n">
        <f aca="false">+AA23</f>
        <v>46388</v>
      </c>
      <c r="AD23" s="67" t="n">
        <v>0</v>
      </c>
      <c r="AE23" s="17" t="n">
        <f aca="false">1+inflation/12*AF23</f>
        <v>1.03125</v>
      </c>
      <c r="AF23" s="17" t="n">
        <v>15</v>
      </c>
      <c r="AG23" s="285" t="n">
        <v>1.24846</v>
      </c>
      <c r="AH23" s="106"/>
      <c r="AI23" s="313" t="n">
        <f aca="false">+V23</f>
        <v>46388</v>
      </c>
      <c r="AJ23" s="314" t="n">
        <f aca="false">IF(Calculation!$AB$24=1,Data!AO23,Data!AP23)</f>
        <v>0.520787219247067</v>
      </c>
      <c r="AK23" s="315" t="n">
        <f aca="false">AJ23*1.2</f>
        <v>0.62494466309648</v>
      </c>
      <c r="AL23" s="315"/>
      <c r="AM23" s="257"/>
      <c r="AN23" s="310" t="n">
        <f aca="false">AI23</f>
        <v>46388</v>
      </c>
      <c r="AO23" s="297" t="n">
        <f aca="false">IF(Calculation!$Y$12=2,SQRT((AR23^2*(AN23-today-1)+AU23^2*15)/(AN23-today+14)),SQRT((((AR23^2*16+AS23^2*8)/24)*(AN23-today-1)+((AU23^2*16+AV23^2*8)/24)*15)/(AN23-today+14)))</f>
        <v>0.520787219247067</v>
      </c>
      <c r="AP23" s="277" t="n">
        <f aca="false">IF(Calculation!$Y$12=2,AR23,SQRT((AR23^2*16+AS23^2*8)/24))</f>
        <v>0.08</v>
      </c>
      <c r="AQ23" s="261"/>
      <c r="AR23" s="298" t="n">
        <f aca="false">VLOOKUP(AN23,VolTable,15)</f>
        <v>0.08</v>
      </c>
      <c r="AS23" s="316" t="n">
        <f aca="false">VLOOKUP(AN23,VolTable,19)</f>
        <v>0.175</v>
      </c>
      <c r="AT23" s="291"/>
      <c r="AU23" s="291" t="n">
        <f aca="false">VLOOKUP(AN23,VolTable,23)</f>
        <v>2.9</v>
      </c>
      <c r="AV23" s="299" t="n">
        <f aca="false">VLOOKUP(AN23,VolTable,27)</f>
        <v>1.15</v>
      </c>
      <c r="AX23" s="323" t="n">
        <v>37195</v>
      </c>
      <c r="AY23" s="106"/>
      <c r="AZ23" s="106"/>
      <c r="BA23" s="106"/>
      <c r="BB23" s="106"/>
      <c r="BC23" s="107"/>
    </row>
    <row r="24" customFormat="false" ht="11.25" hidden="false" customHeight="false" outlineLevel="0" collapsed="false">
      <c r="A24" s="319" t="n">
        <f aca="false">EOMONTH(A23,0)+1</f>
        <v>46419</v>
      </c>
      <c r="B24" s="261" t="n">
        <f aca="false">VLOOKUP(A24,$V$8:$Z$258,2)+PPadd</f>
        <v>73.5</v>
      </c>
      <c r="C24" s="65"/>
      <c r="D24" s="302" t="n">
        <f aca="false">VLOOKUP($A24,$V$8:$Z$258,4)</f>
        <v>55</v>
      </c>
      <c r="E24" s="247" t="n">
        <f aca="false">VLOOKUP($A24,$V$8:$Z$258,5)</f>
        <v>0.06650108280325</v>
      </c>
      <c r="F24" s="303" t="n">
        <v>17</v>
      </c>
      <c r="G24" s="305" t="n">
        <f aca="false">AB24</f>
        <v>0</v>
      </c>
      <c r="H24" s="304" t="n">
        <f aca="false">F24</f>
        <v>17</v>
      </c>
      <c r="I24" s="305"/>
      <c r="J24" s="92"/>
      <c r="K24" s="306"/>
      <c r="L24" s="258" t="n">
        <f aca="false">(A24-Calculation!$C$8)/365.25</f>
        <v>1.33607118412047</v>
      </c>
      <c r="M24" s="1" t="n">
        <v>5</v>
      </c>
      <c r="N24" s="307" t="n">
        <f aca="false">$A24</f>
        <v>46419</v>
      </c>
      <c r="O24" s="41" t="n">
        <f aca="false">VLOOKUP($N24,$AI$8:$AJ$258,2)+PvolMult</f>
        <v>0.50500219696048</v>
      </c>
      <c r="P24" s="308" t="n">
        <f aca="false">VLOOKUP($N24,$AI$8:$AK$258,3)+PvolMult</f>
        <v>0.606002636352576</v>
      </c>
      <c r="Q24" s="309" t="n">
        <v>17</v>
      </c>
      <c r="R24" s="248"/>
      <c r="S24" s="257"/>
      <c r="T24" s="71"/>
      <c r="U24" s="257"/>
      <c r="V24" s="310" t="n">
        <f aca="false">$A24</f>
        <v>46419</v>
      </c>
      <c r="W24" s="261" t="n">
        <f aca="false">IF(Calculation!$Y$12=2,VLOOKUP(V24,Curves!$D24:$K277,3),(VLOOKUP(V24,Curves!$D24:$K277,3)*16*5+VLOOKUP(V24,Curves!$D24:$K277,7)*8*7+VLOOKUP(V24,Curves!M25:T248,3)*16+VLOOKUP(V24,Curves!M25:T248,7)*16)/168)</f>
        <v>73.5</v>
      </c>
      <c r="X24" s="92" t="n">
        <v>0</v>
      </c>
      <c r="Y24" s="311" t="n">
        <f aca="false">Y23</f>
        <v>55</v>
      </c>
      <c r="Z24" s="294" t="n">
        <f aca="false">VLOOKUP(V24,Curves!A18:B277,2)</f>
        <v>0.06650108280325</v>
      </c>
      <c r="AA24" s="312" t="n">
        <f aca="false">+V24</f>
        <v>46419</v>
      </c>
      <c r="AB24" s="67" t="n">
        <v>0</v>
      </c>
      <c r="AC24" s="312" t="n">
        <f aca="false">+AA24</f>
        <v>46419</v>
      </c>
      <c r="AD24" s="67" t="n">
        <v>0</v>
      </c>
      <c r="AE24" s="17" t="n">
        <f aca="false">1+inflation/12*AF24</f>
        <v>1.03333333333333</v>
      </c>
      <c r="AF24" s="17" t="n">
        <v>16</v>
      </c>
      <c r="AG24" s="285" t="n">
        <v>1.33333</v>
      </c>
      <c r="AH24" s="106"/>
      <c r="AI24" s="313" t="n">
        <f aca="false">+V24</f>
        <v>46419</v>
      </c>
      <c r="AJ24" s="314" t="n">
        <f aca="false">IF(Calculation!$AB$24=1,Data!AO24,Data!AP24)</f>
        <v>0.50500219696048</v>
      </c>
      <c r="AK24" s="315" t="n">
        <f aca="false">AJ24*1.2</f>
        <v>0.606002636352576</v>
      </c>
      <c r="AL24" s="315"/>
      <c r="AM24" s="257"/>
      <c r="AN24" s="310" t="n">
        <f aca="false">AI24</f>
        <v>46419</v>
      </c>
      <c r="AO24" s="297" t="n">
        <f aca="false">IF(Calculation!$Y$12=2,SQRT((AR24^2*(AN24-today-1)+AU24^2*15)/(AN24-today+14)),SQRT((((AR24^2*16+AS24^2*8)/24)*(AN24-today-1)+((AU24^2*16+AV24^2*8)/24)*15)/(AN24-today+14)))</f>
        <v>0.50500219696048</v>
      </c>
      <c r="AP24" s="277" t="n">
        <f aca="false">IF(Calculation!$Y$12=2,AR24,SQRT((AR24^2*16+AS24^2*8)/24))</f>
        <v>0.08</v>
      </c>
      <c r="AQ24" s="261"/>
      <c r="AR24" s="298" t="n">
        <f aca="false">VLOOKUP(AN24,VolTable,15)</f>
        <v>0.08</v>
      </c>
      <c r="AS24" s="316" t="n">
        <f aca="false">VLOOKUP(AN24,VolTable,19)</f>
        <v>0.175</v>
      </c>
      <c r="AT24" s="291"/>
      <c r="AU24" s="291" t="n">
        <f aca="false">VLOOKUP(AN24,VolTable,23)</f>
        <v>2.9</v>
      </c>
      <c r="AV24" s="299" t="n">
        <f aca="false">VLOOKUP(AN24,VolTable,27)</f>
        <v>1.15</v>
      </c>
      <c r="AX24" s="320" t="n">
        <v>37257</v>
      </c>
      <c r="AY24" s="106" t="n">
        <f aca="false">YEAR(AX24)</f>
        <v>2002</v>
      </c>
      <c r="AZ24" s="106" t="n">
        <f aca="false">MONTH(AX24)</f>
        <v>1</v>
      </c>
      <c r="BA24" s="321" t="e">
        <f aca="false">(1+(VLOOKUP(AX24,$A$6:$E$30,5)/2))^(2*(DATE(AY25,AZ25,20)-FutureDate)/365.25)</f>
        <v>#N/A</v>
      </c>
      <c r="BB24" s="106" t="e">
        <f aca="false">BC9</f>
        <v>#N/A</v>
      </c>
      <c r="BC24" s="107" t="e">
        <f aca="false">BA24*BB24</f>
        <v>#N/A</v>
      </c>
    </row>
    <row r="25" customFormat="false" ht="11.25" hidden="false" customHeight="false" outlineLevel="0" collapsed="false">
      <c r="A25" s="319" t="n">
        <f aca="false">EOMONTH(A24,0)+1</f>
        <v>46447</v>
      </c>
      <c r="B25" s="261" t="n">
        <f aca="false">VLOOKUP(A25,$V$8:$Z$258,2)+PPadd</f>
        <v>73.5</v>
      </c>
      <c r="C25" s="65"/>
      <c r="D25" s="302" t="n">
        <f aca="false">VLOOKUP($A25,$V$8:$Z$258,4)</f>
        <v>55</v>
      </c>
      <c r="E25" s="247" t="n">
        <f aca="false">VLOOKUP($A25,$V$8:$Z$258,5)</f>
        <v>0.06650108280325</v>
      </c>
      <c r="F25" s="303" t="n">
        <v>18</v>
      </c>
      <c r="G25" s="305" t="n">
        <f aca="false">AB25</f>
        <v>0</v>
      </c>
      <c r="H25" s="304" t="n">
        <f aca="false">F25</f>
        <v>18</v>
      </c>
      <c r="I25" s="305"/>
      <c r="J25" s="92"/>
      <c r="K25" s="306"/>
      <c r="L25" s="258" t="n">
        <f aca="false">(A25-Calculation!$C$8)/365.25</f>
        <v>1.41273100616016</v>
      </c>
      <c r="M25" s="1" t="n">
        <v>6</v>
      </c>
      <c r="N25" s="307" t="n">
        <f aca="false">$A25</f>
        <v>46447</v>
      </c>
      <c r="O25" s="41" t="n">
        <f aca="false">VLOOKUP($N25,$AI$8:$AJ$258,2)+PvolMult</f>
        <v>0.491950153238139</v>
      </c>
      <c r="P25" s="308" t="n">
        <f aca="false">VLOOKUP($N25,$AI$8:$AK$258,3)+PvolMult</f>
        <v>0.590340183885766</v>
      </c>
      <c r="Q25" s="309" t="n">
        <v>18</v>
      </c>
      <c r="R25" s="248"/>
      <c r="S25" s="257"/>
      <c r="T25" s="71"/>
      <c r="U25" s="257"/>
      <c r="V25" s="310" t="n">
        <f aca="false">$A25</f>
        <v>46447</v>
      </c>
      <c r="W25" s="261" t="n">
        <f aca="false">IF(Calculation!$Y$12=2,VLOOKUP(V25,Curves!$D25:$K278,3),(VLOOKUP(V25,Curves!$D25:$K278,3)*16*5+VLOOKUP(V25,Curves!$D25:$K278,7)*8*7+VLOOKUP(V25,Curves!M26:T249,3)*16+VLOOKUP(V25,Curves!M26:T249,7)*16)/168)</f>
        <v>73.5</v>
      </c>
      <c r="X25" s="92" t="n">
        <v>0</v>
      </c>
      <c r="Y25" s="311" t="n">
        <f aca="false">Y24</f>
        <v>55</v>
      </c>
      <c r="Z25" s="294" t="n">
        <f aca="false">VLOOKUP(V25,Curves!A19:B278,2)</f>
        <v>0.06650108280325</v>
      </c>
      <c r="AA25" s="312" t="n">
        <f aca="false">+V25</f>
        <v>46447</v>
      </c>
      <c r="AB25" s="67" t="n">
        <v>0</v>
      </c>
      <c r="AC25" s="312" t="n">
        <f aca="false">+AA25</f>
        <v>46447</v>
      </c>
      <c r="AD25" s="67" t="n">
        <v>0</v>
      </c>
      <c r="AE25" s="17" t="n">
        <f aca="false">1+inflation/12*AF25</f>
        <v>1.03541666666667</v>
      </c>
      <c r="AF25" s="17" t="n">
        <v>17</v>
      </c>
      <c r="AG25" s="285" t="n">
        <v>1.41821</v>
      </c>
      <c r="AH25" s="106"/>
      <c r="AI25" s="313" t="n">
        <f aca="false">+V25</f>
        <v>46447</v>
      </c>
      <c r="AJ25" s="314" t="n">
        <f aca="false">IF(Calculation!$AB$24=1,Data!AO25,Data!AP25)</f>
        <v>0.491950153238139</v>
      </c>
      <c r="AK25" s="315" t="n">
        <f aca="false">AJ25*1.2</f>
        <v>0.590340183885766</v>
      </c>
      <c r="AL25" s="315"/>
      <c r="AM25" s="257"/>
      <c r="AN25" s="310" t="n">
        <f aca="false">AI25</f>
        <v>46447</v>
      </c>
      <c r="AO25" s="297" t="n">
        <f aca="false">IF(Calculation!$Y$12=2,SQRT((AR25^2*(AN25-today-1)+AU25^2*15)/(AN25-today+14)),SQRT((((AR25^2*16+AS25^2*8)/24)*(AN25-today-1)+((AU25^2*16+AV25^2*8)/24)*15)/(AN25-today+14)))</f>
        <v>0.491950153238139</v>
      </c>
      <c r="AP25" s="277" t="n">
        <f aca="false">IF(Calculation!$Y$12=2,AR25,SQRT((AR25^2*16+AS25^2*8)/24))</f>
        <v>0.08</v>
      </c>
      <c r="AQ25" s="261"/>
      <c r="AR25" s="298" t="n">
        <f aca="false">VLOOKUP(AN25,VolTable,15)</f>
        <v>0.08</v>
      </c>
      <c r="AS25" s="316" t="n">
        <f aca="false">VLOOKUP(AN25,VolTable,19)</f>
        <v>0.175</v>
      </c>
      <c r="AT25" s="291"/>
      <c r="AU25" s="291" t="n">
        <f aca="false">VLOOKUP(AN25,VolTable,23)</f>
        <v>2.9</v>
      </c>
      <c r="AV25" s="299" t="n">
        <f aca="false">VLOOKUP(AN25,VolTable,27)</f>
        <v>1.15</v>
      </c>
      <c r="AX25" s="320" t="n">
        <v>37288</v>
      </c>
      <c r="AY25" s="106" t="n">
        <f aca="false">YEAR(AX25)</f>
        <v>2002</v>
      </c>
      <c r="AZ25" s="106" t="n">
        <f aca="false">MONTH(AX25)</f>
        <v>2</v>
      </c>
      <c r="BA25" s="321" t="e">
        <f aca="false">(1+(VLOOKUP(AX25,$A$6:$E$30,5)/2))^(2*(DATE(AY26,AZ26,20)-FutureDate)/365.25)</f>
        <v>#N/A</v>
      </c>
      <c r="BB25" s="106" t="e">
        <f aca="false">BC10</f>
        <v>#N/A</v>
      </c>
      <c r="BC25" s="107" t="e">
        <f aca="false">BA25*BB25</f>
        <v>#N/A</v>
      </c>
    </row>
    <row r="26" customFormat="false" ht="11.25" hidden="false" customHeight="false" outlineLevel="0" collapsed="false">
      <c r="A26" s="319" t="n">
        <f aca="false">EOMONTH(A25,0)+1</f>
        <v>46478</v>
      </c>
      <c r="B26" s="261" t="n">
        <f aca="false">VLOOKUP(A26,$V$8:$Z$258,2)+PPadd</f>
        <v>73.5</v>
      </c>
      <c r="C26" s="65"/>
      <c r="D26" s="302" t="n">
        <f aca="false">VLOOKUP($A26,$V$8:$Z$258,4)</f>
        <v>55</v>
      </c>
      <c r="E26" s="247" t="n">
        <f aca="false">VLOOKUP($A26,$V$8:$Z$258,5)</f>
        <v>0.06650108280325</v>
      </c>
      <c r="F26" s="303" t="n">
        <v>19</v>
      </c>
      <c r="G26" s="305" t="n">
        <f aca="false">AB26</f>
        <v>0</v>
      </c>
      <c r="H26" s="304" t="n">
        <f aca="false">F26</f>
        <v>19</v>
      </c>
      <c r="I26" s="305"/>
      <c r="J26" s="92"/>
      <c r="K26" s="306"/>
      <c r="L26" s="258" t="n">
        <f aca="false">(A26-Calculation!$C$8)/365.25</f>
        <v>1.49760438056126</v>
      </c>
      <c r="M26" s="1" t="n">
        <v>1</v>
      </c>
      <c r="N26" s="307" t="n">
        <f aca="false">$A26</f>
        <v>46478</v>
      </c>
      <c r="O26" s="41" t="n">
        <f aca="false">VLOOKUP($N26,$AI$8:$AJ$258,2)+PvolMult</f>
        <v>0.478654622196238</v>
      </c>
      <c r="P26" s="308" t="n">
        <f aca="false">VLOOKUP($N26,$AI$8:$AK$258,3)+PvolMult</f>
        <v>0.574385546635486</v>
      </c>
      <c r="Q26" s="309" t="n">
        <v>19</v>
      </c>
      <c r="R26" s="248"/>
      <c r="S26" s="257"/>
      <c r="T26" s="71"/>
      <c r="U26" s="257"/>
      <c r="V26" s="310" t="n">
        <f aca="false">$A26</f>
        <v>46478</v>
      </c>
      <c r="W26" s="261" t="n">
        <f aca="false">IF(Calculation!$Y$12=2,VLOOKUP(V26,Curves!$D26:$K279,3),(VLOOKUP(V26,Curves!$D26:$K279,3)*16*5+VLOOKUP(V26,Curves!$D26:$K279,7)*8*7+VLOOKUP(V26,Curves!M27:T250,3)*16+VLOOKUP(V26,Curves!M27:T250,7)*16)/168)</f>
        <v>73.5</v>
      </c>
      <c r="X26" s="92" t="n">
        <v>0</v>
      </c>
      <c r="Y26" s="311" t="n">
        <f aca="false">Y25</f>
        <v>55</v>
      </c>
      <c r="Z26" s="294" t="n">
        <f aca="false">VLOOKUP(V26,Curves!A20:B279,2)</f>
        <v>0.06650108280325</v>
      </c>
      <c r="AA26" s="312" t="n">
        <f aca="false">+V26</f>
        <v>46478</v>
      </c>
      <c r="AB26" s="67" t="n">
        <v>0</v>
      </c>
      <c r="AC26" s="312" t="n">
        <f aca="false">+AA26</f>
        <v>46478</v>
      </c>
      <c r="AD26" s="67" t="n">
        <v>0</v>
      </c>
      <c r="AE26" s="17" t="n">
        <f aca="false">1+inflation/12*AF26</f>
        <v>1.0375</v>
      </c>
      <c r="AF26" s="17" t="n">
        <v>18</v>
      </c>
      <c r="AG26" s="285" t="n">
        <v>1.50034</v>
      </c>
      <c r="AH26" s="106"/>
      <c r="AI26" s="313" t="n">
        <f aca="false">+V26</f>
        <v>46478</v>
      </c>
      <c r="AJ26" s="314" t="n">
        <f aca="false">IF(Calculation!$AB$24=1,Data!AO26,Data!AP26)</f>
        <v>0.478654622196238</v>
      </c>
      <c r="AK26" s="315" t="n">
        <f aca="false">AJ26*1.2</f>
        <v>0.574385546635486</v>
      </c>
      <c r="AL26" s="315"/>
      <c r="AM26" s="257"/>
      <c r="AN26" s="310" t="n">
        <f aca="false">AI26</f>
        <v>46478</v>
      </c>
      <c r="AO26" s="297" t="n">
        <f aca="false">IF(Calculation!$Y$12=2,SQRT((AR26^2*(AN26-today-1)+AU26^2*15)/(AN26-today+14)),SQRT((((AR26^2*16+AS26^2*8)/24)*(AN26-today-1)+((AU26^2*16+AV26^2*8)/24)*15)/(AN26-today+14)))</f>
        <v>0.478654622196238</v>
      </c>
      <c r="AP26" s="277" t="n">
        <f aca="false">IF(Calculation!$Y$12=2,AR26,SQRT((AR26^2*16+AS26^2*8)/24))</f>
        <v>0.08</v>
      </c>
      <c r="AQ26" s="261"/>
      <c r="AR26" s="298" t="n">
        <f aca="false">VLOOKUP(AN26,VolTable,15)</f>
        <v>0.08</v>
      </c>
      <c r="AS26" s="316" t="n">
        <f aca="false">VLOOKUP(AN26,VolTable,19)</f>
        <v>0.175</v>
      </c>
      <c r="AT26" s="291"/>
      <c r="AU26" s="291" t="n">
        <f aca="false">VLOOKUP(AN26,VolTable,23)</f>
        <v>2.9</v>
      </c>
      <c r="AV26" s="299" t="n">
        <f aca="false">VLOOKUP(AN26,VolTable,27)</f>
        <v>1.15</v>
      </c>
      <c r="AX26" s="320" t="n">
        <v>37316</v>
      </c>
      <c r="AY26" s="106" t="n">
        <f aca="false">YEAR(AX26)</f>
        <v>2002</v>
      </c>
      <c r="AZ26" s="106" t="n">
        <f aca="false">MONTH(AX26)</f>
        <v>3</v>
      </c>
      <c r="BA26" s="321" t="e">
        <f aca="false">(1+(VLOOKUP(AX26,$A$6:$E$30,5)/2))^(2*(DATE(AY27,AZ27,20)-FutureDate)/365.25)</f>
        <v>#N/A</v>
      </c>
      <c r="BB26" s="106" t="e">
        <f aca="false">BC11</f>
        <v>#N/A</v>
      </c>
      <c r="BC26" s="107" t="e">
        <f aca="false">BA26*BB26</f>
        <v>#N/A</v>
      </c>
    </row>
    <row r="27" customFormat="false" ht="11.25" hidden="false" customHeight="false" outlineLevel="0" collapsed="false">
      <c r="A27" s="319" t="n">
        <f aca="false">EOMONTH(A26,0)+1</f>
        <v>46508</v>
      </c>
      <c r="B27" s="261" t="n">
        <f aca="false">VLOOKUP(A27,$V$8:$Z$258,2)+PPadd</f>
        <v>73.5</v>
      </c>
      <c r="C27" s="65"/>
      <c r="D27" s="302" t="n">
        <f aca="false">VLOOKUP($A27,$V$8:$Z$258,4)</f>
        <v>55</v>
      </c>
      <c r="E27" s="247" t="n">
        <f aca="false">VLOOKUP($A27,$V$8:$Z$258,5)</f>
        <v>0.06650108280325</v>
      </c>
      <c r="F27" s="303" t="n">
        <v>20</v>
      </c>
      <c r="G27" s="305" t="n">
        <f aca="false">AB27</f>
        <v>0</v>
      </c>
      <c r="H27" s="304" t="n">
        <f aca="false">F27</f>
        <v>20</v>
      </c>
      <c r="I27" s="305"/>
      <c r="J27" s="92"/>
      <c r="K27" s="306"/>
      <c r="L27" s="258" t="n">
        <f aca="false">(A27-Calculation!$C$8)/365.25</f>
        <v>1.57973990417522</v>
      </c>
      <c r="M27" s="1" t="n">
        <v>2</v>
      </c>
      <c r="N27" s="307" t="n">
        <f aca="false">$A27</f>
        <v>46508</v>
      </c>
      <c r="O27" s="41" t="n">
        <f aca="false">VLOOKUP($N27,$AI$8:$AJ$258,2)+PvolMult</f>
        <v>0.466797600679352</v>
      </c>
      <c r="P27" s="308" t="n">
        <f aca="false">VLOOKUP($N27,$AI$8:$AK$258,3)+PvolMult</f>
        <v>0.560157120815223</v>
      </c>
      <c r="Q27" s="309" t="n">
        <v>20</v>
      </c>
      <c r="R27" s="248"/>
      <c r="S27" s="257"/>
      <c r="T27" s="71"/>
      <c r="U27" s="257"/>
      <c r="V27" s="310" t="n">
        <f aca="false">$A27</f>
        <v>46508</v>
      </c>
      <c r="W27" s="261" t="n">
        <f aca="false">IF(Calculation!$Y$12=2,VLOOKUP(V27,Curves!$D27:$K280,3),(VLOOKUP(V27,Curves!$D27:$K280,3)*16*5+VLOOKUP(V27,Curves!$D27:$K280,7)*8*7+VLOOKUP(V27,Curves!M28:T251,3)*16+VLOOKUP(V27,Curves!M28:T251,7)*16)/168)</f>
        <v>73.5</v>
      </c>
      <c r="X27" s="92" t="n">
        <v>0</v>
      </c>
      <c r="Y27" s="311" t="n">
        <f aca="false">Y26</f>
        <v>55</v>
      </c>
      <c r="Z27" s="294" t="n">
        <f aca="false">VLOOKUP(V27,Curves!A21:B280,2)</f>
        <v>0.06650108280325</v>
      </c>
      <c r="AA27" s="312" t="n">
        <f aca="false">+V27</f>
        <v>46508</v>
      </c>
      <c r="AB27" s="67" t="n">
        <v>0</v>
      </c>
      <c r="AC27" s="312" t="n">
        <f aca="false">+AA27</f>
        <v>46508</v>
      </c>
      <c r="AD27" s="67" t="n">
        <v>0</v>
      </c>
      <c r="AE27" s="17" t="n">
        <f aca="false">1+inflation/12*AF27</f>
        <v>1.03958333333333</v>
      </c>
      <c r="AF27" s="17" t="n">
        <v>19</v>
      </c>
      <c r="AG27" s="285" t="n">
        <v>1.58522</v>
      </c>
      <c r="AH27" s="106"/>
      <c r="AI27" s="313" t="n">
        <f aca="false">+V27</f>
        <v>46508</v>
      </c>
      <c r="AJ27" s="314" t="n">
        <f aca="false">IF(Calculation!$AB$24=1,Data!AO27,Data!AP27)</f>
        <v>0.466797600679352</v>
      </c>
      <c r="AK27" s="315" t="n">
        <f aca="false">AJ27*1.2</f>
        <v>0.560157120815223</v>
      </c>
      <c r="AL27" s="315"/>
      <c r="AM27" s="257"/>
      <c r="AN27" s="310" t="n">
        <f aca="false">AI27</f>
        <v>46508</v>
      </c>
      <c r="AO27" s="297" t="n">
        <f aca="false">IF(Calculation!$Y$12=2,SQRT((AR27^2*(AN27-today-1)+AU27^2*15)/(AN27-today+14)),SQRT((((AR27^2*16+AS27^2*8)/24)*(AN27-today-1)+((AU27^2*16+AV27^2*8)/24)*15)/(AN27-today+14)))</f>
        <v>0.466797600679352</v>
      </c>
      <c r="AP27" s="277" t="n">
        <f aca="false">IF(Calculation!$Y$12=2,AR27,SQRT((AR27^2*16+AS27^2*8)/24))</f>
        <v>0.08</v>
      </c>
      <c r="AQ27" s="261"/>
      <c r="AR27" s="298" t="n">
        <f aca="false">VLOOKUP(AN27,VolTable,15)</f>
        <v>0.08</v>
      </c>
      <c r="AS27" s="316" t="n">
        <f aca="false">VLOOKUP(AN27,VolTable,19)</f>
        <v>0.175</v>
      </c>
      <c r="AT27" s="291"/>
      <c r="AU27" s="291" t="n">
        <f aca="false">VLOOKUP(AN27,VolTable,23)</f>
        <v>2.9</v>
      </c>
      <c r="AV27" s="299" t="n">
        <f aca="false">VLOOKUP(AN27,VolTable,27)</f>
        <v>1.15</v>
      </c>
      <c r="AX27" s="320" t="n">
        <v>37377</v>
      </c>
      <c r="AY27" s="106" t="n">
        <f aca="false">YEAR(AX27)</f>
        <v>2002</v>
      </c>
      <c r="AZ27" s="106" t="n">
        <f aca="false">MONTH(AX27)</f>
        <v>5</v>
      </c>
      <c r="BA27" s="321" t="e">
        <f aca="false">(1+(VLOOKUP(AX27,$A$6:$E$30,5)/2))^(2*(DATE(AY28,AZ28,20)-FutureDate)/365.25)</f>
        <v>#N/A</v>
      </c>
      <c r="BB27" s="106" t="e">
        <f aca="false">BC12</f>
        <v>#N/A</v>
      </c>
      <c r="BC27" s="107" t="e">
        <f aca="false">BA27*BB27</f>
        <v>#N/A</v>
      </c>
    </row>
    <row r="28" customFormat="false" ht="11.25" hidden="false" customHeight="false" outlineLevel="0" collapsed="false">
      <c r="A28" s="319" t="n">
        <f aca="false">EOMONTH(A27,0)+1</f>
        <v>46539</v>
      </c>
      <c r="B28" s="261" t="n">
        <f aca="false">VLOOKUP(A28,$V$8:$Z$258,2)+PPadd</f>
        <v>73.5</v>
      </c>
      <c r="C28" s="65"/>
      <c r="D28" s="302" t="n">
        <f aca="false">VLOOKUP($A28,$V$8:$Z$258,4)</f>
        <v>55</v>
      </c>
      <c r="E28" s="247" t="n">
        <f aca="false">VLOOKUP($A28,$V$8:$Z$258,5)</f>
        <v>0.06650108280325</v>
      </c>
      <c r="F28" s="303" t="n">
        <v>21</v>
      </c>
      <c r="G28" s="305" t="n">
        <f aca="false">AB28</f>
        <v>0</v>
      </c>
      <c r="H28" s="304" t="n">
        <f aca="false">F28</f>
        <v>21</v>
      </c>
      <c r="I28" s="305"/>
      <c r="J28" s="92"/>
      <c r="K28" s="306"/>
      <c r="L28" s="258" t="n">
        <f aca="false">(A28-Calculation!$C$8)/365.25</f>
        <v>1.66461327857632</v>
      </c>
      <c r="M28" s="1" t="n">
        <v>3</v>
      </c>
      <c r="N28" s="307" t="n">
        <f aca="false">$A28</f>
        <v>46539</v>
      </c>
      <c r="O28" s="41" t="n">
        <f aca="false">VLOOKUP($N28,$AI$8:$AJ$258,2)+PvolMult</f>
        <v>0.455459177315549</v>
      </c>
      <c r="P28" s="308" t="n">
        <f aca="false">VLOOKUP($N28,$AI$8:$AK$258,3)+PvolMult</f>
        <v>0.546551012778659</v>
      </c>
      <c r="Q28" s="309" t="n">
        <v>21</v>
      </c>
      <c r="R28" s="248"/>
      <c r="S28" s="257"/>
      <c r="T28" s="71"/>
      <c r="U28" s="257"/>
      <c r="V28" s="310" t="n">
        <f aca="false">$A28</f>
        <v>46539</v>
      </c>
      <c r="W28" s="261" t="n">
        <f aca="false">IF(Calculation!$Y$12=2,VLOOKUP(V28,Curves!$D28:$K281,3),(VLOOKUP(V28,Curves!$D28:$K281,3)*16*5+VLOOKUP(V28,Curves!$D28:$K281,7)*8*7+VLOOKUP(V28,Curves!M29:T252,3)*16+VLOOKUP(V28,Curves!M29:T252,7)*16)/168)</f>
        <v>73.5</v>
      </c>
      <c r="X28" s="92" t="n">
        <v>0</v>
      </c>
      <c r="Y28" s="311" t="n">
        <f aca="false">Y27</f>
        <v>55</v>
      </c>
      <c r="Z28" s="294" t="n">
        <f aca="false">VLOOKUP(V28,Curves!A22:B281,2)</f>
        <v>0.06650108280325</v>
      </c>
      <c r="AA28" s="312" t="n">
        <f aca="false">+V28</f>
        <v>46539</v>
      </c>
      <c r="AB28" s="67" t="n">
        <v>0</v>
      </c>
      <c r="AC28" s="312" t="n">
        <f aca="false">+AA28</f>
        <v>46539</v>
      </c>
      <c r="AD28" s="67" t="n">
        <v>0</v>
      </c>
      <c r="AE28" s="17" t="n">
        <f aca="false">1+inflation/12*AF28</f>
        <v>1.04166666666667</v>
      </c>
      <c r="AF28" s="17" t="n">
        <v>20</v>
      </c>
      <c r="AG28" s="285" t="n">
        <v>1.66735</v>
      </c>
      <c r="AH28" s="106"/>
      <c r="AI28" s="313" t="n">
        <f aca="false">+V28</f>
        <v>46539</v>
      </c>
      <c r="AJ28" s="314" t="n">
        <f aca="false">IF(Calculation!$AB$24=1,Data!AO28,Data!AP28)</f>
        <v>0.455459177315549</v>
      </c>
      <c r="AK28" s="315" t="n">
        <f aca="false">AJ28*1.2</f>
        <v>0.546551012778659</v>
      </c>
      <c r="AL28" s="315"/>
      <c r="AM28" s="257"/>
      <c r="AN28" s="310" t="n">
        <f aca="false">AI28</f>
        <v>46539</v>
      </c>
      <c r="AO28" s="297" t="n">
        <f aca="false">IF(Calculation!$Y$12=2,SQRT((AR28^2*(AN28-today-1)+AU28^2*15)/(AN28-today+14)),SQRT((((AR28^2*16+AS28^2*8)/24)*(AN28-today-1)+((AU28^2*16+AV28^2*8)/24)*15)/(AN28-today+14)))</f>
        <v>0.455459177315549</v>
      </c>
      <c r="AP28" s="277" t="n">
        <f aca="false">IF(Calculation!$Y$12=2,AR28,SQRT((AR28^2*16+AS28^2*8)/24))</f>
        <v>0.08</v>
      </c>
      <c r="AQ28" s="261"/>
      <c r="AR28" s="298" t="n">
        <f aca="false">VLOOKUP(AN28,VolTable,15)</f>
        <v>0.08</v>
      </c>
      <c r="AS28" s="316" t="n">
        <f aca="false">VLOOKUP(AN28,VolTable,19)</f>
        <v>0.175</v>
      </c>
      <c r="AT28" s="291"/>
      <c r="AU28" s="291" t="n">
        <f aca="false">VLOOKUP(AN28,VolTable,23)</f>
        <v>2.9</v>
      </c>
      <c r="AV28" s="299" t="n">
        <f aca="false">VLOOKUP(AN28,VolTable,27)</f>
        <v>1.15</v>
      </c>
      <c r="AX28" s="320" t="n">
        <v>37408</v>
      </c>
      <c r="AY28" s="106" t="n">
        <f aca="false">YEAR(AX28)</f>
        <v>2002</v>
      </c>
      <c r="AZ28" s="106" t="n">
        <f aca="false">MONTH(AX28)</f>
        <v>6</v>
      </c>
      <c r="BA28" s="321" t="e">
        <f aca="false">(1+(VLOOKUP(AX28,$A$6:$E$30,5)/2))^(2*(DATE(AY29,AZ29,20)-FutureDate)/365.25)</f>
        <v>#N/A</v>
      </c>
      <c r="BB28" s="106" t="e">
        <f aca="false">BC13</f>
        <v>#N/A</v>
      </c>
      <c r="BC28" s="107" t="e">
        <f aca="false">BA28*BB28</f>
        <v>#N/A</v>
      </c>
    </row>
    <row r="29" customFormat="false" ht="11.25" hidden="false" customHeight="false" outlineLevel="0" collapsed="false">
      <c r="A29" s="319" t="n">
        <f aca="false">EOMONTH(A28,0)+1</f>
        <v>46569</v>
      </c>
      <c r="B29" s="261" t="n">
        <f aca="false">VLOOKUP(A29,$V$8:$Z$258,2)+PPadd</f>
        <v>73.5</v>
      </c>
      <c r="C29" s="65"/>
      <c r="D29" s="302" t="n">
        <f aca="false">VLOOKUP($A29,$V$8:$Z$258,4)</f>
        <v>55</v>
      </c>
      <c r="E29" s="247" t="n">
        <f aca="false">VLOOKUP($A29,$V$8:$Z$258,5)</f>
        <v>0.06650108280325</v>
      </c>
      <c r="F29" s="303" t="n">
        <v>22</v>
      </c>
      <c r="G29" s="305" t="n">
        <f aca="false">AB29</f>
        <v>0</v>
      </c>
      <c r="H29" s="304" t="n">
        <f aca="false">F29</f>
        <v>22</v>
      </c>
      <c r="I29" s="305"/>
      <c r="J29" s="92"/>
      <c r="K29" s="306"/>
      <c r="L29" s="258" t="n">
        <f aca="false">(A29-Calculation!$C$8)/365.25</f>
        <v>1.74674880219028</v>
      </c>
      <c r="M29" s="1" t="n">
        <v>4</v>
      </c>
      <c r="N29" s="307" t="n">
        <f aca="false">$A29</f>
        <v>46569</v>
      </c>
      <c r="O29" s="41" t="n">
        <f aca="false">VLOOKUP($N29,$AI$8:$AJ$258,2)+PvolMult</f>
        <v>0.445267350811431</v>
      </c>
      <c r="P29" s="308" t="n">
        <f aca="false">VLOOKUP($N29,$AI$8:$AK$258,3)+PvolMult</f>
        <v>0.534320820973718</v>
      </c>
      <c r="Q29" s="109"/>
      <c r="R29" s="248"/>
      <c r="S29" s="257"/>
      <c r="T29" s="257"/>
      <c r="U29" s="257"/>
      <c r="V29" s="310" t="n">
        <f aca="false">$A29</f>
        <v>46569</v>
      </c>
      <c r="W29" s="261" t="n">
        <f aca="false">IF(Calculation!$Y$12=2,VLOOKUP(V29,Curves!$D29:$K282,3),(VLOOKUP(V29,Curves!$D29:$K282,3)*16*5+VLOOKUP(V29,Curves!$D29:$K282,7)*8*7+VLOOKUP(V29,Curves!M30:T253,3)*16+VLOOKUP(V29,Curves!M30:T253,7)*16)/168)</f>
        <v>73.5</v>
      </c>
      <c r="X29" s="92" t="n">
        <v>0</v>
      </c>
      <c r="Y29" s="311" t="n">
        <f aca="false">Y28</f>
        <v>55</v>
      </c>
      <c r="Z29" s="294" t="n">
        <f aca="false">VLOOKUP(V29,Curves!A23:B282,2)</f>
        <v>0.06650108280325</v>
      </c>
      <c r="AA29" s="312" t="n">
        <f aca="false">+V29</f>
        <v>46569</v>
      </c>
      <c r="AB29" s="67" t="n">
        <v>0</v>
      </c>
      <c r="AC29" s="312" t="n">
        <f aca="false">+AA29</f>
        <v>46569</v>
      </c>
      <c r="AD29" s="67" t="n">
        <v>0</v>
      </c>
      <c r="AE29" s="17" t="n">
        <f aca="false">1+inflation/12*AF29</f>
        <v>1.04375</v>
      </c>
      <c r="AF29" s="17" t="n">
        <v>21</v>
      </c>
      <c r="AG29" s="285" t="n">
        <v>1.75222</v>
      </c>
      <c r="AH29" s="106"/>
      <c r="AI29" s="313" t="n">
        <f aca="false">+V29</f>
        <v>46569</v>
      </c>
      <c r="AJ29" s="314" t="n">
        <f aca="false">IF(Calculation!$AB$24=1,Data!AO29,Data!AP29)</f>
        <v>0.445267350811431</v>
      </c>
      <c r="AK29" s="315" t="n">
        <f aca="false">AJ29*1.2</f>
        <v>0.534320820973718</v>
      </c>
      <c r="AL29" s="315"/>
      <c r="AM29" s="41"/>
      <c r="AN29" s="310" t="n">
        <f aca="false">AI29</f>
        <v>46569</v>
      </c>
      <c r="AO29" s="297" t="n">
        <f aca="false">IF(Calculation!$Y$12=2,SQRT((AR29^2*(AN29-today-1)+AU29^2*15)/(AN29-today+14)),SQRT((((AR29^2*16+AS29^2*8)/24)*(AN29-today-1)+((AU29^2*16+AV29^2*8)/24)*15)/(AN29-today+14)))</f>
        <v>0.445267350811431</v>
      </c>
      <c r="AP29" s="277" t="n">
        <f aca="false">IF(Calculation!$Y$12=2,AR29,SQRT((AR29^2*16+AS29^2*8)/24))</f>
        <v>0.08</v>
      </c>
      <c r="AQ29" s="261"/>
      <c r="AR29" s="298" t="n">
        <f aca="false">VLOOKUP(AN29,VolTable,15)</f>
        <v>0.08</v>
      </c>
      <c r="AS29" s="316" t="n">
        <f aca="false">VLOOKUP(AN29,VolTable,19)</f>
        <v>0.175</v>
      </c>
      <c r="AT29" s="291"/>
      <c r="AU29" s="291" t="n">
        <f aca="false">VLOOKUP(AN29,VolTable,23)</f>
        <v>2.9</v>
      </c>
      <c r="AV29" s="299" t="n">
        <f aca="false">VLOOKUP(AN29,VolTable,27)</f>
        <v>1.15</v>
      </c>
      <c r="AX29" s="320" t="n">
        <v>37438</v>
      </c>
      <c r="AY29" s="106" t="n">
        <f aca="false">YEAR(AX29)</f>
        <v>2002</v>
      </c>
      <c r="AZ29" s="106" t="n">
        <f aca="false">MONTH(AX29)</f>
        <v>7</v>
      </c>
      <c r="BA29" s="321" t="e">
        <f aca="false">(1+(VLOOKUP(AX29,$A$6:$E$30,5)/2))^(2*(DATE(AY30,AZ30,20)-FutureDate)/365.25)</f>
        <v>#N/A</v>
      </c>
      <c r="BB29" s="106" t="e">
        <f aca="false">BC14</f>
        <v>#N/A</v>
      </c>
      <c r="BC29" s="107" t="e">
        <f aca="false">BA29*BB29</f>
        <v>#N/A</v>
      </c>
    </row>
    <row r="30" customFormat="false" ht="11.25" hidden="false" customHeight="false" outlineLevel="0" collapsed="false">
      <c r="A30" s="319" t="n">
        <f aca="false">EOMONTH(A29,0)+1</f>
        <v>46600</v>
      </c>
      <c r="B30" s="261" t="n">
        <f aca="false">VLOOKUP(A30,$V$8:$Z$258,2)+PPadd</f>
        <v>73.5</v>
      </c>
      <c r="C30" s="65"/>
      <c r="D30" s="302" t="n">
        <f aca="false">VLOOKUP($A30,$V$8:$Z$258,4)</f>
        <v>55</v>
      </c>
      <c r="E30" s="247" t="n">
        <f aca="false">VLOOKUP($A30,$V$8:$Z$258,5)</f>
        <v>0.06650108280325</v>
      </c>
      <c r="F30" s="303" t="n">
        <v>23</v>
      </c>
      <c r="G30" s="305" t="n">
        <f aca="false">AB30</f>
        <v>0</v>
      </c>
      <c r="H30" s="304" t="n">
        <f aca="false">F30</f>
        <v>23</v>
      </c>
      <c r="I30" s="305"/>
      <c r="J30" s="92"/>
      <c r="K30" s="306"/>
      <c r="L30" s="258" t="n">
        <f aca="false">(A30-Calculation!$C$8)/365.25</f>
        <v>1.83162217659138</v>
      </c>
      <c r="M30" s="1" t="n">
        <v>5</v>
      </c>
      <c r="N30" s="307" t="n">
        <f aca="false">$A30</f>
        <v>46600</v>
      </c>
      <c r="O30" s="41" t="n">
        <f aca="false">VLOOKUP($N30,$AI$8:$AJ$258,2)+PvolMult</f>
        <v>0.435451516538654</v>
      </c>
      <c r="P30" s="308" t="n">
        <f aca="false">VLOOKUP($N30,$AI$8:$AK$258,3)+PvolMult</f>
        <v>0.522541819846385</v>
      </c>
      <c r="Q30" s="109"/>
      <c r="R30" s="92"/>
      <c r="S30" s="257"/>
      <c r="T30" s="257"/>
      <c r="U30" s="257"/>
      <c r="V30" s="310" t="n">
        <f aca="false">$A30</f>
        <v>46600</v>
      </c>
      <c r="W30" s="261" t="n">
        <f aca="false">IF(Calculation!$Y$12=2,VLOOKUP(V30,Curves!$D30:$K283,3),(VLOOKUP(V30,Curves!$D30:$K283,3)*16*5+VLOOKUP(V30,Curves!$D30:$K283,7)*8*7+VLOOKUP(V30,Curves!M31:T254,3)*16+VLOOKUP(V30,Curves!M31:T254,7)*16)/168)</f>
        <v>73.5</v>
      </c>
      <c r="X30" s="92" t="n">
        <v>0</v>
      </c>
      <c r="Y30" s="311" t="n">
        <f aca="false">Y29</f>
        <v>55</v>
      </c>
      <c r="Z30" s="294" t="n">
        <f aca="false">VLOOKUP(V30,Curves!A24:B283,2)</f>
        <v>0.06650108280325</v>
      </c>
      <c r="AA30" s="312" t="n">
        <f aca="false">+V30</f>
        <v>46600</v>
      </c>
      <c r="AB30" s="67" t="n">
        <v>0</v>
      </c>
      <c r="AC30" s="312" t="n">
        <f aca="false">+AA30</f>
        <v>46600</v>
      </c>
      <c r="AD30" s="67" t="n">
        <v>0</v>
      </c>
      <c r="AE30" s="17" t="n">
        <f aca="false">1+inflation/12*AF30</f>
        <v>1.04583333333333</v>
      </c>
      <c r="AF30" s="17" t="n">
        <v>22</v>
      </c>
      <c r="AG30" s="285" t="n">
        <v>1.8371</v>
      </c>
      <c r="AH30" s="106"/>
      <c r="AI30" s="313" t="n">
        <f aca="false">+V30</f>
        <v>46600</v>
      </c>
      <c r="AJ30" s="314" t="n">
        <f aca="false">IF(Calculation!$AB$24=1,Data!AO30,Data!AP30)</f>
        <v>0.435451516538654</v>
      </c>
      <c r="AK30" s="315" t="n">
        <f aca="false">AJ30*1.2</f>
        <v>0.522541819846385</v>
      </c>
      <c r="AL30" s="315"/>
      <c r="AM30" s="41"/>
      <c r="AN30" s="310" t="n">
        <f aca="false">AI30</f>
        <v>46600</v>
      </c>
      <c r="AO30" s="297" t="n">
        <f aca="false">IF(Calculation!$Y$12=2,SQRT((AR30^2*(AN30-today-1)+AU30^2*15)/(AN30-today+14)),SQRT((((AR30^2*16+AS30^2*8)/24)*(AN30-today-1)+((AU30^2*16+AV30^2*8)/24)*15)/(AN30-today+14)))</f>
        <v>0.435451516538654</v>
      </c>
      <c r="AP30" s="277" t="n">
        <f aca="false">IF(Calculation!$Y$12=2,AR30,SQRT((AR30^2*16+AS30^2*8)/24))</f>
        <v>0.08</v>
      </c>
      <c r="AQ30" s="261"/>
      <c r="AR30" s="298" t="n">
        <f aca="false">VLOOKUP(AN30,VolTable,15)</f>
        <v>0.08</v>
      </c>
      <c r="AS30" s="316" t="n">
        <f aca="false">VLOOKUP(AN30,VolTable,19)</f>
        <v>0.175</v>
      </c>
      <c r="AT30" s="291"/>
      <c r="AU30" s="291" t="n">
        <f aca="false">VLOOKUP(AN30,VolTable,23)</f>
        <v>2.9</v>
      </c>
      <c r="AV30" s="299" t="n">
        <f aca="false">VLOOKUP(AN30,VolTable,27)</f>
        <v>1.15</v>
      </c>
      <c r="AX30" s="320" t="n">
        <v>37469</v>
      </c>
      <c r="AY30" s="106" t="n">
        <f aca="false">YEAR(AX30)</f>
        <v>2002</v>
      </c>
      <c r="AZ30" s="106" t="n">
        <f aca="false">MONTH(AX30)</f>
        <v>8</v>
      </c>
      <c r="BA30" s="321" t="e">
        <f aca="false">(1+(VLOOKUP(AX30,$A$6:$E$30,5)/2))^(2*(DATE(AY31,AZ31,20)-FutureDate)/365.25)</f>
        <v>#N/A</v>
      </c>
      <c r="BB30" s="106" t="e">
        <f aca="false">BC15</f>
        <v>#N/A</v>
      </c>
      <c r="BC30" s="107" t="e">
        <f aca="false">BA30*BB30</f>
        <v>#N/A</v>
      </c>
    </row>
    <row r="31" customFormat="false" ht="11.25" hidden="false" customHeight="false" outlineLevel="0" collapsed="false">
      <c r="A31" s="319" t="n">
        <f aca="false">EOMONTH(A30,0)+1</f>
        <v>46631</v>
      </c>
      <c r="B31" s="261" t="n">
        <f aca="false">VLOOKUP(A31,$V$8:$Z$258,2)+PPadd</f>
        <v>73.5</v>
      </c>
      <c r="C31" s="65"/>
      <c r="D31" s="302" t="n">
        <f aca="false">VLOOKUP($A31,$V$8:$Z$258,4)</f>
        <v>55</v>
      </c>
      <c r="E31" s="247" t="n">
        <f aca="false">VLOOKUP($A31,$V$8:$Z$258,5)</f>
        <v>0.06650108280325</v>
      </c>
      <c r="F31" s="303" t="n">
        <v>24</v>
      </c>
      <c r="G31" s="305" t="n">
        <f aca="false">AB31</f>
        <v>0</v>
      </c>
      <c r="H31" s="304" t="n">
        <f aca="false">F31</f>
        <v>24</v>
      </c>
      <c r="I31" s="305"/>
      <c r="J31" s="92"/>
      <c r="K31" s="306"/>
      <c r="L31" s="258" t="n">
        <f aca="false">(A31-Calculation!$C$8)/365.25</f>
        <v>1.91649555099247</v>
      </c>
      <c r="M31" s="1" t="n">
        <v>6</v>
      </c>
      <c r="N31" s="307" t="n">
        <f aca="false">$A31</f>
        <v>46631</v>
      </c>
      <c r="O31" s="41" t="n">
        <f aca="false">VLOOKUP($N31,$AI$8:$AJ$258,2)+PvolMult</f>
        <v>0.426284526946228</v>
      </c>
      <c r="P31" s="308" t="n">
        <f aca="false">VLOOKUP($N31,$AI$8:$AK$258,3)+PvolMult</f>
        <v>0.511541432335473</v>
      </c>
      <c r="Q31" s="109"/>
      <c r="S31" s="257"/>
      <c r="T31" s="257"/>
      <c r="U31" s="257"/>
      <c r="V31" s="310" t="n">
        <f aca="false">$A31</f>
        <v>46631</v>
      </c>
      <c r="W31" s="261" t="n">
        <f aca="false">IF(Calculation!$Y$12=2,VLOOKUP(V31,Curves!$D31:$K284,3),(VLOOKUP(V31,Curves!$D31:$K284,3)*16*5+VLOOKUP(V31,Curves!$D31:$K284,7)*8*7+VLOOKUP(V31,Curves!M32:T255,3)*16+VLOOKUP(V31,Curves!M32:T255,7)*16)/168)</f>
        <v>73.5</v>
      </c>
      <c r="X31" s="92" t="n">
        <v>0</v>
      </c>
      <c r="Y31" s="311" t="n">
        <f aca="false">Y30</f>
        <v>55</v>
      </c>
      <c r="Z31" s="294" t="n">
        <f aca="false">VLOOKUP(V31,Curves!A25:B284,2)</f>
        <v>0.06650108280325</v>
      </c>
      <c r="AA31" s="312" t="n">
        <f aca="false">+V31</f>
        <v>46631</v>
      </c>
      <c r="AB31" s="67" t="n">
        <v>0</v>
      </c>
      <c r="AC31" s="312" t="n">
        <f aca="false">+AA31</f>
        <v>46631</v>
      </c>
      <c r="AD31" s="67" t="n">
        <v>0</v>
      </c>
      <c r="AE31" s="17" t="n">
        <f aca="false">1+inflation/12*AF31</f>
        <v>1.04791666666667</v>
      </c>
      <c r="AF31" s="17" t="n">
        <v>23</v>
      </c>
      <c r="AG31" s="285" t="n">
        <v>1.91376</v>
      </c>
      <c r="AH31" s="106"/>
      <c r="AI31" s="313" t="n">
        <f aca="false">+V31</f>
        <v>46631</v>
      </c>
      <c r="AJ31" s="314" t="n">
        <f aca="false">IF(Calculation!$AB$24=1,Data!AO31,Data!AP31)</f>
        <v>0.426284526946228</v>
      </c>
      <c r="AK31" s="315" t="n">
        <f aca="false">AJ31*1.2</f>
        <v>0.511541432335473</v>
      </c>
      <c r="AL31" s="315"/>
      <c r="AM31" s="41"/>
      <c r="AN31" s="310" t="n">
        <f aca="false">AI31</f>
        <v>46631</v>
      </c>
      <c r="AO31" s="297" t="n">
        <f aca="false">IF(Calculation!$Y$12=2,SQRT((AR31^2*(AN31-today-1)+AU31^2*15)/(AN31-today+14)),SQRT((((AR31^2*16+AS31^2*8)/24)*(AN31-today-1)+((AU31^2*16+AV31^2*8)/24)*15)/(AN31-today+14)))</f>
        <v>0.426284526946228</v>
      </c>
      <c r="AP31" s="277" t="n">
        <f aca="false">IF(Calculation!$Y$12=2,AR31,SQRT((AR31^2*16+AS31^2*8)/24))</f>
        <v>0.08</v>
      </c>
      <c r="AQ31" s="261"/>
      <c r="AR31" s="298" t="n">
        <f aca="false">VLOOKUP(AN31,VolTable,15)</f>
        <v>0.08</v>
      </c>
      <c r="AS31" s="316" t="n">
        <f aca="false">VLOOKUP(AN31,VolTable,19)</f>
        <v>0.175</v>
      </c>
      <c r="AT31" s="291"/>
      <c r="AU31" s="291" t="n">
        <f aca="false">VLOOKUP(AN31,VolTable,23)</f>
        <v>2.9</v>
      </c>
      <c r="AV31" s="299" t="n">
        <f aca="false">VLOOKUP(AN31,VolTable,27)</f>
        <v>1.15</v>
      </c>
      <c r="AX31" s="320" t="n">
        <v>37500</v>
      </c>
      <c r="AY31" s="106" t="n">
        <f aca="false">YEAR(AX31)</f>
        <v>2002</v>
      </c>
      <c r="AZ31" s="106" t="n">
        <f aca="false">MONTH(AX31)</f>
        <v>9</v>
      </c>
      <c r="BA31" s="321" t="e">
        <f aca="false">(1+(VLOOKUP(AX31,$A$6:$E$30,5)/2))^(2*(DATE(AY32,AZ32,20)-FutureDate)/365.25)</f>
        <v>#N/A</v>
      </c>
      <c r="BB31" s="106" t="e">
        <f aca="false">BC16</f>
        <v>#N/A</v>
      </c>
      <c r="BC31" s="107" t="e">
        <f aca="false">BA31*BB31</f>
        <v>#N/A</v>
      </c>
    </row>
    <row r="32" customFormat="false" ht="11.25" hidden="false" customHeight="false" outlineLevel="0" collapsed="false">
      <c r="A32" s="301" t="n">
        <f aca="false">EOMONTH(A31,0)+1</f>
        <v>46661</v>
      </c>
      <c r="B32" s="261" t="n">
        <f aca="false">VLOOKUP(A32,$V$8:$Z$258,2)+PPadd</f>
        <v>73.5</v>
      </c>
      <c r="C32" s="65"/>
      <c r="D32" s="302" t="n">
        <f aca="false">VLOOKUP($A32,$V$8:$Z$258,4)</f>
        <v>55</v>
      </c>
      <c r="E32" s="247" t="n">
        <f aca="false">VLOOKUP($A32,$V$8:$Z$258,5)</f>
        <v>0.06650108280325</v>
      </c>
      <c r="F32" s="303" t="n">
        <v>25</v>
      </c>
      <c r="G32" s="305" t="n">
        <f aca="false">AB32</f>
        <v>0</v>
      </c>
      <c r="H32" s="304" t="n">
        <f aca="false">F32</f>
        <v>25</v>
      </c>
      <c r="I32" s="305"/>
      <c r="J32" s="92"/>
      <c r="K32" s="306"/>
      <c r="L32" s="258" t="n">
        <f aca="false">(A32-Calculation!$C$8)/365.25</f>
        <v>1.99863107460643</v>
      </c>
      <c r="M32" s="1" t="n">
        <v>1</v>
      </c>
      <c r="N32" s="307" t="n">
        <f aca="false">$A32</f>
        <v>46661</v>
      </c>
      <c r="O32" s="41" t="n">
        <f aca="false">VLOOKUP($N32,$AI$8:$AJ$258,2)+PvolMult</f>
        <v>0.417966978592318</v>
      </c>
      <c r="P32" s="308" t="n">
        <f aca="false">VLOOKUP($N32,$AI$8:$AK$258,3)+PvolMult</f>
        <v>0.501560374310782</v>
      </c>
      <c r="Q32" s="109"/>
      <c r="S32" s="257"/>
      <c r="T32" s="257"/>
      <c r="U32" s="257"/>
      <c r="V32" s="310" t="n">
        <f aca="false">$A32</f>
        <v>46661</v>
      </c>
      <c r="W32" s="261" t="n">
        <f aca="false">IF(Calculation!$Y$12=2,VLOOKUP(V32,Curves!$D32:$K285,3),(VLOOKUP(V32,Curves!$D32:$K285,3)*16*5+VLOOKUP(V32,Curves!$D32:$K285,7)*8*7+VLOOKUP(V32,Curves!M33:T256,3)*16+VLOOKUP(V32,Curves!M33:T256,7)*16)/168)</f>
        <v>73.5</v>
      </c>
      <c r="X32" s="92" t="n">
        <v>0</v>
      </c>
      <c r="Y32" s="311" t="n">
        <f aca="false">Y31</f>
        <v>55</v>
      </c>
      <c r="Z32" s="294" t="n">
        <f aca="false">VLOOKUP(V32,Curves!A26:B285,2)</f>
        <v>0.06650108280325</v>
      </c>
      <c r="AA32" s="312" t="n">
        <f aca="false">+V32</f>
        <v>46661</v>
      </c>
      <c r="AB32" s="67" t="n">
        <v>0</v>
      </c>
      <c r="AC32" s="312" t="n">
        <f aca="false">+AA32</f>
        <v>46661</v>
      </c>
      <c r="AD32" s="67" t="n">
        <v>0</v>
      </c>
      <c r="AE32" s="17" t="n">
        <f aca="false">1+inflation/12*AF32</f>
        <v>1.05</v>
      </c>
      <c r="AF32" s="17" t="n">
        <v>24</v>
      </c>
      <c r="AG32" s="285" t="n">
        <v>1.99863</v>
      </c>
      <c r="AH32" s="106"/>
      <c r="AI32" s="313" t="n">
        <f aca="false">+V32</f>
        <v>46661</v>
      </c>
      <c r="AJ32" s="314" t="n">
        <f aca="false">IF(Calculation!$AB$24=1,Data!AO32,Data!AP32)</f>
        <v>0.417966978592318</v>
      </c>
      <c r="AK32" s="315" t="n">
        <f aca="false">AJ32*1.2</f>
        <v>0.501560374310782</v>
      </c>
      <c r="AL32" s="315"/>
      <c r="AM32" s="41"/>
      <c r="AN32" s="310" t="n">
        <f aca="false">AI32</f>
        <v>46661</v>
      </c>
      <c r="AO32" s="297" t="n">
        <f aca="false">IF(Calculation!$Y$12=2,SQRT((AR32^2*(AN32-today-1)+AU32^2*15)/(AN32-today+14)),SQRT((((AR32^2*16+AS32^2*8)/24)*(AN32-today-1)+((AU32^2*16+AV32^2*8)/24)*15)/(AN32-today+14)))</f>
        <v>0.417966978592318</v>
      </c>
      <c r="AP32" s="277" t="n">
        <f aca="false">IF(Calculation!$Y$12=2,AR32,SQRT((AR32^2*16+AS32^2*8)/24))</f>
        <v>0.08</v>
      </c>
      <c r="AQ32" s="261"/>
      <c r="AR32" s="298" t="n">
        <f aca="false">VLOOKUP(AN32,VolTable,15)</f>
        <v>0.08</v>
      </c>
      <c r="AS32" s="316" t="n">
        <f aca="false">VLOOKUP(AN32,VolTable,19)</f>
        <v>0.175</v>
      </c>
      <c r="AT32" s="291"/>
      <c r="AU32" s="291" t="n">
        <f aca="false">VLOOKUP(AN32,VolTable,23)</f>
        <v>2.9</v>
      </c>
      <c r="AV32" s="299" t="n">
        <f aca="false">VLOOKUP(AN32,VolTable,27)</f>
        <v>1.15</v>
      </c>
      <c r="AX32" s="320" t="n">
        <v>37530</v>
      </c>
      <c r="AY32" s="106" t="n">
        <f aca="false">YEAR(AX32)</f>
        <v>2002</v>
      </c>
      <c r="AZ32" s="106" t="n">
        <f aca="false">MONTH(AX32)</f>
        <v>10</v>
      </c>
      <c r="BA32" s="321" t="e">
        <f aca="false">(1+(VLOOKUP(AX32,$A$6:$E$30,5)/2))^(2*(DATE(AY33,AZ33,20)-FutureDate)/365.25)</f>
        <v>#N/A</v>
      </c>
      <c r="BB32" s="106" t="e">
        <f aca="false">BC17</f>
        <v>#N/A</v>
      </c>
      <c r="BC32" s="107" t="e">
        <f aca="false">BA32*BB32</f>
        <v>#N/A</v>
      </c>
    </row>
    <row r="33" customFormat="false" ht="11.25" hidden="false" customHeight="false" outlineLevel="0" collapsed="false">
      <c r="A33" s="319" t="n">
        <f aca="false">EOMONTH(A32,0)+1</f>
        <v>46692</v>
      </c>
      <c r="B33" s="261" t="n">
        <f aca="false">VLOOKUP(A33,$V$8:$Z$258,2)+PPadd</f>
        <v>73.5</v>
      </c>
      <c r="C33" s="65"/>
      <c r="D33" s="302" t="n">
        <f aca="false">VLOOKUP($A33,$V$8:$Z$258,4)</f>
        <v>55</v>
      </c>
      <c r="E33" s="247" t="n">
        <f aca="false">VLOOKUP($A33,$V$8:$Z$258,5)</f>
        <v>0.06650108280325</v>
      </c>
      <c r="F33" s="303" t="n">
        <v>26</v>
      </c>
      <c r="G33" s="305" t="n">
        <f aca="false">AB33</f>
        <v>0</v>
      </c>
      <c r="H33" s="304" t="n">
        <f aca="false">F33</f>
        <v>26</v>
      </c>
      <c r="I33" s="305"/>
      <c r="J33" s="92"/>
      <c r="K33" s="306"/>
      <c r="L33" s="258" t="n">
        <f aca="false">(A33-Calculation!$C$8)/365.25</f>
        <v>2.08350444900753</v>
      </c>
      <c r="M33" s="1" t="n">
        <v>2</v>
      </c>
      <c r="N33" s="307" t="n">
        <f aca="false">$A33</f>
        <v>46692</v>
      </c>
      <c r="O33" s="41" t="n">
        <f aca="false">VLOOKUP($N33,$AI$8:$AJ$258,2)+PvolMult</f>
        <v>0.40988741418552</v>
      </c>
      <c r="P33" s="308" t="n">
        <f aca="false">VLOOKUP($N33,$AI$8:$AK$258,3)+PvolMult</f>
        <v>0.491864897022624</v>
      </c>
      <c r="Q33" s="109"/>
      <c r="V33" s="310" t="n">
        <f aca="false">$A33</f>
        <v>46692</v>
      </c>
      <c r="W33" s="261" t="n">
        <f aca="false">IF(Calculation!$Y$12=2,VLOOKUP(V33,Curves!$D33:$K286,3),(VLOOKUP(V33,Curves!$D33:$K286,3)*16*5+VLOOKUP(V33,Curves!$D33:$K286,7)*8*7+VLOOKUP(V33,Curves!M34:T257,3)*16+VLOOKUP(V33,Curves!M34:T257,7)*16)/168)</f>
        <v>73.5</v>
      </c>
      <c r="X33" s="92" t="n">
        <v>0</v>
      </c>
      <c r="Y33" s="311" t="n">
        <f aca="false">Y32</f>
        <v>55</v>
      </c>
      <c r="Z33" s="294" t="n">
        <f aca="false">VLOOKUP(V33,Curves!A27:B286,2)</f>
        <v>0.06650108280325</v>
      </c>
      <c r="AA33" s="312" t="n">
        <f aca="false">+V33</f>
        <v>46692</v>
      </c>
      <c r="AB33" s="67" t="n">
        <v>0</v>
      </c>
      <c r="AC33" s="312" t="n">
        <f aca="false">+AA33</f>
        <v>46692</v>
      </c>
      <c r="AD33" s="67" t="n">
        <v>0</v>
      </c>
      <c r="AE33" s="17" t="n">
        <f aca="false">1+inflation/12*AF33</f>
        <v>1.05208333333333</v>
      </c>
      <c r="AF33" s="17" t="n">
        <v>25</v>
      </c>
      <c r="AG33" s="285" t="n">
        <v>2.08077</v>
      </c>
      <c r="AH33" s="106"/>
      <c r="AI33" s="313" t="n">
        <f aca="false">+V33</f>
        <v>46692</v>
      </c>
      <c r="AJ33" s="314" t="n">
        <f aca="false">IF(Calculation!$AB$24=1,Data!AO33,Data!AP33)</f>
        <v>0.40988741418552</v>
      </c>
      <c r="AK33" s="315" t="n">
        <f aca="false">AJ33*1.2</f>
        <v>0.491864897022624</v>
      </c>
      <c r="AM33" s="41"/>
      <c r="AN33" s="310" t="n">
        <f aca="false">AI33</f>
        <v>46692</v>
      </c>
      <c r="AO33" s="297" t="n">
        <f aca="false">IF(Calculation!$Y$12=2,SQRT((AR33^2*(AN33-today-1)+AU33^2*15)/(AN33-today+14)),SQRT((((AR33^2*16+AS33^2*8)/24)*(AN33-today-1)+((AU33^2*16+AV33^2*8)/24)*15)/(AN33-today+14)))</f>
        <v>0.40988741418552</v>
      </c>
      <c r="AP33" s="277" t="n">
        <f aca="false">IF(Calculation!$Y$12=2,AR33,SQRT((AR33^2*16+AS33^2*8)/24))</f>
        <v>0.08</v>
      </c>
      <c r="AQ33" s="261"/>
      <c r="AR33" s="298" t="n">
        <f aca="false">VLOOKUP(AN33,VolTable,15)</f>
        <v>0.08</v>
      </c>
      <c r="AS33" s="316" t="n">
        <f aca="false">VLOOKUP(AN33,VolTable,19)</f>
        <v>0.175</v>
      </c>
      <c r="AT33" s="291"/>
      <c r="AU33" s="291" t="n">
        <f aca="false">VLOOKUP(AN33,VolTable,23)</f>
        <v>2.9</v>
      </c>
      <c r="AV33" s="299" t="n">
        <f aca="false">VLOOKUP(AN33,VolTable,27)</f>
        <v>1.15</v>
      </c>
      <c r="AX33" s="320" t="n">
        <v>37561</v>
      </c>
      <c r="AY33" s="106" t="n">
        <f aca="false">YEAR(AX33)</f>
        <v>2002</v>
      </c>
      <c r="AZ33" s="106" t="n">
        <f aca="false">MONTH(AX33)</f>
        <v>11</v>
      </c>
      <c r="BA33" s="106"/>
      <c r="BB33" s="106"/>
      <c r="BC33" s="107"/>
    </row>
    <row r="34" customFormat="false" ht="11.25" hidden="false" customHeight="false" outlineLevel="0" collapsed="false">
      <c r="A34" s="319" t="n">
        <f aca="false">EOMONTH(A33,0)+1</f>
        <v>46722</v>
      </c>
      <c r="B34" s="261" t="n">
        <f aca="false">VLOOKUP(A34,$V$8:$Z$258,2)+PPadd</f>
        <v>73.5</v>
      </c>
      <c r="C34" s="65"/>
      <c r="D34" s="302" t="n">
        <f aca="false">VLOOKUP($A34,$V$8:$Z$258,4)</f>
        <v>55</v>
      </c>
      <c r="E34" s="247" t="n">
        <f aca="false">VLOOKUP($A34,$V$8:$Z$258,5)</f>
        <v>0.06650108280325</v>
      </c>
      <c r="F34" s="303" t="n">
        <v>27</v>
      </c>
      <c r="G34" s="305" t="n">
        <f aca="false">AB34</f>
        <v>0</v>
      </c>
      <c r="H34" s="304" t="n">
        <f aca="false">F34</f>
        <v>27</v>
      </c>
      <c r="I34" s="305"/>
      <c r="J34" s="92"/>
      <c r="K34" s="306"/>
      <c r="L34" s="258" t="n">
        <f aca="false">(A34-Calculation!$C$8)/365.25</f>
        <v>2.16563997262149</v>
      </c>
      <c r="M34" s="1" t="n">
        <v>3</v>
      </c>
      <c r="N34" s="307" t="n">
        <f aca="false">$A34</f>
        <v>46722</v>
      </c>
      <c r="O34" s="41" t="n">
        <f aca="false">VLOOKUP($N34,$AI$8:$AJ$258,2)+PvolMult</f>
        <v>0.402519840780827</v>
      </c>
      <c r="P34" s="308" t="n">
        <f aca="false">VLOOKUP($N34,$AI$8:$AK$258,3)+PvolMult</f>
        <v>0.483023808936992</v>
      </c>
      <c r="Q34" s="109"/>
      <c r="V34" s="310" t="n">
        <f aca="false">$A34</f>
        <v>46722</v>
      </c>
      <c r="W34" s="261" t="n">
        <f aca="false">IF(Calculation!$Y$12=2,VLOOKUP(V34,Curves!$D34:$K287,3),(VLOOKUP(V34,Curves!$D34:$K287,3)*16*5+VLOOKUP(V34,Curves!$D34:$K287,7)*8*7+VLOOKUP(V34,Curves!M35:T258,3)*16+VLOOKUP(V34,Curves!M35:T258,7)*16)/168)</f>
        <v>73.5</v>
      </c>
      <c r="X34" s="92" t="n">
        <v>0</v>
      </c>
      <c r="Y34" s="311" t="n">
        <f aca="false">Y33</f>
        <v>55</v>
      </c>
      <c r="Z34" s="294" t="n">
        <f aca="false">VLOOKUP(V34,Curves!A28:B287,2)</f>
        <v>0.06650108280325</v>
      </c>
      <c r="AA34" s="312" t="n">
        <f aca="false">+V34</f>
        <v>46722</v>
      </c>
      <c r="AB34" s="67" t="n">
        <v>0</v>
      </c>
      <c r="AC34" s="312" t="n">
        <f aca="false">+AA34</f>
        <v>46722</v>
      </c>
      <c r="AD34" s="67" t="n">
        <v>0</v>
      </c>
      <c r="AE34" s="17" t="n">
        <f aca="false">1+inflation/12*AF34</f>
        <v>1.05416666666667</v>
      </c>
      <c r="AF34" s="17" t="n">
        <v>26</v>
      </c>
      <c r="AG34" s="285" t="n">
        <v>2.16564</v>
      </c>
      <c r="AH34" s="106"/>
      <c r="AI34" s="313" t="n">
        <f aca="false">+V34</f>
        <v>46722</v>
      </c>
      <c r="AJ34" s="314" t="n">
        <f aca="false">IF(Calculation!$AB$24=1,Data!AO34,Data!AP34)</f>
        <v>0.402519840780827</v>
      </c>
      <c r="AK34" s="315" t="n">
        <f aca="false">AJ34*1.2</f>
        <v>0.483023808936992</v>
      </c>
      <c r="AM34" s="41"/>
      <c r="AN34" s="310" t="n">
        <f aca="false">AI34</f>
        <v>46722</v>
      </c>
      <c r="AO34" s="297" t="n">
        <f aca="false">IF(Calculation!$Y$12=2,SQRT((AR34^2*(AN34-today-1)+AU34^2*15)/(AN34-today+14)),SQRT((((AR34^2*16+AS34^2*8)/24)*(AN34-today-1)+((AU34^2*16+AV34^2*8)/24)*15)/(AN34-today+14)))</f>
        <v>0.402519840780827</v>
      </c>
      <c r="AP34" s="277" t="n">
        <f aca="false">IF(Calculation!$Y$12=2,AR34,SQRT((AR34^2*16+AS34^2*8)/24))</f>
        <v>0.08</v>
      </c>
      <c r="AQ34" s="261"/>
      <c r="AR34" s="298" t="n">
        <f aca="false">VLOOKUP(AN34,VolTable,15)</f>
        <v>0.08</v>
      </c>
      <c r="AS34" s="316" t="n">
        <f aca="false">VLOOKUP(AN34,VolTable,19)</f>
        <v>0.175</v>
      </c>
      <c r="AT34" s="291"/>
      <c r="AU34" s="291" t="n">
        <f aca="false">VLOOKUP(AN34,VolTable,23)</f>
        <v>2.9</v>
      </c>
      <c r="AV34" s="299" t="n">
        <f aca="false">VLOOKUP(AN34,VolTable,27)</f>
        <v>1.15</v>
      </c>
      <c r="AX34" s="293" t="s">
        <v>314</v>
      </c>
      <c r="AY34" s="106"/>
      <c r="AZ34" s="106"/>
      <c r="BA34" s="106"/>
      <c r="BB34" s="106" t="e">
        <f aca="false">SUM(BB24:BB33)</f>
        <v>#N/A</v>
      </c>
      <c r="BC34" s="107" t="e">
        <f aca="false">SUM(BC24:BC33)</f>
        <v>#N/A</v>
      </c>
    </row>
    <row r="35" customFormat="false" ht="11.25" hidden="false" customHeight="false" outlineLevel="0" collapsed="false">
      <c r="A35" s="319" t="n">
        <f aca="false">EOMONTH(A34,0)+1</f>
        <v>46753</v>
      </c>
      <c r="B35" s="261" t="n">
        <f aca="false">VLOOKUP(A35,$V$8:$Z$258,2)+PPadd</f>
        <v>73.5</v>
      </c>
      <c r="C35" s="65"/>
      <c r="D35" s="302" t="n">
        <f aca="false">VLOOKUP($A35,$V$8:$Z$258,4)</f>
        <v>55</v>
      </c>
      <c r="E35" s="247" t="n">
        <f aca="false">VLOOKUP($A35,$V$8:$Z$258,5)</f>
        <v>0.06650108280325</v>
      </c>
      <c r="F35" s="303" t="n">
        <v>28</v>
      </c>
      <c r="G35" s="305" t="n">
        <f aca="false">AB35</f>
        <v>0</v>
      </c>
      <c r="H35" s="304" t="n">
        <f aca="false">F35</f>
        <v>28</v>
      </c>
      <c r="I35" s="305"/>
      <c r="J35" s="92"/>
      <c r="K35" s="306"/>
      <c r="L35" s="258" t="n">
        <f aca="false">(A35-Calculation!$C$8)/365.25</f>
        <v>2.25051334702259</v>
      </c>
      <c r="M35" s="1" t="n">
        <v>4</v>
      </c>
      <c r="N35" s="307" t="n">
        <f aca="false">$A35</f>
        <v>46753</v>
      </c>
      <c r="O35" s="41" t="n">
        <f aca="false">VLOOKUP($N35,$AI$8:$AJ$258,2)+PvolMult</f>
        <v>0.395330052207468</v>
      </c>
      <c r="P35" s="308" t="n">
        <f aca="false">VLOOKUP($N35,$AI$8:$AK$258,3)+PvolMult</f>
        <v>0.474396062648961</v>
      </c>
      <c r="Q35" s="109"/>
      <c r="V35" s="310" t="n">
        <f aca="false">$A35</f>
        <v>46753</v>
      </c>
      <c r="W35" s="261" t="n">
        <f aca="false">IF(Calculation!$Y$12=2,VLOOKUP(V35,Curves!$D35:$K288,3),(VLOOKUP(V35,Curves!$D35:$K288,3)*16*5+VLOOKUP(V35,Curves!$D35:$K288,7)*8*7+VLOOKUP(V35,Curves!M36:T259,3)*16+VLOOKUP(V35,Curves!M36:T259,7)*16)/168)</f>
        <v>73.5</v>
      </c>
      <c r="X35" s="92" t="n">
        <v>0</v>
      </c>
      <c r="Y35" s="311" t="n">
        <f aca="false">Y34</f>
        <v>55</v>
      </c>
      <c r="Z35" s="294" t="n">
        <f aca="false">VLOOKUP(V35,Curves!A29:B288,2)</f>
        <v>0.06650108280325</v>
      </c>
      <c r="AA35" s="312" t="n">
        <f aca="false">+V35</f>
        <v>46753</v>
      </c>
      <c r="AB35" s="67" t="n">
        <v>0</v>
      </c>
      <c r="AC35" s="312" t="n">
        <f aca="false">+AA35</f>
        <v>46753</v>
      </c>
      <c r="AD35" s="67" t="n">
        <v>0</v>
      </c>
      <c r="AE35" s="17" t="n">
        <f aca="false">1+inflation/12*AF35</f>
        <v>1.05625</v>
      </c>
      <c r="AF35" s="17" t="n">
        <v>27</v>
      </c>
      <c r="AG35" s="285" t="n">
        <v>2.24778</v>
      </c>
      <c r="AH35" s="106"/>
      <c r="AI35" s="313" t="n">
        <f aca="false">+V35</f>
        <v>46753</v>
      </c>
      <c r="AJ35" s="314" t="n">
        <f aca="false">IF(Calculation!$AB$24=1,Data!AO35,Data!AP35)</f>
        <v>0.395330052207468</v>
      </c>
      <c r="AK35" s="315" t="n">
        <f aca="false">AJ35*1.2</f>
        <v>0.474396062648961</v>
      </c>
      <c r="AM35" s="41"/>
      <c r="AN35" s="310" t="n">
        <f aca="false">AI35</f>
        <v>46753</v>
      </c>
      <c r="AO35" s="297" t="n">
        <f aca="false">IF(Calculation!$Y$12=2,SQRT((AR35^2*(AN35-today-1)+AU35^2*15)/(AN35-today+14)),SQRT((((AR35^2*16+AS35^2*8)/24)*(AN35-today-1)+((AU35^2*16+AV35^2*8)/24)*15)/(AN35-today+14)))</f>
        <v>0.395330052207468</v>
      </c>
      <c r="AP35" s="277" t="n">
        <f aca="false">IF(Calculation!$Y$12=2,AR35,SQRT((AR35^2*16+AS35^2*8)/24))</f>
        <v>0.08</v>
      </c>
      <c r="AQ35" s="261"/>
      <c r="AR35" s="298" t="n">
        <f aca="false">VLOOKUP(AN35,VolTable,15)</f>
        <v>0.08</v>
      </c>
      <c r="AS35" s="316" t="n">
        <f aca="false">VLOOKUP(AN35,VolTable,19)</f>
        <v>0.175</v>
      </c>
      <c r="AT35" s="291"/>
      <c r="AU35" s="291" t="n">
        <f aca="false">VLOOKUP(AN35,VolTable,23)</f>
        <v>2.9</v>
      </c>
      <c r="AV35" s="299" t="n">
        <f aca="false">VLOOKUP(AN35,VolTable,27)</f>
        <v>1.15</v>
      </c>
      <c r="AX35" s="293"/>
      <c r="AY35" s="106"/>
      <c r="AZ35" s="106"/>
      <c r="BA35" s="106"/>
      <c r="BB35" s="106"/>
      <c r="BC35" s="107"/>
    </row>
    <row r="36" customFormat="false" ht="12" hidden="false" customHeight="false" outlineLevel="0" collapsed="false">
      <c r="A36" s="319" t="n">
        <f aca="false">EOMONTH(A35,0)+1</f>
        <v>46784</v>
      </c>
      <c r="B36" s="261" t="n">
        <f aca="false">VLOOKUP(A36,$V$8:$Z$258,2)+PPadd</f>
        <v>73.5</v>
      </c>
      <c r="C36" s="65"/>
      <c r="D36" s="302" t="n">
        <f aca="false">VLOOKUP($A36,$V$8:$Z$258,4)</f>
        <v>55</v>
      </c>
      <c r="E36" s="247" t="n">
        <f aca="false">VLOOKUP($A36,$V$8:$Z$258,5)</f>
        <v>0.06650108280325</v>
      </c>
      <c r="F36" s="303" t="n">
        <v>29</v>
      </c>
      <c r="G36" s="305" t="n">
        <f aca="false">AB36</f>
        <v>0</v>
      </c>
      <c r="H36" s="304" t="n">
        <f aca="false">F36</f>
        <v>29</v>
      </c>
      <c r="I36" s="305"/>
      <c r="J36" s="92"/>
      <c r="K36" s="306"/>
      <c r="L36" s="258" t="n">
        <f aca="false">(A36-Calculation!$C$8)/365.25</f>
        <v>2.33538672142368</v>
      </c>
      <c r="M36" s="1" t="n">
        <v>5</v>
      </c>
      <c r="N36" s="307" t="n">
        <f aca="false">$A36</f>
        <v>46784</v>
      </c>
      <c r="O36" s="41" t="n">
        <f aca="false">VLOOKUP($N36,$AI$8:$AJ$258,2)+PvolMult</f>
        <v>0.388532288812064</v>
      </c>
      <c r="P36" s="308" t="n">
        <f aca="false">VLOOKUP($N36,$AI$8:$AK$258,3)+PvolMult</f>
        <v>0.466238746574477</v>
      </c>
      <c r="Q36" s="109"/>
      <c r="V36" s="310" t="n">
        <f aca="false">$A36</f>
        <v>46784</v>
      </c>
      <c r="W36" s="261" t="n">
        <f aca="false">IF(Calculation!$Y$12=2,VLOOKUP(V36,Curves!$D36:$K289,3),(VLOOKUP(V36,Curves!$D36:$K289,3)*16*5+VLOOKUP(V36,Curves!$D36:$K289,7)*8*7+VLOOKUP(V36,Curves!M37:T260,3)*16+VLOOKUP(V36,Curves!M37:T260,7)*16)/168)</f>
        <v>73.5</v>
      </c>
      <c r="X36" s="92" t="n">
        <v>0</v>
      </c>
      <c r="Y36" s="311" t="n">
        <f aca="false">Y35</f>
        <v>55</v>
      </c>
      <c r="Z36" s="294" t="n">
        <f aca="false">VLOOKUP(V36,Curves!A30:B289,2)</f>
        <v>0.06650108280325</v>
      </c>
      <c r="AA36" s="312" t="n">
        <f aca="false">+V36</f>
        <v>46784</v>
      </c>
      <c r="AB36" s="67" t="n">
        <v>0</v>
      </c>
      <c r="AC36" s="312" t="n">
        <f aca="false">+AA36</f>
        <v>46784</v>
      </c>
      <c r="AD36" s="67" t="n">
        <v>0</v>
      </c>
      <c r="AE36" s="17" t="n">
        <f aca="false">1+inflation/12*AF36</f>
        <v>1.05833333333333</v>
      </c>
      <c r="AF36" s="17" t="n">
        <v>28</v>
      </c>
      <c r="AG36" s="285" t="n">
        <v>2.33265</v>
      </c>
      <c r="AH36" s="106"/>
      <c r="AI36" s="313" t="n">
        <f aca="false">+V36</f>
        <v>46784</v>
      </c>
      <c r="AJ36" s="314" t="n">
        <f aca="false">IF(Calculation!$AB$24=1,Data!AO36,Data!AP36)</f>
        <v>0.388532288812064</v>
      </c>
      <c r="AK36" s="315" t="n">
        <f aca="false">AJ36*1.2</f>
        <v>0.466238746574477</v>
      </c>
      <c r="AM36" s="41"/>
      <c r="AN36" s="310" t="n">
        <f aca="false">AI36</f>
        <v>46784</v>
      </c>
      <c r="AO36" s="297" t="n">
        <f aca="false">IF(Calculation!$Y$12=2,SQRT((AR36^2*(AN36-today-1)+AU36^2*15)/(AN36-today+14)),SQRT((((AR36^2*16+AS36^2*8)/24)*(AN36-today-1)+((AU36^2*16+AV36^2*8)/24)*15)/(AN36-today+14)))</f>
        <v>0.388532288812064</v>
      </c>
      <c r="AP36" s="277" t="n">
        <f aca="false">IF(Calculation!$Y$12=2,AR36,SQRT((AR36^2*16+AS36^2*8)/24))</f>
        <v>0.08</v>
      </c>
      <c r="AQ36" s="261"/>
      <c r="AR36" s="298" t="n">
        <f aca="false">VLOOKUP(AN36,VolTable,15)</f>
        <v>0.08</v>
      </c>
      <c r="AS36" s="316" t="n">
        <f aca="false">VLOOKUP(AN36,VolTable,19)</f>
        <v>0.175</v>
      </c>
      <c r="AT36" s="291"/>
      <c r="AU36" s="291" t="n">
        <f aca="false">VLOOKUP(AN36,VolTable,23)</f>
        <v>2.9</v>
      </c>
      <c r="AV36" s="299" t="n">
        <f aca="false">VLOOKUP(AN36,VolTable,27)</f>
        <v>1.15</v>
      </c>
      <c r="AX36" s="324"/>
      <c r="AY36" s="126"/>
      <c r="AZ36" s="126"/>
      <c r="BA36" s="126"/>
      <c r="BB36" s="126"/>
      <c r="BC36" s="127"/>
    </row>
    <row r="37" customFormat="false" ht="11.25" hidden="false" customHeight="false" outlineLevel="0" collapsed="false">
      <c r="A37" s="319" t="n">
        <f aca="false">EOMONTH(A36,0)+1</f>
        <v>46813</v>
      </c>
      <c r="B37" s="261" t="n">
        <f aca="false">VLOOKUP(A37,$V$8:$Z$258,2)+PPadd</f>
        <v>73.5</v>
      </c>
      <c r="C37" s="65"/>
      <c r="D37" s="302" t="n">
        <f aca="false">VLOOKUP($A37,$V$8:$Z$258,4)</f>
        <v>55</v>
      </c>
      <c r="E37" s="247" t="n">
        <f aca="false">VLOOKUP($A37,$V$8:$Z$258,5)</f>
        <v>0.06650108280325</v>
      </c>
      <c r="F37" s="303" t="n">
        <v>30</v>
      </c>
      <c r="G37" s="305" t="n">
        <f aca="false">AB37</f>
        <v>0</v>
      </c>
      <c r="H37" s="304" t="n">
        <f aca="false">F37</f>
        <v>30</v>
      </c>
      <c r="I37" s="305"/>
      <c r="J37" s="92"/>
      <c r="K37" s="306"/>
      <c r="L37" s="258" t="n">
        <f aca="false">(A37-Calculation!$C$8)/365.25</f>
        <v>2.41478439425051</v>
      </c>
      <c r="M37" s="1" t="n">
        <v>6</v>
      </c>
      <c r="N37" s="307" t="n">
        <f aca="false">$A37</f>
        <v>46813</v>
      </c>
      <c r="O37" s="41" t="n">
        <f aca="false">VLOOKUP($N37,$AI$8:$AJ$258,2)+PvolMult</f>
        <v>0.382497778424196</v>
      </c>
      <c r="P37" s="308" t="n">
        <f aca="false">VLOOKUP($N37,$AI$8:$AK$258,3)+PvolMult</f>
        <v>0.458997334109035</v>
      </c>
      <c r="Q37" s="109"/>
      <c r="V37" s="310" t="n">
        <f aca="false">$A37</f>
        <v>46813</v>
      </c>
      <c r="W37" s="261" t="n">
        <f aca="false">IF(Calculation!$Y$12=2,VLOOKUP(V37,Curves!$D37:$K290,3),(VLOOKUP(V37,Curves!$D37:$K290,3)*16*5+VLOOKUP(V37,Curves!$D37:$K290,7)*8*7+VLOOKUP(V37,Curves!M38:T261,3)*16+VLOOKUP(V37,Curves!M38:T261,7)*16)/168)</f>
        <v>73.5</v>
      </c>
      <c r="X37" s="92" t="n">
        <v>0</v>
      </c>
      <c r="Y37" s="311" t="n">
        <f aca="false">Y36</f>
        <v>55</v>
      </c>
      <c r="Z37" s="294" t="n">
        <f aca="false">VLOOKUP(V37,Curves!A31:B290,2)</f>
        <v>0.06650108280325</v>
      </c>
      <c r="AA37" s="312" t="n">
        <f aca="false">+V37</f>
        <v>46813</v>
      </c>
      <c r="AB37" s="67" t="n">
        <v>0</v>
      </c>
      <c r="AC37" s="312" t="n">
        <f aca="false">+AA37</f>
        <v>46813</v>
      </c>
      <c r="AD37" s="67" t="n">
        <v>0</v>
      </c>
      <c r="AE37" s="17" t="n">
        <f aca="false">1+inflation/12*AF37</f>
        <v>1.06041666666667</v>
      </c>
      <c r="AF37" s="17" t="n">
        <v>29</v>
      </c>
      <c r="AG37" s="285" t="n">
        <v>2.41752</v>
      </c>
      <c r="AH37" s="106"/>
      <c r="AI37" s="313" t="n">
        <f aca="false">+V37</f>
        <v>46813</v>
      </c>
      <c r="AJ37" s="314" t="n">
        <f aca="false">IF(Calculation!$AB$24=1,Data!AO37,Data!AP37)</f>
        <v>0.382497778424196</v>
      </c>
      <c r="AK37" s="315" t="n">
        <f aca="false">AJ37*1.2</f>
        <v>0.458997334109035</v>
      </c>
      <c r="AM37" s="41"/>
      <c r="AN37" s="310" t="n">
        <f aca="false">AI37</f>
        <v>46813</v>
      </c>
      <c r="AO37" s="297" t="n">
        <f aca="false">IF(Calculation!$Y$12=2,SQRT((AR37^2*(AN37-today-1)+AU37^2*15)/(AN37-today+14)),SQRT((((AR37^2*16+AS37^2*8)/24)*(AN37-today-1)+((AU37^2*16+AV37^2*8)/24)*15)/(AN37-today+14)))</f>
        <v>0.382497778424196</v>
      </c>
      <c r="AP37" s="277" t="n">
        <f aca="false">IF(Calculation!$Y$12=2,AR37,SQRT((AR37^2*16+AS37^2*8)/24))</f>
        <v>0.08</v>
      </c>
      <c r="AQ37" s="261"/>
      <c r="AR37" s="298" t="n">
        <f aca="false">VLOOKUP(AN37,VolTable,15)</f>
        <v>0.08</v>
      </c>
      <c r="AS37" s="316" t="n">
        <f aca="false">VLOOKUP(AN37,VolTable,19)</f>
        <v>0.175</v>
      </c>
      <c r="AT37" s="291"/>
      <c r="AU37" s="291" t="n">
        <f aca="false">VLOOKUP(AN37,VolTable,23)</f>
        <v>2.9</v>
      </c>
      <c r="AV37" s="299" t="n">
        <f aca="false">VLOOKUP(AN37,VolTable,27)</f>
        <v>1.15</v>
      </c>
    </row>
    <row r="38" customFormat="false" ht="11.25" hidden="false" customHeight="false" outlineLevel="0" collapsed="false">
      <c r="A38" s="319" t="n">
        <f aca="false">EOMONTH(A37,0)+1</f>
        <v>46844</v>
      </c>
      <c r="B38" s="261" t="n">
        <f aca="false">VLOOKUP(A38,$V$8:$Z$258,2)+PPadd</f>
        <v>73.5</v>
      </c>
      <c r="C38" s="65"/>
      <c r="D38" s="302" t="n">
        <f aca="false">VLOOKUP($A38,$V$8:$Z$258,4)</f>
        <v>55</v>
      </c>
      <c r="E38" s="247" t="n">
        <f aca="false">VLOOKUP($A38,$V$8:$Z$258,5)</f>
        <v>0.06650108280325</v>
      </c>
      <c r="F38" s="303" t="n">
        <v>31</v>
      </c>
      <c r="G38" s="305" t="n">
        <f aca="false">AB38</f>
        <v>0</v>
      </c>
      <c r="H38" s="304" t="n">
        <f aca="false">F38</f>
        <v>31</v>
      </c>
      <c r="I38" s="305"/>
      <c r="J38" s="92"/>
      <c r="K38" s="306"/>
      <c r="L38" s="258" t="n">
        <f aca="false">(A38-Calculation!$C$8)/365.25</f>
        <v>2.49965776865161</v>
      </c>
      <c r="M38" s="1" t="n">
        <v>1</v>
      </c>
      <c r="N38" s="307" t="n">
        <f aca="false">$A38</f>
        <v>46844</v>
      </c>
      <c r="O38" s="41" t="n">
        <f aca="false">VLOOKUP($N38,$AI$8:$AJ$258,2)+PvolMult</f>
        <v>0.376365610758174</v>
      </c>
      <c r="P38" s="308" t="n">
        <f aca="false">VLOOKUP($N38,$AI$8:$AK$258,3)+PvolMult</f>
        <v>0.451638732909809</v>
      </c>
      <c r="Q38" s="109"/>
      <c r="V38" s="310" t="n">
        <f aca="false">$A38</f>
        <v>46844</v>
      </c>
      <c r="W38" s="261" t="n">
        <f aca="false">IF(Calculation!$Y$12=2,VLOOKUP(V38,Curves!$D38:$K291,3),(VLOOKUP(V38,Curves!$D38:$K291,3)*16*5+VLOOKUP(V38,Curves!$D38:$K291,7)*8*7+VLOOKUP(V38,Curves!M39:T262,3)*16+VLOOKUP(V38,Curves!M39:T262,7)*16)/168)</f>
        <v>73.5</v>
      </c>
      <c r="X38" s="92" t="n">
        <v>0</v>
      </c>
      <c r="Y38" s="311" t="n">
        <f aca="false">Y37</f>
        <v>55</v>
      </c>
      <c r="Z38" s="294" t="n">
        <f aca="false">VLOOKUP(V38,Curves!A32:B291,2)</f>
        <v>0.06650108280325</v>
      </c>
      <c r="AA38" s="312" t="n">
        <f aca="false">+V38</f>
        <v>46844</v>
      </c>
      <c r="AB38" s="67" t="n">
        <v>0</v>
      </c>
      <c r="AC38" s="312" t="n">
        <f aca="false">+AA38</f>
        <v>46844</v>
      </c>
      <c r="AD38" s="67" t="n">
        <v>0</v>
      </c>
      <c r="AE38" s="17" t="n">
        <f aca="false">1+inflation/12*AF38</f>
        <v>1.0625</v>
      </c>
      <c r="AF38" s="17" t="n">
        <v>30</v>
      </c>
      <c r="AG38" s="285" t="n">
        <v>2.49966</v>
      </c>
      <c r="AH38" s="106"/>
      <c r="AI38" s="313" t="n">
        <f aca="false">+V38</f>
        <v>46844</v>
      </c>
      <c r="AJ38" s="314" t="n">
        <f aca="false">IF(Calculation!$AB$24=1,Data!AO38,Data!AP38)</f>
        <v>0.376365610758174</v>
      </c>
      <c r="AK38" s="315" t="n">
        <f aca="false">AJ38*1.2</f>
        <v>0.451638732909809</v>
      </c>
      <c r="AM38" s="41"/>
      <c r="AN38" s="310" t="n">
        <f aca="false">AI38</f>
        <v>46844</v>
      </c>
      <c r="AO38" s="297" t="n">
        <f aca="false">IF(Calculation!$Y$12=2,SQRT((AR38^2*(AN38-today-1)+AU38^2*15)/(AN38-today+14)),SQRT((((AR38^2*16+AS38^2*8)/24)*(AN38-today-1)+((AU38^2*16+AV38^2*8)/24)*15)/(AN38-today+14)))</f>
        <v>0.376365610758174</v>
      </c>
      <c r="AP38" s="277" t="n">
        <f aca="false">IF(Calculation!$Y$12=2,AR38,SQRT((AR38^2*16+AS38^2*8)/24))</f>
        <v>0.08</v>
      </c>
      <c r="AQ38" s="261"/>
      <c r="AR38" s="298" t="n">
        <f aca="false">VLOOKUP(AN38,VolTable,15)</f>
        <v>0.08</v>
      </c>
      <c r="AS38" s="316" t="n">
        <f aca="false">VLOOKUP(AN38,VolTable,19)</f>
        <v>0.175</v>
      </c>
      <c r="AT38" s="291"/>
      <c r="AU38" s="291" t="n">
        <f aca="false">VLOOKUP(AN38,VolTable,23)</f>
        <v>2.9</v>
      </c>
      <c r="AV38" s="299" t="n">
        <f aca="false">VLOOKUP(AN38,VolTable,27)</f>
        <v>1.15</v>
      </c>
    </row>
    <row r="39" customFormat="false" ht="11.25" hidden="false" customHeight="false" outlineLevel="0" collapsed="false">
      <c r="A39" s="319" t="n">
        <f aca="false">EOMONTH(A38,0)+1</f>
        <v>46874</v>
      </c>
      <c r="B39" s="261" t="n">
        <f aca="false">VLOOKUP(A39,$V$8:$Z$258,2)+PPadd</f>
        <v>73.5</v>
      </c>
      <c r="C39" s="65"/>
      <c r="D39" s="302" t="n">
        <f aca="false">VLOOKUP($A39,$V$8:$Z$258,4)</f>
        <v>55</v>
      </c>
      <c r="E39" s="247" t="n">
        <f aca="false">VLOOKUP($A39,$V$8:$Z$258,5)</f>
        <v>0.06650108280325</v>
      </c>
      <c r="F39" s="303" t="n">
        <v>32</v>
      </c>
      <c r="G39" s="305" t="n">
        <f aca="false">AB39</f>
        <v>0</v>
      </c>
      <c r="H39" s="304" t="n">
        <f aca="false">F39</f>
        <v>32</v>
      </c>
      <c r="I39" s="305"/>
      <c r="J39" s="92"/>
      <c r="K39" s="306"/>
      <c r="L39" s="258" t="n">
        <f aca="false">(A39-Calculation!$C$8)/365.25</f>
        <v>2.58179329226557</v>
      </c>
      <c r="M39" s="1" t="n">
        <v>2</v>
      </c>
      <c r="N39" s="307" t="n">
        <f aca="false">$A39</f>
        <v>46874</v>
      </c>
      <c r="O39" s="41" t="n">
        <f aca="false">VLOOKUP($N39,$AI$8:$AJ$258,2)+PvolMult</f>
        <v>0.370719926674119</v>
      </c>
      <c r="P39" s="308" t="n">
        <f aca="false">VLOOKUP($N39,$AI$8:$AK$258,3)+PvolMult</f>
        <v>0.444863912008943</v>
      </c>
      <c r="Q39" s="109"/>
      <c r="V39" s="310" t="n">
        <f aca="false">$A39</f>
        <v>46874</v>
      </c>
      <c r="W39" s="261" t="n">
        <f aca="false">IF(Calculation!$Y$12=2,VLOOKUP(V39,Curves!$D39:$K292,3),(VLOOKUP(V39,Curves!$D39:$K292,3)*16*5+VLOOKUP(V39,Curves!$D39:$K292,7)*8*7+VLOOKUP(V39,Curves!M40:T263,3)*16+VLOOKUP(V39,Curves!M40:T263,7)*16)/168)</f>
        <v>73.5</v>
      </c>
      <c r="X39" s="92" t="n">
        <v>0</v>
      </c>
      <c r="Y39" s="311" t="n">
        <f aca="false">Y38</f>
        <v>55</v>
      </c>
      <c r="Z39" s="294" t="n">
        <f aca="false">VLOOKUP(V39,Curves!A33:B292,2)</f>
        <v>0.06650108280325</v>
      </c>
      <c r="AA39" s="312" t="n">
        <f aca="false">+V39</f>
        <v>46874</v>
      </c>
      <c r="AB39" s="67" t="n">
        <v>0</v>
      </c>
      <c r="AC39" s="312" t="n">
        <f aca="false">+AA39</f>
        <v>46874</v>
      </c>
      <c r="AD39" s="67" t="n">
        <v>0</v>
      </c>
      <c r="AE39" s="17" t="n">
        <f aca="false">1+inflation/12*AF39</f>
        <v>1.06458333333333</v>
      </c>
      <c r="AF39" s="17" t="n">
        <v>31</v>
      </c>
      <c r="AG39" s="285" t="n">
        <v>2.58453</v>
      </c>
      <c r="AH39" s="106"/>
      <c r="AI39" s="313" t="n">
        <f aca="false">+V39</f>
        <v>46874</v>
      </c>
      <c r="AJ39" s="314" t="n">
        <f aca="false">IF(Calculation!$AB$24=1,Data!AO39,Data!AP39)</f>
        <v>0.370719926674119</v>
      </c>
      <c r="AK39" s="315" t="n">
        <f aca="false">AJ39*1.2</f>
        <v>0.444863912008943</v>
      </c>
      <c r="AM39" s="41"/>
      <c r="AN39" s="310" t="n">
        <f aca="false">AI39</f>
        <v>46874</v>
      </c>
      <c r="AO39" s="297" t="n">
        <f aca="false">IF(Calculation!$Y$12=2,SQRT((AR39^2*(AN39-today-1)+AU39^2*15)/(AN39-today+14)),SQRT((((AR39^2*16+AS39^2*8)/24)*(AN39-today-1)+((AU39^2*16+AV39^2*8)/24)*15)/(AN39-today+14)))</f>
        <v>0.370719926674119</v>
      </c>
      <c r="AP39" s="277" t="n">
        <f aca="false">IF(Calculation!$Y$12=2,AR39,SQRT((AR39^2*16+AS39^2*8)/24))</f>
        <v>0.08</v>
      </c>
      <c r="AQ39" s="261"/>
      <c r="AR39" s="298" t="n">
        <f aca="false">VLOOKUP(AN39,VolTable,15)</f>
        <v>0.08</v>
      </c>
      <c r="AS39" s="316" t="n">
        <f aca="false">VLOOKUP(AN39,VolTable,19)</f>
        <v>0.175</v>
      </c>
      <c r="AT39" s="291"/>
      <c r="AU39" s="291" t="n">
        <f aca="false">VLOOKUP(AN39,VolTable,23)</f>
        <v>2.9</v>
      </c>
      <c r="AV39" s="299" t="n">
        <f aca="false">VLOOKUP(AN39,VolTable,27)</f>
        <v>1.15</v>
      </c>
    </row>
    <row r="40" customFormat="false" ht="11.25" hidden="false" customHeight="false" outlineLevel="0" collapsed="false">
      <c r="A40" s="319" t="n">
        <f aca="false">EOMONTH(A39,0)+1</f>
        <v>46905</v>
      </c>
      <c r="B40" s="261" t="n">
        <f aca="false">VLOOKUP(A40,$V$8:$Z$258,2)+PPadd</f>
        <v>73.5</v>
      </c>
      <c r="C40" s="65"/>
      <c r="D40" s="302" t="n">
        <f aca="false">VLOOKUP($A40,$V$8:$Z$258,4)</f>
        <v>55</v>
      </c>
      <c r="E40" s="247" t="n">
        <f aca="false">VLOOKUP($A40,$V$8:$Z$258,5)</f>
        <v>0.06650108280325</v>
      </c>
      <c r="F40" s="303" t="n">
        <v>33</v>
      </c>
      <c r="G40" s="305" t="n">
        <f aca="false">AB40</f>
        <v>0</v>
      </c>
      <c r="H40" s="304" t="n">
        <f aca="false">F40</f>
        <v>33</v>
      </c>
      <c r="I40" s="305"/>
      <c r="J40" s="92"/>
      <c r="K40" s="306"/>
      <c r="L40" s="258" t="n">
        <f aca="false">(A40-Calculation!$C$8)/365.25</f>
        <v>2.66666666666667</v>
      </c>
      <c r="M40" s="1" t="n">
        <v>3</v>
      </c>
      <c r="N40" s="307" t="n">
        <f aca="false">$A40</f>
        <v>46905</v>
      </c>
      <c r="O40" s="41" t="n">
        <f aca="false">VLOOKUP($N40,$AI$8:$AJ$258,2)+PvolMult</f>
        <v>0.365161057873524</v>
      </c>
      <c r="P40" s="308" t="n">
        <f aca="false">VLOOKUP($N40,$AI$8:$AK$258,3)+PvolMult</f>
        <v>0.438193269448229</v>
      </c>
      <c r="Q40" s="109"/>
      <c r="V40" s="310" t="n">
        <f aca="false">$A40</f>
        <v>46905</v>
      </c>
      <c r="W40" s="261" t="n">
        <f aca="false">IF(Calculation!$Y$12=2,VLOOKUP(V40,Curves!$D40:$K293,3),(VLOOKUP(V40,Curves!$D40:$K293,3)*16*5+VLOOKUP(V40,Curves!$D40:$K293,7)*8*7+VLOOKUP(V40,Curves!M41:T264,3)*16+VLOOKUP(V40,Curves!M41:T264,7)*16)/168)</f>
        <v>73.5</v>
      </c>
      <c r="X40" s="92" t="n">
        <v>0</v>
      </c>
      <c r="Y40" s="311" t="n">
        <f aca="false">Y39</f>
        <v>55</v>
      </c>
      <c r="Z40" s="294" t="n">
        <f aca="false">VLOOKUP(V40,Curves!A34:B293,2)</f>
        <v>0.06650108280325</v>
      </c>
      <c r="AA40" s="312" t="n">
        <f aca="false">+V40</f>
        <v>46905</v>
      </c>
      <c r="AB40" s="67" t="n">
        <v>0</v>
      </c>
      <c r="AC40" s="312" t="n">
        <f aca="false">+AA40</f>
        <v>46905</v>
      </c>
      <c r="AD40" s="67" t="n">
        <v>0</v>
      </c>
      <c r="AE40" s="17" t="n">
        <f aca="false">1+inflation/12*AF40</f>
        <v>1.06666666666667</v>
      </c>
      <c r="AF40" s="17" t="n">
        <v>32</v>
      </c>
      <c r="AG40" s="285" t="n">
        <v>2.66667</v>
      </c>
      <c r="AH40" s="106"/>
      <c r="AI40" s="313" t="n">
        <f aca="false">+V40</f>
        <v>46905</v>
      </c>
      <c r="AJ40" s="314" t="n">
        <f aca="false">IF(Calculation!$AB$24=1,Data!AO40,Data!AP40)</f>
        <v>0.365161057873524</v>
      </c>
      <c r="AK40" s="315" t="n">
        <f aca="false">AJ40*1.2</f>
        <v>0.438193269448229</v>
      </c>
      <c r="AM40" s="41"/>
      <c r="AN40" s="310" t="n">
        <f aca="false">AI40</f>
        <v>46905</v>
      </c>
      <c r="AO40" s="297" t="n">
        <f aca="false">IF(Calculation!$Y$12=2,SQRT((AR40^2*(AN40-today-1)+AU40^2*15)/(AN40-today+14)),SQRT((((AR40^2*16+AS40^2*8)/24)*(AN40-today-1)+((AU40^2*16+AV40^2*8)/24)*15)/(AN40-today+14)))</f>
        <v>0.365161057873524</v>
      </c>
      <c r="AP40" s="277" t="n">
        <f aca="false">IF(Calculation!$Y$12=2,AR40,SQRT((AR40^2*16+AS40^2*8)/24))</f>
        <v>0.08</v>
      </c>
      <c r="AQ40" s="261"/>
      <c r="AR40" s="298" t="n">
        <f aca="false">VLOOKUP(AN40,VolTable,15)</f>
        <v>0.08</v>
      </c>
      <c r="AS40" s="316" t="n">
        <f aca="false">VLOOKUP(AN40,VolTable,19)</f>
        <v>0.175</v>
      </c>
      <c r="AT40" s="291"/>
      <c r="AU40" s="291" t="n">
        <f aca="false">VLOOKUP(AN40,VolTable,23)</f>
        <v>2.9</v>
      </c>
      <c r="AV40" s="299" t="n">
        <f aca="false">VLOOKUP(AN40,VolTable,27)</f>
        <v>1.15</v>
      </c>
    </row>
    <row r="41" customFormat="false" ht="11.25" hidden="false" customHeight="false" outlineLevel="0" collapsed="false">
      <c r="A41" s="319" t="n">
        <f aca="false">EOMONTH(A40,0)+1</f>
        <v>46935</v>
      </c>
      <c r="B41" s="261" t="n">
        <f aca="false">VLOOKUP(A41,$V$8:$Z$258,2)+PPadd</f>
        <v>73.5</v>
      </c>
      <c r="C41" s="65"/>
      <c r="D41" s="302" t="n">
        <f aca="false">VLOOKUP($A41,$V$8:$Z$258,4)</f>
        <v>55</v>
      </c>
      <c r="E41" s="247" t="n">
        <f aca="false">VLOOKUP($A41,$V$8:$Z$258,5)</f>
        <v>0.06650108280325</v>
      </c>
      <c r="F41" s="303" t="n">
        <v>34</v>
      </c>
      <c r="G41" s="305" t="n">
        <f aca="false">AB41</f>
        <v>0</v>
      </c>
      <c r="H41" s="304" t="n">
        <f aca="false">F41</f>
        <v>34</v>
      </c>
      <c r="I41" s="305"/>
      <c r="J41" s="92"/>
      <c r="K41" s="306"/>
      <c r="L41" s="258" t="n">
        <f aca="false">(A41-Calculation!$C$8)/365.25</f>
        <v>2.74880219028063</v>
      </c>
      <c r="M41" s="1" t="n">
        <v>4</v>
      </c>
      <c r="N41" s="307" t="n">
        <f aca="false">$A41</f>
        <v>46935</v>
      </c>
      <c r="O41" s="41" t="n">
        <f aca="false">VLOOKUP($N41,$AI$8:$AJ$258,2)+PvolMult</f>
        <v>0.360027695252704</v>
      </c>
      <c r="P41" s="308" t="n">
        <f aca="false">VLOOKUP($N41,$AI$8:$AK$258,3)+PvolMult</f>
        <v>0.432033234303244</v>
      </c>
      <c r="Q41" s="109"/>
      <c r="V41" s="310" t="n">
        <f aca="false">$A41</f>
        <v>46935</v>
      </c>
      <c r="W41" s="261" t="n">
        <f aca="false">IF(Calculation!$Y$12=2,VLOOKUP(V41,Curves!$D41:$K294,3),(VLOOKUP(V41,Curves!$D41:$K294,3)*16*5+VLOOKUP(V41,Curves!$D41:$K294,7)*8*7+VLOOKUP(V41,Curves!M42:T265,3)*16+VLOOKUP(V41,Curves!M42:T265,7)*16)/168)</f>
        <v>73.5</v>
      </c>
      <c r="X41" s="92" t="n">
        <v>0</v>
      </c>
      <c r="Y41" s="311" t="n">
        <f aca="false">Y40</f>
        <v>55</v>
      </c>
      <c r="Z41" s="294" t="n">
        <f aca="false">VLOOKUP(V41,Curves!A35:B294,2)</f>
        <v>0.06650108280325</v>
      </c>
      <c r="AA41" s="312" t="n">
        <f aca="false">+V41</f>
        <v>46935</v>
      </c>
      <c r="AB41" s="67" t="n">
        <v>0</v>
      </c>
      <c r="AC41" s="312" t="n">
        <f aca="false">+AA41</f>
        <v>46935</v>
      </c>
      <c r="AD41" s="67" t="n">
        <v>0</v>
      </c>
      <c r="AE41" s="17" t="n">
        <f aca="false">1+inflation/12*AF41</f>
        <v>1.06875</v>
      </c>
      <c r="AF41" s="17" t="n">
        <v>33</v>
      </c>
      <c r="AG41" s="285" t="n">
        <v>2.75154</v>
      </c>
      <c r="AH41" s="106"/>
      <c r="AI41" s="313" t="n">
        <f aca="false">+V41</f>
        <v>46935</v>
      </c>
      <c r="AJ41" s="314" t="n">
        <f aca="false">IF(Calculation!$AB$24=1,Data!AO41,Data!AP41)</f>
        <v>0.360027695252704</v>
      </c>
      <c r="AK41" s="315" t="n">
        <f aca="false">AJ41*1.2</f>
        <v>0.432033234303244</v>
      </c>
      <c r="AM41" s="41"/>
      <c r="AN41" s="310" t="n">
        <f aca="false">AI41</f>
        <v>46935</v>
      </c>
      <c r="AO41" s="297" t="n">
        <f aca="false">IF(Calculation!$Y$12=2,SQRT((AR41^2*(AN41-today-1)+AU41^2*15)/(AN41-today+14)),SQRT((((AR41^2*16+AS41^2*8)/24)*(AN41-today-1)+((AU41^2*16+AV41^2*8)/24)*15)/(AN41-today+14)))</f>
        <v>0.360027695252704</v>
      </c>
      <c r="AP41" s="277" t="n">
        <f aca="false">IF(Calculation!$Y$12=2,AR41,SQRT((AR41^2*16+AS41^2*8)/24))</f>
        <v>0.08</v>
      </c>
      <c r="AQ41" s="261"/>
      <c r="AR41" s="298" t="n">
        <f aca="false">VLOOKUP(AN41,VolTable,15)</f>
        <v>0.08</v>
      </c>
      <c r="AS41" s="316" t="n">
        <f aca="false">VLOOKUP(AN41,VolTable,19)</f>
        <v>0.175</v>
      </c>
      <c r="AT41" s="291"/>
      <c r="AU41" s="291" t="n">
        <f aca="false">VLOOKUP(AN41,VolTable,23)</f>
        <v>2.9</v>
      </c>
      <c r="AV41" s="299" t="n">
        <f aca="false">VLOOKUP(AN41,VolTable,27)</f>
        <v>1.15</v>
      </c>
    </row>
    <row r="42" customFormat="false" ht="11.25" hidden="false" customHeight="false" outlineLevel="0" collapsed="false">
      <c r="A42" s="319" t="n">
        <f aca="false">EOMONTH(A41,0)+1</f>
        <v>46966</v>
      </c>
      <c r="B42" s="261" t="n">
        <f aca="false">VLOOKUP(A42,$V$8:$Z$258,2)+PPadd</f>
        <v>73.5</v>
      </c>
      <c r="C42" s="65"/>
      <c r="D42" s="302" t="n">
        <f aca="false">VLOOKUP($A42,$V$8:$Z$258,4)</f>
        <v>55</v>
      </c>
      <c r="E42" s="247" t="n">
        <f aca="false">VLOOKUP($A42,$V$8:$Z$258,5)</f>
        <v>0.06650108280325</v>
      </c>
      <c r="F42" s="303" t="n">
        <v>35</v>
      </c>
      <c r="G42" s="305" t="n">
        <f aca="false">AB42</f>
        <v>0</v>
      </c>
      <c r="H42" s="304" t="n">
        <f aca="false">F42</f>
        <v>35</v>
      </c>
      <c r="I42" s="305"/>
      <c r="J42" s="92"/>
      <c r="K42" s="306"/>
      <c r="L42" s="258" t="n">
        <f aca="false">(A42-Calculation!$C$8)/365.25</f>
        <v>2.83367556468173</v>
      </c>
      <c r="M42" s="1" t="n">
        <v>5</v>
      </c>
      <c r="N42" s="307" t="n">
        <f aca="false">$A42</f>
        <v>46966</v>
      </c>
      <c r="O42" s="41" t="n">
        <f aca="false">VLOOKUP($N42,$AI$8:$AJ$258,2)+PvolMult</f>
        <v>0.354958906673639</v>
      </c>
      <c r="P42" s="308" t="n">
        <f aca="false">VLOOKUP($N42,$AI$8:$AK$258,3)+PvolMult</f>
        <v>0.425950688008366</v>
      </c>
      <c r="Q42" s="109"/>
      <c r="V42" s="310" t="n">
        <f aca="false">$A42</f>
        <v>46966</v>
      </c>
      <c r="W42" s="261" t="n">
        <f aca="false">IF(Calculation!$Y$12=2,VLOOKUP(V42,Curves!$D42:$K295,3),(VLOOKUP(V42,Curves!$D42:$K295,3)*16*5+VLOOKUP(V42,Curves!$D42:$K295,7)*8*7+VLOOKUP(V42,Curves!M43:T266,3)*16+VLOOKUP(V42,Curves!M43:T266,7)*16)/168)</f>
        <v>73.5</v>
      </c>
      <c r="X42" s="92" t="n">
        <v>0</v>
      </c>
      <c r="Y42" s="311" t="n">
        <f aca="false">Y41</f>
        <v>55</v>
      </c>
      <c r="Z42" s="294" t="n">
        <f aca="false">VLOOKUP(V42,Curves!A36:B295,2)</f>
        <v>0.06650108280325</v>
      </c>
      <c r="AA42" s="312" t="n">
        <f aca="false">+V42</f>
        <v>46966</v>
      </c>
      <c r="AB42" s="67" t="n">
        <v>0</v>
      </c>
      <c r="AC42" s="312" t="n">
        <f aca="false">+AA42</f>
        <v>46966</v>
      </c>
      <c r="AD42" s="67" t="n">
        <v>0</v>
      </c>
      <c r="AE42" s="17" t="n">
        <f aca="false">1+inflation/12*AF42</f>
        <v>1.07083333333333</v>
      </c>
      <c r="AF42" s="17" t="n">
        <v>34</v>
      </c>
      <c r="AG42" s="285" t="n">
        <v>2.83641</v>
      </c>
      <c r="AH42" s="106"/>
      <c r="AI42" s="313" t="n">
        <f aca="false">+V42</f>
        <v>46966</v>
      </c>
      <c r="AJ42" s="314" t="n">
        <f aca="false">IF(Calculation!$AB$24=1,Data!AO42,Data!AP42)</f>
        <v>0.354958906673639</v>
      </c>
      <c r="AK42" s="315" t="n">
        <f aca="false">AJ42*1.2</f>
        <v>0.425950688008366</v>
      </c>
      <c r="AM42" s="41"/>
      <c r="AN42" s="310" t="n">
        <f aca="false">AI42</f>
        <v>46966</v>
      </c>
      <c r="AO42" s="297" t="n">
        <f aca="false">IF(Calculation!$Y$12=2,SQRT((AR42^2*(AN42-today-1)+AU42^2*15)/(AN42-today+14)),SQRT((((AR42^2*16+AS42^2*8)/24)*(AN42-today-1)+((AU42^2*16+AV42^2*8)/24)*15)/(AN42-today+14)))</f>
        <v>0.354958906673639</v>
      </c>
      <c r="AP42" s="277" t="n">
        <f aca="false">IF(Calculation!$Y$12=2,AR42,SQRT((AR42^2*16+AS42^2*8)/24))</f>
        <v>0.08</v>
      </c>
      <c r="AQ42" s="261"/>
      <c r="AR42" s="298" t="n">
        <f aca="false">VLOOKUP(AN42,VolTable,15)</f>
        <v>0.08</v>
      </c>
      <c r="AS42" s="316" t="n">
        <f aca="false">VLOOKUP(AN42,VolTable,19)</f>
        <v>0.175</v>
      </c>
      <c r="AT42" s="291"/>
      <c r="AU42" s="291" t="n">
        <f aca="false">VLOOKUP(AN42,VolTable,23)</f>
        <v>2.9</v>
      </c>
      <c r="AV42" s="299" t="n">
        <f aca="false">VLOOKUP(AN42,VolTable,27)</f>
        <v>1.15</v>
      </c>
    </row>
    <row r="43" customFormat="false" ht="11.25" hidden="false" customHeight="false" outlineLevel="0" collapsed="false">
      <c r="A43" s="319" t="n">
        <f aca="false">EOMONTH(A42,0)+1</f>
        <v>46997</v>
      </c>
      <c r="B43" s="261" t="n">
        <f aca="false">VLOOKUP(A43,$V$8:$Z$258,2)+PPadd</f>
        <v>73.5</v>
      </c>
      <c r="C43" s="65"/>
      <c r="D43" s="302" t="n">
        <f aca="false">VLOOKUP($A43,$V$8:$Z$258,4)</f>
        <v>55</v>
      </c>
      <c r="E43" s="247" t="n">
        <f aca="false">VLOOKUP($A43,$V$8:$Z$258,5)</f>
        <v>0.06650108280325</v>
      </c>
      <c r="F43" s="303" t="n">
        <v>36</v>
      </c>
      <c r="G43" s="305" t="n">
        <f aca="false">AB43</f>
        <v>0</v>
      </c>
      <c r="H43" s="304" t="n">
        <f aca="false">F43</f>
        <v>36</v>
      </c>
      <c r="I43" s="305"/>
      <c r="J43" s="92"/>
      <c r="K43" s="306"/>
      <c r="L43" s="258" t="n">
        <f aca="false">(A43-Calculation!$C$8)/365.25</f>
        <v>2.91854893908282</v>
      </c>
      <c r="M43" s="1" t="n">
        <v>6</v>
      </c>
      <c r="N43" s="307" t="n">
        <f aca="false">$A43</f>
        <v>46997</v>
      </c>
      <c r="O43" s="41" t="n">
        <f aca="false">VLOOKUP($N43,$AI$8:$AJ$258,2)+PvolMult</f>
        <v>0.350112555963533</v>
      </c>
      <c r="P43" s="308" t="n">
        <f aca="false">VLOOKUP($N43,$AI$8:$AK$258,3)+PvolMult</f>
        <v>0.42013506715624</v>
      </c>
      <c r="Q43" s="109"/>
      <c r="V43" s="310" t="n">
        <f aca="false">$A43</f>
        <v>46997</v>
      </c>
      <c r="W43" s="261" t="n">
        <f aca="false">IF(Calculation!$Y$12=2,VLOOKUP(V43,Curves!$D43:$K296,3),(VLOOKUP(V43,Curves!$D43:$K296,3)*16*5+VLOOKUP(V43,Curves!$D43:$K296,7)*8*7+VLOOKUP(V43,Curves!M44:T267,3)*16+VLOOKUP(V43,Curves!M44:T267,7)*16)/168)</f>
        <v>73.5</v>
      </c>
      <c r="X43" s="92" t="n">
        <v>0</v>
      </c>
      <c r="Y43" s="311" t="n">
        <f aca="false">Y42</f>
        <v>55</v>
      </c>
      <c r="Z43" s="294" t="n">
        <f aca="false">VLOOKUP(V43,Curves!A37:B296,2)</f>
        <v>0.06650108280325</v>
      </c>
      <c r="AA43" s="312" t="n">
        <f aca="false">+V43</f>
        <v>46997</v>
      </c>
      <c r="AB43" s="67" t="n">
        <v>0</v>
      </c>
      <c r="AC43" s="312" t="n">
        <f aca="false">+AA43</f>
        <v>46997</v>
      </c>
      <c r="AD43" s="67" t="n">
        <v>0</v>
      </c>
      <c r="AE43" s="17" t="n">
        <f aca="false">1+inflation/12*AF43</f>
        <v>1.07291666666667</v>
      </c>
      <c r="AF43" s="17" t="n">
        <v>35</v>
      </c>
      <c r="AG43" s="285" t="n">
        <v>2.91307</v>
      </c>
      <c r="AH43" s="106"/>
      <c r="AI43" s="313" t="n">
        <f aca="false">+V43</f>
        <v>46997</v>
      </c>
      <c r="AJ43" s="314" t="n">
        <f aca="false">IF(Calculation!$AB$24=1,Data!AO43,Data!AP43)</f>
        <v>0.350112555963533</v>
      </c>
      <c r="AK43" s="315" t="n">
        <f aca="false">AJ43*1.2</f>
        <v>0.42013506715624</v>
      </c>
      <c r="AM43" s="41"/>
      <c r="AN43" s="310" t="n">
        <f aca="false">AI43</f>
        <v>46997</v>
      </c>
      <c r="AO43" s="297" t="n">
        <f aca="false">IF(Calculation!$Y$12=2,SQRT((AR43^2*(AN43-today-1)+AU43^2*15)/(AN43-today+14)),SQRT((((AR43^2*16+AS43^2*8)/24)*(AN43-today-1)+((AU43^2*16+AV43^2*8)/24)*15)/(AN43-today+14)))</f>
        <v>0.350112555963533</v>
      </c>
      <c r="AP43" s="277" t="n">
        <f aca="false">IF(Calculation!$Y$12=2,AR43,SQRT((AR43^2*16+AS43^2*8)/24))</f>
        <v>0.08</v>
      </c>
      <c r="AQ43" s="261"/>
      <c r="AR43" s="298" t="n">
        <f aca="false">VLOOKUP(AN43,VolTable,15)</f>
        <v>0.08</v>
      </c>
      <c r="AS43" s="316" t="n">
        <f aca="false">VLOOKUP(AN43,VolTable,19)</f>
        <v>0.175</v>
      </c>
      <c r="AT43" s="291"/>
      <c r="AU43" s="291" t="n">
        <f aca="false">VLOOKUP(AN43,VolTable,23)</f>
        <v>2.9</v>
      </c>
      <c r="AV43" s="299" t="n">
        <f aca="false">VLOOKUP(AN43,VolTable,27)</f>
        <v>1.15</v>
      </c>
    </row>
    <row r="44" customFormat="false" ht="11.25" hidden="false" customHeight="false" outlineLevel="0" collapsed="false">
      <c r="A44" s="301" t="n">
        <f aca="false">EOMONTH(A43,0)+1</f>
        <v>47027</v>
      </c>
      <c r="B44" s="261" t="n">
        <f aca="false">VLOOKUP(A44,$V$8:$Z$258,2)+PPadd</f>
        <v>73.5</v>
      </c>
      <c r="C44" s="65"/>
      <c r="D44" s="302" t="n">
        <f aca="false">VLOOKUP($A44,$V$8:$Z$258,4)</f>
        <v>55</v>
      </c>
      <c r="E44" s="247" t="n">
        <f aca="false">VLOOKUP($A44,$V$8:$Z$258,5)</f>
        <v>0.06650108280325</v>
      </c>
      <c r="F44" s="303" t="n">
        <v>37</v>
      </c>
      <c r="G44" s="305" t="n">
        <f aca="false">AB44</f>
        <v>0</v>
      </c>
      <c r="H44" s="304" t="n">
        <f aca="false">F44</f>
        <v>37</v>
      </c>
      <c r="I44" s="305"/>
      <c r="J44" s="92"/>
      <c r="K44" s="306"/>
      <c r="L44" s="258" t="n">
        <f aca="false">(A44-Calculation!$C$8)/365.25</f>
        <v>3.00068446269678</v>
      </c>
      <c r="M44" s="1" t="n">
        <v>1</v>
      </c>
      <c r="N44" s="307" t="n">
        <f aca="false">$A44</f>
        <v>47027</v>
      </c>
      <c r="O44" s="41" t="n">
        <f aca="false">VLOOKUP($N44,$AI$8:$AJ$258,2)+PvolMult</f>
        <v>0.34561960997346</v>
      </c>
      <c r="P44" s="308" t="n">
        <f aca="false">VLOOKUP($N44,$AI$8:$AK$258,3)+PvolMult</f>
        <v>0.414743531968151</v>
      </c>
      <c r="Q44" s="109"/>
      <c r="V44" s="310" t="n">
        <f aca="false">$A44</f>
        <v>47027</v>
      </c>
      <c r="W44" s="261" t="n">
        <f aca="false">IF(Calculation!$Y$12=2,VLOOKUP(V44,Curves!$D44:$K297,3),(VLOOKUP(V44,Curves!$D44:$K297,3)*16*5+VLOOKUP(V44,Curves!$D44:$K297,7)*8*7+VLOOKUP(V44,Curves!M45:T268,3)*16+VLOOKUP(V44,Curves!M45:T268,7)*16)/168)</f>
        <v>73.5</v>
      </c>
      <c r="X44" s="92" t="n">
        <v>0</v>
      </c>
      <c r="Y44" s="311" t="n">
        <f aca="false">Y43</f>
        <v>55</v>
      </c>
      <c r="Z44" s="294" t="n">
        <f aca="false">VLOOKUP(V44,Curves!A38:B297,2)</f>
        <v>0.06650108280325</v>
      </c>
      <c r="AA44" s="312" t="n">
        <f aca="false">+V44</f>
        <v>47027</v>
      </c>
      <c r="AB44" s="67" t="n">
        <v>0</v>
      </c>
      <c r="AC44" s="312" t="n">
        <f aca="false">+AA44</f>
        <v>47027</v>
      </c>
      <c r="AD44" s="67" t="n">
        <v>0</v>
      </c>
      <c r="AE44" s="17" t="n">
        <f aca="false">1+inflation/12*AF44</f>
        <v>1.075</v>
      </c>
      <c r="AF44" s="17" t="n">
        <v>36</v>
      </c>
      <c r="AG44" s="285" t="n">
        <v>2.99795</v>
      </c>
      <c r="AH44" s="106"/>
      <c r="AI44" s="313" t="n">
        <f aca="false">+V44</f>
        <v>47027</v>
      </c>
      <c r="AJ44" s="314" t="n">
        <f aca="false">IF(Calculation!$AB$24=1,Data!AO44,Data!AP44)</f>
        <v>0.34561960997346</v>
      </c>
      <c r="AK44" s="315" t="n">
        <f aca="false">AJ44*1.2</f>
        <v>0.414743531968151</v>
      </c>
      <c r="AM44" s="41"/>
      <c r="AN44" s="310" t="n">
        <f aca="false">AI44</f>
        <v>47027</v>
      </c>
      <c r="AO44" s="297" t="n">
        <f aca="false">IF(Calculation!$Y$12=2,SQRT((AR44^2*(AN44-today-1)+AU44^2*15)/(AN44-today+14)),SQRT((((AR44^2*16+AS44^2*8)/24)*(AN44-today-1)+((AU44^2*16+AV44^2*8)/24)*15)/(AN44-today+14)))</f>
        <v>0.34561960997346</v>
      </c>
      <c r="AP44" s="277" t="n">
        <f aca="false">IF(Calculation!$Y$12=2,AR44,SQRT((AR44^2*16+AS44^2*8)/24))</f>
        <v>0.08</v>
      </c>
      <c r="AQ44" s="261"/>
      <c r="AR44" s="298" t="n">
        <f aca="false">VLOOKUP(AN44,VolTable,15)</f>
        <v>0.08</v>
      </c>
      <c r="AS44" s="316" t="n">
        <f aca="false">VLOOKUP(AN44,VolTable,19)</f>
        <v>0.175</v>
      </c>
      <c r="AT44" s="291"/>
      <c r="AU44" s="291" t="n">
        <f aca="false">VLOOKUP(AN44,VolTable,23)</f>
        <v>2.9</v>
      </c>
      <c r="AV44" s="299" t="n">
        <f aca="false">VLOOKUP(AN44,VolTable,27)</f>
        <v>1.15</v>
      </c>
    </row>
    <row r="45" customFormat="false" ht="11.25" hidden="false" customHeight="false" outlineLevel="0" collapsed="false">
      <c r="A45" s="319" t="n">
        <f aca="false">EOMONTH(A44,0)+1</f>
        <v>47058</v>
      </c>
      <c r="B45" s="261" t="n">
        <f aca="false">VLOOKUP(A45,$V$8:$Z$258,2)+PPadd</f>
        <v>73.5</v>
      </c>
      <c r="C45" s="65"/>
      <c r="D45" s="302" t="n">
        <f aca="false">VLOOKUP($A45,$V$8:$Z$258,4)</f>
        <v>55</v>
      </c>
      <c r="E45" s="247" t="n">
        <f aca="false">VLOOKUP($A45,$V$8:$Z$258,5)</f>
        <v>0.06650108280325</v>
      </c>
      <c r="F45" s="303" t="n">
        <v>38</v>
      </c>
      <c r="G45" s="305" t="n">
        <f aca="false">AB45</f>
        <v>0</v>
      </c>
      <c r="H45" s="304" t="n">
        <f aca="false">F45</f>
        <v>38</v>
      </c>
      <c r="I45" s="305"/>
      <c r="J45" s="92"/>
      <c r="K45" s="306"/>
      <c r="L45" s="258" t="n">
        <f aca="false">(A45-Calculation!$C$8)/365.25</f>
        <v>3.08555783709788</v>
      </c>
      <c r="M45" s="1" t="n">
        <v>2</v>
      </c>
      <c r="N45" s="307" t="n">
        <f aca="false">$A45</f>
        <v>47058</v>
      </c>
      <c r="O45" s="41" t="n">
        <f aca="false">VLOOKUP($N45,$AI$8:$AJ$258,2)+PvolMult</f>
        <v>0.341166769187601</v>
      </c>
      <c r="P45" s="308" t="n">
        <f aca="false">VLOOKUP($N45,$AI$8:$AK$258,3)+PvolMult</f>
        <v>0.409400123025121</v>
      </c>
      <c r="Q45" s="109"/>
      <c r="V45" s="310" t="n">
        <f aca="false">$A45</f>
        <v>47058</v>
      </c>
      <c r="W45" s="261" t="n">
        <f aca="false">IF(Calculation!$Y$12=2,VLOOKUP(V45,Curves!$D45:$K298,3),(VLOOKUP(V45,Curves!$D45:$K298,3)*16*5+VLOOKUP(V45,Curves!$D45:$K298,7)*8*7+VLOOKUP(V45,Curves!M46:T269,3)*16+VLOOKUP(V45,Curves!M46:T269,7)*16)/168)</f>
        <v>73.5</v>
      </c>
      <c r="X45" s="92" t="n">
        <v>0</v>
      </c>
      <c r="Y45" s="311" t="n">
        <f aca="false">Y44</f>
        <v>55</v>
      </c>
      <c r="Z45" s="294" t="n">
        <f aca="false">VLOOKUP(V45,Curves!A39:B298,2)</f>
        <v>0.06650108280325</v>
      </c>
      <c r="AA45" s="312" t="n">
        <f aca="false">+V45</f>
        <v>47058</v>
      </c>
      <c r="AB45" s="67" t="n">
        <v>0</v>
      </c>
      <c r="AC45" s="312" t="n">
        <f aca="false">+AA45</f>
        <v>47058</v>
      </c>
      <c r="AD45" s="67" t="n">
        <v>0</v>
      </c>
      <c r="AE45" s="17" t="n">
        <f aca="false">1+inflation/12*AF45</f>
        <v>1.07708333333333</v>
      </c>
      <c r="AF45" s="17" t="n">
        <v>37</v>
      </c>
      <c r="AG45" s="285" t="n">
        <v>3.08008</v>
      </c>
      <c r="AH45" s="106"/>
      <c r="AI45" s="313" t="n">
        <f aca="false">+V45</f>
        <v>47058</v>
      </c>
      <c r="AJ45" s="314" t="n">
        <f aca="false">IF(Calculation!$AB$24=1,Data!AO45,Data!AP45)</f>
        <v>0.341166769187601</v>
      </c>
      <c r="AK45" s="315" t="n">
        <f aca="false">AJ45*1.2</f>
        <v>0.409400123025121</v>
      </c>
      <c r="AM45" s="41"/>
      <c r="AN45" s="310" t="n">
        <f aca="false">AI45</f>
        <v>47058</v>
      </c>
      <c r="AO45" s="297" t="n">
        <f aca="false">IF(Calculation!$Y$12=2,SQRT((AR45^2*(AN45-today-1)+AU45^2*15)/(AN45-today+14)),SQRT((((AR45^2*16+AS45^2*8)/24)*(AN45-today-1)+((AU45^2*16+AV45^2*8)/24)*15)/(AN45-today+14)))</f>
        <v>0.341166769187601</v>
      </c>
      <c r="AP45" s="277" t="n">
        <f aca="false">IF(Calculation!$Y$12=2,AR45,SQRT((AR45^2*16+AS45^2*8)/24))</f>
        <v>0.08</v>
      </c>
      <c r="AQ45" s="261"/>
      <c r="AR45" s="298" t="n">
        <f aca="false">VLOOKUP(AN45,VolTable,15)</f>
        <v>0.08</v>
      </c>
      <c r="AS45" s="316" t="n">
        <f aca="false">VLOOKUP(AN45,VolTable,19)</f>
        <v>0.175</v>
      </c>
      <c r="AT45" s="291"/>
      <c r="AU45" s="291" t="n">
        <f aca="false">VLOOKUP(AN45,VolTable,23)</f>
        <v>2.9</v>
      </c>
      <c r="AV45" s="299" t="n">
        <f aca="false">VLOOKUP(AN45,VolTable,27)</f>
        <v>1.15</v>
      </c>
    </row>
    <row r="46" customFormat="false" ht="11.25" hidden="false" customHeight="false" outlineLevel="0" collapsed="false">
      <c r="A46" s="319" t="n">
        <f aca="false">EOMONTH(A45,0)+1</f>
        <v>47088</v>
      </c>
      <c r="B46" s="261" t="n">
        <f aca="false">VLOOKUP(A46,$V$8:$Z$258,2)+PPadd</f>
        <v>73.5</v>
      </c>
      <c r="C46" s="65"/>
      <c r="D46" s="302" t="n">
        <f aca="false">VLOOKUP($A46,$V$8:$Z$258,4)</f>
        <v>55</v>
      </c>
      <c r="E46" s="247" t="n">
        <f aca="false">VLOOKUP($A46,$V$8:$Z$258,5)</f>
        <v>0.06650108280325</v>
      </c>
      <c r="F46" s="303" t="n">
        <v>39</v>
      </c>
      <c r="G46" s="305" t="n">
        <f aca="false">AB46</f>
        <v>0</v>
      </c>
      <c r="H46" s="304" t="n">
        <f aca="false">F46</f>
        <v>39</v>
      </c>
      <c r="I46" s="305"/>
      <c r="J46" s="92"/>
      <c r="K46" s="306"/>
      <c r="L46" s="258" t="n">
        <f aca="false">(A46-Calculation!$C$8)/365.25</f>
        <v>3.16769336071184</v>
      </c>
      <c r="M46" s="1" t="n">
        <v>3</v>
      </c>
      <c r="N46" s="307" t="n">
        <f aca="false">$A46</f>
        <v>47088</v>
      </c>
      <c r="O46" s="41" t="n">
        <f aca="false">VLOOKUP($N46,$AI$8:$AJ$258,2)+PvolMult</f>
        <v>0.337029339242452</v>
      </c>
      <c r="P46" s="308" t="n">
        <f aca="false">VLOOKUP($N46,$AI$8:$AK$258,3)+PvolMult</f>
        <v>0.404435207090943</v>
      </c>
      <c r="Q46" s="109"/>
      <c r="V46" s="310" t="n">
        <f aca="false">$A46</f>
        <v>47088</v>
      </c>
      <c r="W46" s="261" t="n">
        <f aca="false">IF(Calculation!$Y$12=2,VLOOKUP(V46,Curves!$D46:$K299,3),(VLOOKUP(V46,Curves!$D46:$K299,3)*16*5+VLOOKUP(V46,Curves!$D46:$K299,7)*8*7+VLOOKUP(V46,Curves!M47:T270,3)*16+VLOOKUP(V46,Curves!M47:T270,7)*16)/168)</f>
        <v>73.5</v>
      </c>
      <c r="X46" s="92" t="n">
        <v>0</v>
      </c>
      <c r="Y46" s="311" t="n">
        <f aca="false">Y45</f>
        <v>55</v>
      </c>
      <c r="Z46" s="294" t="n">
        <f aca="false">VLOOKUP(V46,Curves!A40:B299,2)</f>
        <v>0.06650108280325</v>
      </c>
      <c r="AA46" s="312" t="n">
        <f aca="false">+V46</f>
        <v>47088</v>
      </c>
      <c r="AB46" s="67" t="n">
        <v>0</v>
      </c>
      <c r="AC46" s="312" t="n">
        <f aca="false">+AA46</f>
        <v>47088</v>
      </c>
      <c r="AD46" s="67" t="n">
        <v>0</v>
      </c>
      <c r="AE46" s="17" t="n">
        <f aca="false">1+inflation/12*AF46</f>
        <v>1.07916666666667</v>
      </c>
      <c r="AF46" s="17" t="n">
        <v>38</v>
      </c>
      <c r="AG46" s="285" t="n">
        <v>3.16496</v>
      </c>
      <c r="AH46" s="106"/>
      <c r="AI46" s="313" t="n">
        <f aca="false">+V46</f>
        <v>47088</v>
      </c>
      <c r="AJ46" s="314" t="n">
        <f aca="false">IF(Calculation!$AB$24=1,Data!AO46,Data!AP46)</f>
        <v>0.337029339242452</v>
      </c>
      <c r="AK46" s="315" t="n">
        <f aca="false">AJ46*1.2</f>
        <v>0.404435207090943</v>
      </c>
      <c r="AM46" s="41"/>
      <c r="AN46" s="310" t="n">
        <f aca="false">AI46</f>
        <v>47088</v>
      </c>
      <c r="AO46" s="297" t="n">
        <f aca="false">IF(Calculation!$Y$12=2,SQRT((AR46^2*(AN46-today-1)+AU46^2*15)/(AN46-today+14)),SQRT((((AR46^2*16+AS46^2*8)/24)*(AN46-today-1)+((AU46^2*16+AV46^2*8)/24)*15)/(AN46-today+14)))</f>
        <v>0.337029339242452</v>
      </c>
      <c r="AP46" s="277" t="n">
        <f aca="false">IF(Calculation!$Y$12=2,AR46,SQRT((AR46^2*16+AS46^2*8)/24))</f>
        <v>0.08</v>
      </c>
      <c r="AQ46" s="261"/>
      <c r="AR46" s="298" t="n">
        <f aca="false">VLOOKUP(AN46,VolTable,15)</f>
        <v>0.08</v>
      </c>
      <c r="AS46" s="316" t="n">
        <f aca="false">VLOOKUP(AN46,VolTable,19)</f>
        <v>0.175</v>
      </c>
      <c r="AT46" s="291"/>
      <c r="AU46" s="291" t="n">
        <f aca="false">VLOOKUP(AN46,VolTable,23)</f>
        <v>2.9</v>
      </c>
      <c r="AV46" s="299" t="n">
        <f aca="false">VLOOKUP(AN46,VolTable,27)</f>
        <v>1.15</v>
      </c>
    </row>
    <row r="47" customFormat="false" ht="11.25" hidden="false" customHeight="false" outlineLevel="0" collapsed="false">
      <c r="A47" s="319" t="n">
        <f aca="false">EOMONTH(A46,0)+1</f>
        <v>47119</v>
      </c>
      <c r="B47" s="261" t="n">
        <f aca="false">VLOOKUP(A47,$V$8:$Z$258,2)+PPadd</f>
        <v>73.5</v>
      </c>
      <c r="C47" s="65"/>
      <c r="D47" s="302" t="n">
        <f aca="false">VLOOKUP($A47,$V$8:$Z$258,4)</f>
        <v>55</v>
      </c>
      <c r="E47" s="247" t="n">
        <f aca="false">VLOOKUP($A47,$V$8:$Z$258,5)</f>
        <v>0.06650108280325</v>
      </c>
      <c r="F47" s="303" t="n">
        <v>40</v>
      </c>
      <c r="G47" s="305" t="n">
        <f aca="false">AB47</f>
        <v>0</v>
      </c>
      <c r="H47" s="304" t="n">
        <f aca="false">F47</f>
        <v>40</v>
      </c>
      <c r="I47" s="305"/>
      <c r="J47" s="92"/>
      <c r="K47" s="306"/>
      <c r="L47" s="258" t="n">
        <f aca="false">(A47-Calculation!$C$8)/365.25</f>
        <v>3.25256673511294</v>
      </c>
      <c r="M47" s="1" t="n">
        <v>4</v>
      </c>
      <c r="N47" s="307" t="n">
        <f aca="false">$A47</f>
        <v>47119</v>
      </c>
      <c r="O47" s="41" t="n">
        <f aca="false">VLOOKUP($N47,$AI$8:$AJ$258,2)+PvolMult</f>
        <v>0.33292009734754</v>
      </c>
      <c r="P47" s="308" t="n">
        <f aca="false">VLOOKUP($N47,$AI$8:$AK$258,3)+PvolMult</f>
        <v>0.399504116817048</v>
      </c>
      <c r="Q47" s="109"/>
      <c r="V47" s="310" t="n">
        <f aca="false">$A47</f>
        <v>47119</v>
      </c>
      <c r="W47" s="261" t="n">
        <f aca="false">IF(Calculation!$Y$12=2,VLOOKUP(V47,Curves!$D47:$K300,3),(VLOOKUP(V47,Curves!$D47:$K300,3)*16*5+VLOOKUP(V47,Curves!$D47:$K300,7)*8*7+VLOOKUP(V47,Curves!M48:T271,3)*16+VLOOKUP(V47,Curves!M48:T271,7)*16)/168)</f>
        <v>73.5</v>
      </c>
      <c r="X47" s="92" t="n">
        <v>0</v>
      </c>
      <c r="Y47" s="311" t="n">
        <f aca="false">Y46</f>
        <v>55</v>
      </c>
      <c r="Z47" s="294" t="n">
        <f aca="false">VLOOKUP(V47,Curves!A41:B300,2)</f>
        <v>0.06650108280325</v>
      </c>
      <c r="AA47" s="312" t="n">
        <f aca="false">+V47</f>
        <v>47119</v>
      </c>
      <c r="AB47" s="67" t="n">
        <v>0</v>
      </c>
      <c r="AC47" s="312" t="n">
        <f aca="false">+AA47</f>
        <v>47119</v>
      </c>
      <c r="AD47" s="67" t="n">
        <v>0</v>
      </c>
      <c r="AE47" s="17" t="n">
        <f aca="false">1+inflation/12*AF47</f>
        <v>1.08125</v>
      </c>
      <c r="AF47" s="17" t="n">
        <v>39</v>
      </c>
      <c r="AG47" s="285" t="n">
        <v>3.24709</v>
      </c>
      <c r="AH47" s="106"/>
      <c r="AI47" s="313" t="n">
        <f aca="false">+V47</f>
        <v>47119</v>
      </c>
      <c r="AJ47" s="314" t="n">
        <f aca="false">IF(Calculation!$AB$24=1,Data!AO47,Data!AP47)</f>
        <v>0.33292009734754</v>
      </c>
      <c r="AK47" s="315" t="n">
        <f aca="false">AJ47*1.2</f>
        <v>0.399504116817048</v>
      </c>
      <c r="AM47" s="41"/>
      <c r="AN47" s="310" t="n">
        <f aca="false">AI47</f>
        <v>47119</v>
      </c>
      <c r="AO47" s="297" t="n">
        <f aca="false">IF(Calculation!$Y$12=2,SQRT((AR47^2*(AN47-today-1)+AU47^2*15)/(AN47-today+14)),SQRT((((AR47^2*16+AS47^2*8)/24)*(AN47-today-1)+((AU47^2*16+AV47^2*8)/24)*15)/(AN47-today+14)))</f>
        <v>0.33292009734754</v>
      </c>
      <c r="AP47" s="277" t="n">
        <f aca="false">IF(Calculation!$Y$12=2,AR47,SQRT((AR47^2*16+AS47^2*8)/24))</f>
        <v>0.08</v>
      </c>
      <c r="AQ47" s="261"/>
      <c r="AR47" s="298" t="n">
        <f aca="false">VLOOKUP(AN47,VolTable,15)</f>
        <v>0.08</v>
      </c>
      <c r="AS47" s="316" t="n">
        <f aca="false">VLOOKUP(AN47,VolTable,19)</f>
        <v>0.175</v>
      </c>
      <c r="AT47" s="291"/>
      <c r="AU47" s="291" t="n">
        <f aca="false">VLOOKUP(AN47,VolTable,23)</f>
        <v>2.9</v>
      </c>
      <c r="AV47" s="299" t="n">
        <f aca="false">VLOOKUP(AN47,VolTable,27)</f>
        <v>1.15</v>
      </c>
    </row>
    <row r="48" customFormat="false" ht="11.25" hidden="false" customHeight="false" outlineLevel="0" collapsed="false">
      <c r="A48" s="319" t="n">
        <f aca="false">EOMONTH(A47,0)+1</f>
        <v>47150</v>
      </c>
      <c r="B48" s="261" t="n">
        <f aca="false">VLOOKUP(A48,$V$8:$Z$258,2)+PPadd</f>
        <v>73.5</v>
      </c>
      <c r="C48" s="65"/>
      <c r="D48" s="302" t="n">
        <f aca="false">VLOOKUP($A48,$V$8:$Z$258,4)</f>
        <v>55</v>
      </c>
      <c r="E48" s="247" t="n">
        <f aca="false">VLOOKUP($A48,$V$8:$Z$258,5)</f>
        <v>0.06650108280325</v>
      </c>
      <c r="F48" s="303" t="n">
        <v>41</v>
      </c>
      <c r="G48" s="305" t="n">
        <f aca="false">AB48</f>
        <v>0</v>
      </c>
      <c r="H48" s="304" t="n">
        <f aca="false">F48</f>
        <v>41</v>
      </c>
      <c r="I48" s="305"/>
      <c r="J48" s="92"/>
      <c r="K48" s="306"/>
      <c r="L48" s="258" t="n">
        <f aca="false">(A48-Calculation!$C$8)/365.25</f>
        <v>3.33744010951403</v>
      </c>
      <c r="M48" s="1" t="n">
        <v>5</v>
      </c>
      <c r="N48" s="307" t="n">
        <f aca="false">$A48</f>
        <v>47150</v>
      </c>
      <c r="O48" s="41" t="n">
        <f aca="false">VLOOKUP($N48,$AI$8:$AJ$258,2)+PvolMult</f>
        <v>0.328969114832581</v>
      </c>
      <c r="P48" s="308" t="n">
        <f aca="false">VLOOKUP($N48,$AI$8:$AK$258,3)+PvolMult</f>
        <v>0.394762937799097</v>
      </c>
      <c r="Q48" s="109"/>
      <c r="V48" s="310" t="n">
        <f aca="false">$A48</f>
        <v>47150</v>
      </c>
      <c r="W48" s="261" t="n">
        <f aca="false">IF(Calculation!$Y$12=2,VLOOKUP(V48,Curves!$D48:$K301,3),(VLOOKUP(V48,Curves!$D48:$K301,3)*16*5+VLOOKUP(V48,Curves!$D48:$K301,7)*8*7+VLOOKUP(V48,Curves!M49:T272,3)*16+VLOOKUP(V48,Curves!M49:T272,7)*16)/168)</f>
        <v>73.5</v>
      </c>
      <c r="X48" s="92" t="n">
        <v>0</v>
      </c>
      <c r="Y48" s="311" t="n">
        <f aca="false">Y47</f>
        <v>55</v>
      </c>
      <c r="Z48" s="294" t="n">
        <f aca="false">VLOOKUP(V48,Curves!A42:B301,2)</f>
        <v>0.06650108280325</v>
      </c>
      <c r="AA48" s="312" t="n">
        <f aca="false">+V48</f>
        <v>47150</v>
      </c>
      <c r="AB48" s="67" t="n">
        <v>0</v>
      </c>
      <c r="AC48" s="312" t="n">
        <f aca="false">+AA48</f>
        <v>47150</v>
      </c>
      <c r="AD48" s="67" t="n">
        <v>0</v>
      </c>
      <c r="AE48" s="17" t="n">
        <f aca="false">1+inflation/12*AF48</f>
        <v>1.08333333333333</v>
      </c>
      <c r="AF48" s="17" t="n">
        <v>40</v>
      </c>
      <c r="AG48" s="285" t="n">
        <v>3.33196</v>
      </c>
      <c r="AH48" s="106"/>
      <c r="AI48" s="313" t="n">
        <f aca="false">+V48</f>
        <v>47150</v>
      </c>
      <c r="AJ48" s="314" t="n">
        <f aca="false">IF(Calculation!$AB$24=1,Data!AO48,Data!AP48)</f>
        <v>0.328969114832581</v>
      </c>
      <c r="AK48" s="315" t="n">
        <f aca="false">AJ48*1.2</f>
        <v>0.394762937799097</v>
      </c>
      <c r="AM48" s="41"/>
      <c r="AN48" s="310" t="n">
        <f aca="false">AI48</f>
        <v>47150</v>
      </c>
      <c r="AO48" s="297" t="n">
        <f aca="false">IF(Calculation!$Y$12=2,SQRT((AR48^2*(AN48-today-1)+AU48^2*15)/(AN48-today+14)),SQRT((((AR48^2*16+AS48^2*8)/24)*(AN48-today-1)+((AU48^2*16+AV48^2*8)/24)*15)/(AN48-today+14)))</f>
        <v>0.328969114832581</v>
      </c>
      <c r="AP48" s="277" t="n">
        <f aca="false">IF(Calculation!$Y$12=2,AR48,SQRT((AR48^2*16+AS48^2*8)/24))</f>
        <v>0.08</v>
      </c>
      <c r="AQ48" s="261"/>
      <c r="AR48" s="298" t="n">
        <f aca="false">VLOOKUP(AN48,VolTable,15)</f>
        <v>0.08</v>
      </c>
      <c r="AS48" s="316" t="n">
        <f aca="false">VLOOKUP(AN48,VolTable,19)</f>
        <v>0.175</v>
      </c>
      <c r="AT48" s="291"/>
      <c r="AU48" s="291" t="n">
        <f aca="false">VLOOKUP(AN48,VolTable,23)</f>
        <v>2.9</v>
      </c>
      <c r="AV48" s="299" t="n">
        <f aca="false">VLOOKUP(AN48,VolTable,27)</f>
        <v>1.15</v>
      </c>
    </row>
    <row r="49" customFormat="false" ht="11.25" hidden="false" customHeight="false" outlineLevel="0" collapsed="false">
      <c r="A49" s="319" t="n">
        <f aca="false">EOMONTH(A48,0)+1</f>
        <v>47178</v>
      </c>
      <c r="B49" s="261" t="n">
        <f aca="false">VLOOKUP(A49,$V$8:$Z$258,2)+PPadd</f>
        <v>73.5</v>
      </c>
      <c r="C49" s="65"/>
      <c r="D49" s="302" t="n">
        <f aca="false">VLOOKUP($A49,$V$8:$Z$258,4)</f>
        <v>55</v>
      </c>
      <c r="E49" s="247" t="n">
        <f aca="false">VLOOKUP($A49,$V$8:$Z$258,5)</f>
        <v>0.06650108280325</v>
      </c>
      <c r="F49" s="303" t="n">
        <v>42</v>
      </c>
      <c r="G49" s="305" t="n">
        <f aca="false">AB49</f>
        <v>0</v>
      </c>
      <c r="H49" s="304" t="n">
        <f aca="false">F49</f>
        <v>42</v>
      </c>
      <c r="I49" s="305"/>
      <c r="J49" s="92"/>
      <c r="K49" s="306"/>
      <c r="L49" s="258" t="n">
        <f aca="false">(A49-Calculation!$C$8)/365.25</f>
        <v>3.41409993155373</v>
      </c>
      <c r="M49" s="1" t="n">
        <v>6</v>
      </c>
      <c r="N49" s="307" t="n">
        <f aca="false">$A49</f>
        <v>47178</v>
      </c>
      <c r="O49" s="41" t="n">
        <f aca="false">VLOOKUP($N49,$AI$8:$AJ$258,2)+PvolMult</f>
        <v>0.325528371081764</v>
      </c>
      <c r="P49" s="308" t="n">
        <f aca="false">VLOOKUP($N49,$AI$8:$AK$258,3)+PvolMult</f>
        <v>0.390634045298117</v>
      </c>
      <c r="Q49" s="109"/>
      <c r="V49" s="310" t="n">
        <f aca="false">$A49</f>
        <v>47178</v>
      </c>
      <c r="W49" s="261" t="n">
        <f aca="false">IF(Calculation!$Y$12=2,VLOOKUP(V49,Curves!$D49:$K302,3),(VLOOKUP(V49,Curves!$D49:$K302,3)*16*5+VLOOKUP(V49,Curves!$D49:$K302,7)*8*7+VLOOKUP(V49,Curves!M50:T273,3)*16+VLOOKUP(V49,Curves!M50:T273,7)*16)/168)</f>
        <v>73.5</v>
      </c>
      <c r="X49" s="92" t="n">
        <v>0</v>
      </c>
      <c r="Y49" s="311" t="n">
        <f aca="false">Y48</f>
        <v>55</v>
      </c>
      <c r="Z49" s="294" t="n">
        <f aca="false">VLOOKUP(V49,Curves!A43:B302,2)</f>
        <v>0.06650108280325</v>
      </c>
      <c r="AA49" s="312" t="n">
        <f aca="false">+V49</f>
        <v>47178</v>
      </c>
      <c r="AB49" s="67" t="n">
        <v>0</v>
      </c>
      <c r="AC49" s="312" t="n">
        <f aca="false">+AA49</f>
        <v>47178</v>
      </c>
      <c r="AD49" s="67" t="n">
        <v>0</v>
      </c>
      <c r="AE49" s="17" t="n">
        <f aca="false">1+inflation/12*AF49</f>
        <v>1.08541666666667</v>
      </c>
      <c r="AF49" s="17" t="n">
        <v>41</v>
      </c>
      <c r="AG49" s="285" t="n">
        <v>3.41684</v>
      </c>
      <c r="AH49" s="106"/>
      <c r="AI49" s="313" t="n">
        <f aca="false">+V49</f>
        <v>47178</v>
      </c>
      <c r="AJ49" s="314" t="n">
        <f aca="false">IF(Calculation!$AB$24=1,Data!AO49,Data!AP49)</f>
        <v>0.325528371081764</v>
      </c>
      <c r="AK49" s="315" t="n">
        <f aca="false">AJ49*1.2</f>
        <v>0.390634045298117</v>
      </c>
      <c r="AM49" s="41"/>
      <c r="AN49" s="310" t="n">
        <f aca="false">AI49</f>
        <v>47178</v>
      </c>
      <c r="AO49" s="297" t="n">
        <f aca="false">IF(Calculation!$Y$12=2,SQRT((AR49^2*(AN49-today-1)+AU49^2*15)/(AN49-today+14)),SQRT((((AR49^2*16+AS49^2*8)/24)*(AN49-today-1)+((AU49^2*16+AV49^2*8)/24)*15)/(AN49-today+14)))</f>
        <v>0.325528371081764</v>
      </c>
      <c r="AP49" s="277" t="n">
        <f aca="false">IF(Calculation!$Y$12=2,AR49,SQRT((AR49^2*16+AS49^2*8)/24))</f>
        <v>0.08</v>
      </c>
      <c r="AQ49" s="261"/>
      <c r="AR49" s="298" t="n">
        <f aca="false">VLOOKUP(AN49,VolTable,15)</f>
        <v>0.08</v>
      </c>
      <c r="AS49" s="316" t="n">
        <f aca="false">VLOOKUP(AN49,VolTable,19)</f>
        <v>0.175</v>
      </c>
      <c r="AT49" s="291"/>
      <c r="AU49" s="291" t="n">
        <f aca="false">VLOOKUP(AN49,VolTable,23)</f>
        <v>2.9</v>
      </c>
      <c r="AV49" s="299" t="n">
        <f aca="false">VLOOKUP(AN49,VolTable,27)</f>
        <v>1.15</v>
      </c>
    </row>
    <row r="50" customFormat="false" ht="11.25" hidden="false" customHeight="false" outlineLevel="0" collapsed="false">
      <c r="A50" s="319" t="n">
        <f aca="false">EOMONTH(A49,0)+1</f>
        <v>47209</v>
      </c>
      <c r="B50" s="261" t="n">
        <f aca="false">VLOOKUP(A50,$V$8:$Z$258,2)+PPadd</f>
        <v>73.5</v>
      </c>
      <c r="C50" s="65"/>
      <c r="D50" s="302" t="n">
        <f aca="false">VLOOKUP($A50,$V$8:$Z$258,4)</f>
        <v>55</v>
      </c>
      <c r="E50" s="247" t="n">
        <f aca="false">VLOOKUP($A50,$V$8:$Z$258,5)</f>
        <v>0.06650108280325</v>
      </c>
      <c r="H50" s="325"/>
      <c r="I50" s="326"/>
      <c r="J50" s="92" t="n">
        <f aca="false">X50</f>
        <v>0</v>
      </c>
      <c r="K50" s="306" t="n">
        <f aca="false">J50-C50</f>
        <v>0</v>
      </c>
      <c r="L50" s="258" t="n">
        <f aca="false">(A50-Calculation!$C$8)/365.25</f>
        <v>3.49897330595483</v>
      </c>
      <c r="M50" s="1" t="n">
        <v>1</v>
      </c>
      <c r="N50" s="307" t="n">
        <f aca="false">$A50</f>
        <v>47209</v>
      </c>
      <c r="O50" s="41" t="n">
        <f aca="false">VLOOKUP($N50,$AI$8:$AJ$258,2)+PvolMult</f>
        <v>0.321852291363083</v>
      </c>
      <c r="P50" s="308" t="n">
        <f aca="false">VLOOKUP($N50,$AI$8:$AK$258,3)+PvolMult</f>
        <v>0.3862227496357</v>
      </c>
      <c r="Q50" s="109"/>
      <c r="V50" s="310" t="n">
        <f aca="false">$A50</f>
        <v>47209</v>
      </c>
      <c r="W50" s="261" t="n">
        <f aca="false">IF(Calculation!$Y$12=2,VLOOKUP(V50,Curves!$D50:$K303,3),(VLOOKUP(V50,Curves!$D50:$K303,3)*16*5+VLOOKUP(V50,Curves!$D50:$K303,7)*8*7+VLOOKUP(V50,Curves!M51:T274,3)*16+VLOOKUP(V50,Curves!M51:T274,7)*16)/168)</f>
        <v>73.5</v>
      </c>
      <c r="X50" s="92" t="n">
        <v>0</v>
      </c>
      <c r="Y50" s="311" t="n">
        <f aca="false">Y49</f>
        <v>55</v>
      </c>
      <c r="Z50" s="294" t="n">
        <f aca="false">VLOOKUP(V50,Curves!A44:B303,2)</f>
        <v>0.06650108280325</v>
      </c>
      <c r="AA50" s="325"/>
      <c r="AB50" s="326"/>
      <c r="AC50" s="325"/>
      <c r="AD50" s="326"/>
      <c r="AE50" s="17" t="n">
        <f aca="false">1+inflation/12*AF50</f>
        <v>1.0875</v>
      </c>
      <c r="AF50" s="17" t="n">
        <v>42</v>
      </c>
      <c r="AG50" s="285" t="n">
        <v>3.49897</v>
      </c>
      <c r="AH50" s="106"/>
      <c r="AI50" s="313" t="n">
        <f aca="false">+V50</f>
        <v>47209</v>
      </c>
      <c r="AJ50" s="314" t="n">
        <f aca="false">IF(Calculation!$AB$24=1,Data!AO50,Data!AP50)</f>
        <v>0.321852291363083</v>
      </c>
      <c r="AK50" s="315" t="n">
        <f aca="false">AJ50*1.2</f>
        <v>0.3862227496357</v>
      </c>
      <c r="AM50" s="41"/>
      <c r="AN50" s="310" t="n">
        <f aca="false">AI50</f>
        <v>47209</v>
      </c>
      <c r="AO50" s="297" t="n">
        <f aca="false">IF(Calculation!$Y$12=2,SQRT((AR50^2*(AN50-today-1)+AU50^2*15)/(AN50-today+14)),SQRT((((AR50^2*16+AS50^2*8)/24)*(AN50-today-1)+((AU50^2*16+AV50^2*8)/24)*15)/(AN50-today+14)))</f>
        <v>0.321852291363083</v>
      </c>
      <c r="AP50" s="277" t="n">
        <f aca="false">IF(Calculation!$Y$12=2,AR50,SQRT((AR50^2*16+AS50^2*8)/24))</f>
        <v>0.08</v>
      </c>
      <c r="AQ50" s="261"/>
      <c r="AR50" s="298" t="n">
        <f aca="false">VLOOKUP(AN50,VolTable,15)</f>
        <v>0.08</v>
      </c>
      <c r="AS50" s="316" t="n">
        <f aca="false">VLOOKUP(AN50,VolTable,19)</f>
        <v>0.175</v>
      </c>
      <c r="AT50" s="291"/>
      <c r="AU50" s="291" t="n">
        <f aca="false">VLOOKUP(AN50,VolTable,23)</f>
        <v>2.9</v>
      </c>
      <c r="AV50" s="299" t="n">
        <f aca="false">VLOOKUP(AN50,VolTable,27)</f>
        <v>1.15</v>
      </c>
    </row>
    <row r="51" customFormat="false" ht="11.25" hidden="false" customHeight="false" outlineLevel="0" collapsed="false">
      <c r="A51" s="319" t="n">
        <f aca="false">EOMONTH(A50,0)+1</f>
        <v>47239</v>
      </c>
      <c r="B51" s="261" t="n">
        <f aca="false">VLOOKUP(A51,$V$8:$Z$258,2)+PPadd</f>
        <v>73.5</v>
      </c>
      <c r="C51" s="65"/>
      <c r="D51" s="302" t="n">
        <f aca="false">VLOOKUP($A51,$V$8:$Z$258,4)</f>
        <v>55</v>
      </c>
      <c r="E51" s="247" t="n">
        <f aca="false">VLOOKUP($A51,$V$8:$Z$258,5)</f>
        <v>0.06650108280325</v>
      </c>
      <c r="H51" s="325"/>
      <c r="I51" s="326"/>
      <c r="J51" s="92" t="n">
        <f aca="false">X51</f>
        <v>0</v>
      </c>
      <c r="K51" s="306" t="n">
        <f aca="false">J51-C51</f>
        <v>0</v>
      </c>
      <c r="L51" s="258" t="n">
        <f aca="false">(A51-Calculation!$C$8)/365.25</f>
        <v>3.58110882956879</v>
      </c>
      <c r="M51" s="1" t="n">
        <v>2</v>
      </c>
      <c r="N51" s="307" t="n">
        <f aca="false">$A51</f>
        <v>47239</v>
      </c>
      <c r="O51" s="41" t="n">
        <f aca="false">VLOOKUP($N51,$AI$8:$AJ$258,2)+PvolMult</f>
        <v>0.318420650438176</v>
      </c>
      <c r="P51" s="308" t="n">
        <f aca="false">VLOOKUP($N51,$AI$8:$AK$258,3)+PvolMult</f>
        <v>0.382104780525811</v>
      </c>
      <c r="Q51" s="109"/>
      <c r="V51" s="310" t="n">
        <f aca="false">$A51</f>
        <v>47239</v>
      </c>
      <c r="W51" s="261" t="n">
        <f aca="false">IF(Calculation!$Y$12=2,VLOOKUP(V51,Curves!$D51:$K304,3),(VLOOKUP(V51,Curves!$D51:$K304,3)*16*5+VLOOKUP(V51,Curves!$D51:$K304,7)*8*7+VLOOKUP(V51,Curves!M52:T275,3)*16+VLOOKUP(V51,Curves!M52:T275,7)*16)/168)</f>
        <v>73.5</v>
      </c>
      <c r="X51" s="92" t="n">
        <v>0</v>
      </c>
      <c r="Y51" s="311" t="n">
        <f aca="false">Y50</f>
        <v>55</v>
      </c>
      <c r="Z51" s="294" t="n">
        <f aca="false">VLOOKUP(V51,Curves!A45:B304,2)</f>
        <v>0.06650108280325</v>
      </c>
      <c r="AA51" s="325"/>
      <c r="AB51" s="326"/>
      <c r="AC51" s="325"/>
      <c r="AD51" s="326"/>
      <c r="AE51" s="17" t="n">
        <f aca="false">1+inflation/12*AF51</f>
        <v>1.08958333333333</v>
      </c>
      <c r="AF51" s="17" t="n">
        <v>43</v>
      </c>
      <c r="AG51" s="285" t="n">
        <v>3.58385</v>
      </c>
      <c r="AH51" s="106"/>
      <c r="AI51" s="313" t="n">
        <f aca="false">+V51</f>
        <v>47239</v>
      </c>
      <c r="AJ51" s="314" t="n">
        <f aca="false">IF(Calculation!$AB$24=1,Data!AO51,Data!AP51)</f>
        <v>0.318420650438176</v>
      </c>
      <c r="AK51" s="315" t="n">
        <f aca="false">AJ51*1.2</f>
        <v>0.382104780525811</v>
      </c>
      <c r="AM51" s="41"/>
      <c r="AN51" s="310" t="n">
        <f aca="false">AI51</f>
        <v>47239</v>
      </c>
      <c r="AO51" s="297" t="n">
        <f aca="false">IF(Calculation!$Y$12=2,SQRT((AR51^2*(AN51-today-1)+AU51^2*15)/(AN51-today+14)),SQRT((((AR51^2*16+AS51^2*8)/24)*(AN51-today-1)+((AU51^2*16+AV51^2*8)/24)*15)/(AN51-today+14)))</f>
        <v>0.318420650438176</v>
      </c>
      <c r="AP51" s="277" t="n">
        <f aca="false">IF(Calculation!$Y$12=2,AR51,SQRT((AR51^2*16+AS51^2*8)/24))</f>
        <v>0.08</v>
      </c>
      <c r="AQ51" s="261"/>
      <c r="AR51" s="298" t="n">
        <f aca="false">VLOOKUP(AN51,VolTable,15)</f>
        <v>0.08</v>
      </c>
      <c r="AS51" s="316" t="n">
        <f aca="false">VLOOKUP(AN51,VolTable,19)</f>
        <v>0.175</v>
      </c>
      <c r="AT51" s="291"/>
      <c r="AU51" s="291" t="n">
        <f aca="false">VLOOKUP(AN51,VolTable,23)</f>
        <v>2.9</v>
      </c>
      <c r="AV51" s="299" t="n">
        <f aca="false">VLOOKUP(AN51,VolTable,27)</f>
        <v>1.15</v>
      </c>
    </row>
    <row r="52" customFormat="false" ht="11.25" hidden="false" customHeight="false" outlineLevel="0" collapsed="false">
      <c r="A52" s="319" t="n">
        <f aca="false">EOMONTH(A51,0)+1</f>
        <v>47270</v>
      </c>
      <c r="B52" s="261" t="n">
        <f aca="false">VLOOKUP(A52,$V$8:$Z$258,2)+PPadd</f>
        <v>73.5</v>
      </c>
      <c r="C52" s="65"/>
      <c r="D52" s="302" t="n">
        <f aca="false">VLOOKUP($A52,$V$8:$Z$258,4)</f>
        <v>55</v>
      </c>
      <c r="E52" s="247" t="n">
        <f aca="false">VLOOKUP($A52,$V$8:$Z$258,5)</f>
        <v>0.06650108280325</v>
      </c>
      <c r="H52" s="325"/>
      <c r="I52" s="326"/>
      <c r="J52" s="92" t="n">
        <f aca="false">X52</f>
        <v>0</v>
      </c>
      <c r="K52" s="306" t="n">
        <f aca="false">J52-C52</f>
        <v>0</v>
      </c>
      <c r="L52" s="258" t="n">
        <f aca="false">(A52-Calculation!$C$8)/365.25</f>
        <v>3.66598220396988</v>
      </c>
      <c r="M52" s="1" t="n">
        <v>3</v>
      </c>
      <c r="N52" s="307" t="n">
        <f aca="false">$A52</f>
        <v>47270</v>
      </c>
      <c r="O52" s="41" t="n">
        <f aca="false">VLOOKUP($N52,$AI$8:$AJ$258,2)+PvolMult</f>
        <v>0.314997253184835</v>
      </c>
      <c r="P52" s="308" t="n">
        <f aca="false">VLOOKUP($N52,$AI$8:$AK$258,3)+PvolMult</f>
        <v>0.377996703821802</v>
      </c>
      <c r="Q52" s="109"/>
      <c r="V52" s="310" t="n">
        <f aca="false">$A52</f>
        <v>47270</v>
      </c>
      <c r="W52" s="261" t="n">
        <f aca="false">IF(Calculation!$Y$12=2,VLOOKUP(V52,Curves!$D52:$K305,3),(VLOOKUP(V52,Curves!$D52:$K305,3)*16*5+VLOOKUP(V52,Curves!$D52:$K305,7)*8*7+VLOOKUP(V52,Curves!M53:T276,3)*16+VLOOKUP(V52,Curves!M53:T276,7)*16)/168)</f>
        <v>73.5</v>
      </c>
      <c r="X52" s="92" t="n">
        <v>0</v>
      </c>
      <c r="Y52" s="311" t="n">
        <f aca="false">Y51</f>
        <v>55</v>
      </c>
      <c r="Z52" s="294" t="n">
        <f aca="false">VLOOKUP(V52,Curves!A46:B305,2)</f>
        <v>0.06650108280325</v>
      </c>
      <c r="AA52" s="325"/>
      <c r="AB52" s="326"/>
      <c r="AC52" s="325"/>
      <c r="AD52" s="326"/>
      <c r="AE52" s="17" t="n">
        <f aca="false">1+inflation/12*AF52</f>
        <v>1.09166666666667</v>
      </c>
      <c r="AF52" s="17" t="n">
        <v>44</v>
      </c>
      <c r="AG52" s="285" t="n">
        <v>3.66598</v>
      </c>
      <c r="AH52" s="106"/>
      <c r="AI52" s="313" t="n">
        <f aca="false">+V52</f>
        <v>47270</v>
      </c>
      <c r="AJ52" s="314" t="n">
        <f aca="false">IF(Calculation!$AB$24=1,Data!AO52,Data!AP52)</f>
        <v>0.314997253184835</v>
      </c>
      <c r="AK52" s="315" t="n">
        <f aca="false">AJ52*1.2</f>
        <v>0.377996703821802</v>
      </c>
      <c r="AM52" s="41"/>
      <c r="AN52" s="310" t="n">
        <f aca="false">AI52</f>
        <v>47270</v>
      </c>
      <c r="AO52" s="297" t="n">
        <f aca="false">IF(Calculation!$Y$12=2,SQRT((AR52^2*(AN52-today-1)+AU52^2*15)/(AN52-today+14)),SQRT((((AR52^2*16+AS52^2*8)/24)*(AN52-today-1)+((AU52^2*16+AV52^2*8)/24)*15)/(AN52-today+14)))</f>
        <v>0.314997253184835</v>
      </c>
      <c r="AP52" s="277" t="n">
        <f aca="false">IF(Calculation!$Y$12=2,AR52,SQRT((AR52^2*16+AS52^2*8)/24))</f>
        <v>0.08</v>
      </c>
      <c r="AQ52" s="261"/>
      <c r="AR52" s="298" t="n">
        <f aca="false">VLOOKUP(AN52,VolTable,15)</f>
        <v>0.08</v>
      </c>
      <c r="AS52" s="316" t="n">
        <f aca="false">VLOOKUP(AN52,VolTable,19)</f>
        <v>0.175</v>
      </c>
      <c r="AT52" s="291"/>
      <c r="AU52" s="291" t="n">
        <f aca="false">VLOOKUP(AN52,VolTable,23)</f>
        <v>2.9</v>
      </c>
      <c r="AV52" s="299" t="n">
        <f aca="false">VLOOKUP(AN52,VolTable,27)</f>
        <v>1.15</v>
      </c>
    </row>
    <row r="53" customFormat="false" ht="11.25" hidden="false" customHeight="false" outlineLevel="0" collapsed="false">
      <c r="A53" s="319" t="n">
        <f aca="false">EOMONTH(A52,0)+1</f>
        <v>47300</v>
      </c>
      <c r="B53" s="261" t="n">
        <f aca="false">VLOOKUP(A53,$V$8:$Z$258,2)+PPadd</f>
        <v>73.5</v>
      </c>
      <c r="C53" s="65"/>
      <c r="D53" s="302" t="n">
        <f aca="false">VLOOKUP($A53,$V$8:$Z$258,4)</f>
        <v>55</v>
      </c>
      <c r="E53" s="247" t="n">
        <f aca="false">VLOOKUP($A53,$V$8:$Z$258,5)</f>
        <v>0.06650108280325</v>
      </c>
      <c r="H53" s="325"/>
      <c r="I53" s="326"/>
      <c r="J53" s="92" t="n">
        <f aca="false">X53</f>
        <v>0</v>
      </c>
      <c r="K53" s="306" t="n">
        <f aca="false">J53-C53</f>
        <v>0</v>
      </c>
      <c r="L53" s="258" t="n">
        <f aca="false">(A53-Calculation!$C$8)/365.25</f>
        <v>3.74811772758385</v>
      </c>
      <c r="M53" s="1" t="n">
        <v>4</v>
      </c>
      <c r="N53" s="307" t="n">
        <f aca="false">$A53</f>
        <v>47300</v>
      </c>
      <c r="O53" s="41" t="n">
        <f aca="false">VLOOKUP($N53,$AI$8:$AJ$258,2)+PvolMult</f>
        <v>0.311796412554481</v>
      </c>
      <c r="P53" s="308" t="n">
        <f aca="false">VLOOKUP($N53,$AI$8:$AK$258,3)+PvolMult</f>
        <v>0.374155695065378</v>
      </c>
      <c r="Q53" s="109"/>
      <c r="V53" s="310" t="n">
        <f aca="false">$A53</f>
        <v>47300</v>
      </c>
      <c r="W53" s="261" t="n">
        <f aca="false">IF(Calculation!$Y$12=2,VLOOKUP(V53,Curves!$D53:$K306,3),(VLOOKUP(V53,Curves!$D53:$K306,3)*16*5+VLOOKUP(V53,Curves!$D53:$K306,7)*8*7+VLOOKUP(V53,Curves!M54:T277,3)*16+VLOOKUP(V53,Curves!M54:T277,7)*16)/168)</f>
        <v>73.5</v>
      </c>
      <c r="X53" s="92" t="n">
        <v>0</v>
      </c>
      <c r="Y53" s="311" t="n">
        <f aca="false">Y52</f>
        <v>55</v>
      </c>
      <c r="Z53" s="294" t="n">
        <f aca="false">VLOOKUP(V53,Curves!A47:B306,2)</f>
        <v>0.06650108280325</v>
      </c>
      <c r="AA53" s="325"/>
      <c r="AB53" s="326"/>
      <c r="AC53" s="325"/>
      <c r="AD53" s="326"/>
      <c r="AE53" s="17" t="n">
        <f aca="false">1+inflation/12*AF53</f>
        <v>1.09375</v>
      </c>
      <c r="AF53" s="17" t="n">
        <v>45</v>
      </c>
      <c r="AG53" s="285" t="n">
        <v>3.75086</v>
      </c>
      <c r="AH53" s="106"/>
      <c r="AI53" s="313" t="n">
        <f aca="false">+V53</f>
        <v>47300</v>
      </c>
      <c r="AJ53" s="314" t="n">
        <f aca="false">IF(Calculation!$AB$24=1,Data!AO53,Data!AP53)</f>
        <v>0.311796412554481</v>
      </c>
      <c r="AK53" s="315" t="n">
        <f aca="false">AJ53*1.2</f>
        <v>0.374155695065378</v>
      </c>
      <c r="AM53" s="41"/>
      <c r="AN53" s="310" t="n">
        <f aca="false">AI53</f>
        <v>47300</v>
      </c>
      <c r="AO53" s="297" t="n">
        <f aca="false">IF(Calculation!$Y$12=2,SQRT((AR53^2*(AN53-today-1)+AU53^2*15)/(AN53-today+14)),SQRT((((AR53^2*16+AS53^2*8)/24)*(AN53-today-1)+((AU53^2*16+AV53^2*8)/24)*15)/(AN53-today+14)))</f>
        <v>0.311796412554481</v>
      </c>
      <c r="AP53" s="277" t="n">
        <f aca="false">IF(Calculation!$Y$12=2,AR53,SQRT((AR53^2*16+AS53^2*8)/24))</f>
        <v>0.08</v>
      </c>
      <c r="AQ53" s="261"/>
      <c r="AR53" s="298" t="n">
        <f aca="false">VLOOKUP(AN53,VolTable,15)</f>
        <v>0.08</v>
      </c>
      <c r="AS53" s="316" t="n">
        <f aca="false">VLOOKUP(AN53,VolTable,19)</f>
        <v>0.175</v>
      </c>
      <c r="AT53" s="291"/>
      <c r="AU53" s="291" t="n">
        <f aca="false">VLOOKUP(AN53,VolTable,23)</f>
        <v>2.9</v>
      </c>
      <c r="AV53" s="299" t="n">
        <f aca="false">VLOOKUP(AN53,VolTable,27)</f>
        <v>1.15</v>
      </c>
    </row>
    <row r="54" customFormat="false" ht="11.25" hidden="false" customHeight="false" outlineLevel="0" collapsed="false">
      <c r="A54" s="319" t="n">
        <f aca="false">EOMONTH(A53,0)+1</f>
        <v>47331</v>
      </c>
      <c r="B54" s="261" t="n">
        <f aca="false">VLOOKUP(A54,$V$8:$Z$258,2)+PPadd</f>
        <v>73.5</v>
      </c>
      <c r="C54" s="65"/>
      <c r="D54" s="302" t="n">
        <f aca="false">VLOOKUP($A54,$V$8:$Z$258,4)</f>
        <v>55</v>
      </c>
      <c r="E54" s="247" t="n">
        <f aca="false">VLOOKUP($A54,$V$8:$Z$258,5)</f>
        <v>0.06650108280325</v>
      </c>
      <c r="H54" s="325"/>
      <c r="I54" s="326"/>
      <c r="J54" s="92" t="n">
        <f aca="false">X54</f>
        <v>0</v>
      </c>
      <c r="K54" s="306" t="n">
        <f aca="false">J54-C54</f>
        <v>0</v>
      </c>
      <c r="L54" s="258" t="n">
        <f aca="false">(A54-Calculation!$C$8)/365.25</f>
        <v>3.83299110198494</v>
      </c>
      <c r="M54" s="1" t="n">
        <v>5</v>
      </c>
      <c r="N54" s="307" t="n">
        <f aca="false">$A54</f>
        <v>47331</v>
      </c>
      <c r="O54" s="41" t="n">
        <f aca="false">VLOOKUP($N54,$AI$8:$AJ$258,2)+PvolMult</f>
        <v>0.30859841375567</v>
      </c>
      <c r="P54" s="308" t="n">
        <f aca="false">VLOOKUP($N54,$AI$8:$AK$258,3)+PvolMult</f>
        <v>0.370318096506804</v>
      </c>
      <c r="Q54" s="109"/>
      <c r="V54" s="310" t="n">
        <f aca="false">$A54</f>
        <v>47331</v>
      </c>
      <c r="W54" s="261" t="n">
        <f aca="false">IF(Calculation!$Y$12=2,VLOOKUP(V54,Curves!$D54:$K307,3),(VLOOKUP(V54,Curves!$D54:$K307,3)*16*5+VLOOKUP(V54,Curves!$D54:$K307,7)*8*7+VLOOKUP(V54,Curves!M55:T278,3)*16+VLOOKUP(V54,Curves!M55:T278,7)*16)/168)</f>
        <v>73.5</v>
      </c>
      <c r="X54" s="92" t="n">
        <v>0</v>
      </c>
      <c r="Y54" s="311" t="n">
        <f aca="false">Y53</f>
        <v>55</v>
      </c>
      <c r="Z54" s="294" t="n">
        <f aca="false">VLOOKUP(V54,Curves!A48:B307,2)</f>
        <v>0.06650108280325</v>
      </c>
      <c r="AA54" s="325"/>
      <c r="AB54" s="326"/>
      <c r="AC54" s="325"/>
      <c r="AD54" s="326"/>
      <c r="AE54" s="17" t="n">
        <f aca="false">1+inflation/12*AF54</f>
        <v>1.09583333333333</v>
      </c>
      <c r="AF54" s="17" t="n">
        <v>46</v>
      </c>
      <c r="AG54" s="285" t="n">
        <v>3.83573</v>
      </c>
      <c r="AH54" s="106"/>
      <c r="AI54" s="313" t="n">
        <f aca="false">+V54</f>
        <v>47331</v>
      </c>
      <c r="AJ54" s="314" t="n">
        <f aca="false">IF(Calculation!$AB$24=1,Data!AO54,Data!AP54)</f>
        <v>0.30859841375567</v>
      </c>
      <c r="AK54" s="315" t="n">
        <f aca="false">AJ54*1.2</f>
        <v>0.370318096506804</v>
      </c>
      <c r="AM54" s="41"/>
      <c r="AN54" s="310" t="n">
        <f aca="false">AI54</f>
        <v>47331</v>
      </c>
      <c r="AO54" s="297" t="n">
        <f aca="false">IF(Calculation!$Y$12=2,SQRT((AR54^2*(AN54-today-1)+AU54^2*15)/(AN54-today+14)),SQRT((((AR54^2*16+AS54^2*8)/24)*(AN54-today-1)+((AU54^2*16+AV54^2*8)/24)*15)/(AN54-today+14)))</f>
        <v>0.30859841375567</v>
      </c>
      <c r="AP54" s="277" t="n">
        <f aca="false">IF(Calculation!$Y$12=2,AR54,SQRT((AR54^2*16+AS54^2*8)/24))</f>
        <v>0.08</v>
      </c>
      <c r="AQ54" s="261"/>
      <c r="AR54" s="298" t="n">
        <f aca="false">VLOOKUP(AN54,VolTable,15)</f>
        <v>0.08</v>
      </c>
      <c r="AS54" s="316" t="n">
        <f aca="false">VLOOKUP(AN54,VolTable,19)</f>
        <v>0.175</v>
      </c>
      <c r="AT54" s="291"/>
      <c r="AU54" s="291" t="n">
        <f aca="false">VLOOKUP(AN54,VolTable,23)</f>
        <v>2.9</v>
      </c>
      <c r="AV54" s="299" t="n">
        <f aca="false">VLOOKUP(AN54,VolTable,27)</f>
        <v>1.15</v>
      </c>
    </row>
    <row r="55" customFormat="false" ht="11.25" hidden="false" customHeight="false" outlineLevel="0" collapsed="false">
      <c r="A55" s="319" t="n">
        <f aca="false">EOMONTH(A54,0)+1</f>
        <v>47362</v>
      </c>
      <c r="B55" s="261" t="n">
        <f aca="false">VLOOKUP(A55,$V$8:$Z$258,2)+PPadd</f>
        <v>73.5</v>
      </c>
      <c r="C55" s="65"/>
      <c r="D55" s="302" t="n">
        <f aca="false">VLOOKUP($A55,$V$8:$Z$258,4)</f>
        <v>55</v>
      </c>
      <c r="E55" s="247" t="n">
        <f aca="false">VLOOKUP($A55,$V$8:$Z$258,5)</f>
        <v>0.06650108280325</v>
      </c>
      <c r="H55" s="325"/>
      <c r="I55" s="326"/>
      <c r="J55" s="92" t="n">
        <f aca="false">X55</f>
        <v>0</v>
      </c>
      <c r="K55" s="306" t="n">
        <f aca="false">J55-C55</f>
        <v>0</v>
      </c>
      <c r="L55" s="258" t="n">
        <f aca="false">(A55-Calculation!$C$8)/365.25</f>
        <v>3.91786447638604</v>
      </c>
      <c r="M55" s="1" t="n">
        <v>6</v>
      </c>
      <c r="N55" s="307" t="n">
        <f aca="false">$A55</f>
        <v>47362</v>
      </c>
      <c r="O55" s="41" t="n">
        <f aca="false">VLOOKUP($N55,$AI$8:$AJ$258,2)+PvolMult</f>
        <v>0.305505798804946</v>
      </c>
      <c r="P55" s="308" t="n">
        <f aca="false">VLOOKUP($N55,$AI$8:$AK$258,3)+PvolMult</f>
        <v>0.366606958565935</v>
      </c>
      <c r="Q55" s="109"/>
      <c r="V55" s="310" t="n">
        <f aca="false">$A55</f>
        <v>47362</v>
      </c>
      <c r="W55" s="261" t="n">
        <f aca="false">IF(Calculation!$Y$12=2,VLOOKUP(V55,Curves!$D55:$K308,3),(VLOOKUP(V55,Curves!$D55:$K308,3)*16*5+VLOOKUP(V55,Curves!$D55:$K308,7)*8*7+VLOOKUP(V55,Curves!M56:T279,3)*16+VLOOKUP(V55,Curves!M56:T279,7)*16)/168)</f>
        <v>73.5</v>
      </c>
      <c r="X55" s="92" t="n">
        <v>0</v>
      </c>
      <c r="Y55" s="311" t="n">
        <f aca="false">Y54</f>
        <v>55</v>
      </c>
      <c r="Z55" s="294" t="n">
        <f aca="false">VLOOKUP(V55,Curves!A49:B308,2)</f>
        <v>0.06650108280325</v>
      </c>
      <c r="AA55" s="325"/>
      <c r="AB55" s="326"/>
      <c r="AC55" s="325"/>
      <c r="AD55" s="326"/>
      <c r="AE55" s="17" t="n">
        <f aca="false">1+inflation/12*AF55</f>
        <v>1.09791666666667</v>
      </c>
      <c r="AF55" s="17" t="n">
        <v>47</v>
      </c>
      <c r="AG55" s="285" t="n">
        <v>3.91513</v>
      </c>
      <c r="AH55" s="106"/>
      <c r="AI55" s="313" t="n">
        <f aca="false">+V55</f>
        <v>47362</v>
      </c>
      <c r="AJ55" s="314" t="n">
        <f aca="false">IF(Calculation!$AB$24=1,Data!AO55,Data!AP55)</f>
        <v>0.305505798804946</v>
      </c>
      <c r="AK55" s="315" t="n">
        <f aca="false">AJ55*1.2</f>
        <v>0.366606958565935</v>
      </c>
      <c r="AM55" s="41"/>
      <c r="AN55" s="310" t="n">
        <f aca="false">AI55</f>
        <v>47362</v>
      </c>
      <c r="AO55" s="297" t="n">
        <f aca="false">IF(Calculation!$Y$12=2,SQRT((AR55^2*(AN55-today-1)+AU55^2*15)/(AN55-today+14)),SQRT((((AR55^2*16+AS55^2*8)/24)*(AN55-today-1)+((AU55^2*16+AV55^2*8)/24)*15)/(AN55-today+14)))</f>
        <v>0.305505798804946</v>
      </c>
      <c r="AP55" s="277" t="n">
        <f aca="false">IF(Calculation!$Y$12=2,AR55,SQRT((AR55^2*16+AS55^2*8)/24))</f>
        <v>0.08</v>
      </c>
      <c r="AQ55" s="261"/>
      <c r="AR55" s="298" t="n">
        <f aca="false">VLOOKUP(AN55,VolTable,15)</f>
        <v>0.08</v>
      </c>
      <c r="AS55" s="316" t="n">
        <f aca="false">VLOOKUP(AN55,VolTable,19)</f>
        <v>0.175</v>
      </c>
      <c r="AT55" s="291"/>
      <c r="AU55" s="291" t="n">
        <f aca="false">VLOOKUP(AN55,VolTable,23)</f>
        <v>2.9</v>
      </c>
      <c r="AV55" s="299" t="n">
        <f aca="false">VLOOKUP(AN55,VolTable,27)</f>
        <v>1.15</v>
      </c>
    </row>
    <row r="56" customFormat="false" ht="11.25" hidden="false" customHeight="false" outlineLevel="0" collapsed="false">
      <c r="A56" s="301" t="n">
        <f aca="false">EOMONTH(A55,0)+1</f>
        <v>47392</v>
      </c>
      <c r="B56" s="261" t="n">
        <f aca="false">VLOOKUP(A56,$V$8:$Z$258,2)+PPadd</f>
        <v>73.5</v>
      </c>
      <c r="C56" s="65"/>
      <c r="D56" s="302" t="n">
        <f aca="false">VLOOKUP($A56,$V$8:$Z$258,4)</f>
        <v>55</v>
      </c>
      <c r="E56" s="247" t="n">
        <f aca="false">VLOOKUP($A56,$V$8:$Z$258,5)</f>
        <v>0.06650108280325</v>
      </c>
      <c r="H56" s="325"/>
      <c r="I56" s="326"/>
      <c r="J56" s="92" t="n">
        <f aca="false">X56</f>
        <v>0</v>
      </c>
      <c r="K56" s="306" t="n">
        <f aca="false">J56-C56</f>
        <v>0</v>
      </c>
      <c r="L56" s="258" t="n">
        <f aca="false">(A56-Calculation!$C$8)/365.25</f>
        <v>4</v>
      </c>
      <c r="M56" s="1" t="n">
        <v>1</v>
      </c>
      <c r="N56" s="307" t="n">
        <f aca="false">$A56</f>
        <v>47392</v>
      </c>
      <c r="O56" s="41" t="n">
        <f aca="false">VLOOKUP($N56,$AI$8:$AJ$258,2)+PvolMult</f>
        <v>0.302608032976029</v>
      </c>
      <c r="P56" s="308" t="n">
        <f aca="false">VLOOKUP($N56,$AI$8:$AK$258,3)+PvolMult</f>
        <v>0.363129639571235</v>
      </c>
      <c r="Q56" s="109"/>
      <c r="V56" s="310" t="n">
        <f aca="false">$A56</f>
        <v>47392</v>
      </c>
      <c r="W56" s="261" t="n">
        <f aca="false">IF(Calculation!$Y$12=2,VLOOKUP(V56,Curves!$D56:$K309,3),(VLOOKUP(V56,Curves!$D56:$K309,3)*16*5+VLOOKUP(V56,Curves!$D56:$K309,7)*8*7+VLOOKUP(V56,Curves!M57:T280,3)*16+VLOOKUP(V56,Curves!M57:T280,7)*16)/168)</f>
        <v>73.5</v>
      </c>
      <c r="X56" s="92" t="n">
        <v>0</v>
      </c>
      <c r="Y56" s="311" t="n">
        <f aca="false">Y55</f>
        <v>55</v>
      </c>
      <c r="Z56" s="294" t="n">
        <f aca="false">VLOOKUP(V56,Curves!A50:B309,2)</f>
        <v>0.06650108280325</v>
      </c>
      <c r="AA56" s="325"/>
      <c r="AB56" s="326"/>
      <c r="AC56" s="325"/>
      <c r="AD56" s="326"/>
      <c r="AE56" s="17" t="n">
        <f aca="false">1+inflation/12*AF56</f>
        <v>1.1</v>
      </c>
      <c r="AF56" s="17" t="n">
        <v>48</v>
      </c>
      <c r="AG56" s="285" t="n">
        <v>4</v>
      </c>
      <c r="AH56" s="106"/>
      <c r="AI56" s="313" t="n">
        <f aca="false">+V56</f>
        <v>47392</v>
      </c>
      <c r="AJ56" s="314" t="n">
        <f aca="false">IF(Calculation!$AB$24=1,Data!AO56,Data!AP56)</f>
        <v>0.302608032976029</v>
      </c>
      <c r="AK56" s="315" t="n">
        <f aca="false">AJ56*1.2</f>
        <v>0.363129639571235</v>
      </c>
      <c r="AM56" s="41"/>
      <c r="AN56" s="310" t="n">
        <f aca="false">AI56</f>
        <v>47392</v>
      </c>
      <c r="AO56" s="297" t="n">
        <f aca="false">IF(Calculation!$Y$12=2,SQRT((AR56^2*(AN56-today-1)+AU56^2*15)/(AN56-today+14)),SQRT((((AR56^2*16+AS56^2*8)/24)*(AN56-today-1)+((AU56^2*16+AV56^2*8)/24)*15)/(AN56-today+14)))</f>
        <v>0.302608032976029</v>
      </c>
      <c r="AP56" s="277" t="n">
        <f aca="false">IF(Calculation!$Y$12=2,AR56,SQRT((AR56^2*16+AS56^2*8)/24))</f>
        <v>0.08</v>
      </c>
      <c r="AQ56" s="261"/>
      <c r="AR56" s="298" t="n">
        <f aca="false">VLOOKUP(AN56,VolTable,15)</f>
        <v>0.08</v>
      </c>
      <c r="AS56" s="316" t="n">
        <f aca="false">VLOOKUP(AN56,VolTable,19)</f>
        <v>0.175</v>
      </c>
      <c r="AT56" s="291"/>
      <c r="AU56" s="291" t="n">
        <f aca="false">VLOOKUP(AN56,VolTable,23)</f>
        <v>2.9</v>
      </c>
      <c r="AV56" s="299" t="n">
        <f aca="false">VLOOKUP(AN56,VolTable,27)</f>
        <v>1.15</v>
      </c>
    </row>
    <row r="57" customFormat="false" ht="11.25" hidden="false" customHeight="false" outlineLevel="0" collapsed="false">
      <c r="A57" s="319" t="n">
        <f aca="false">EOMONTH(A56,0)+1</f>
        <v>47423</v>
      </c>
      <c r="B57" s="261" t="n">
        <f aca="false">VLOOKUP(A57,$V$8:$Z$258,2)+PPadd</f>
        <v>73.5</v>
      </c>
      <c r="C57" s="65"/>
      <c r="D57" s="302" t="n">
        <f aca="false">VLOOKUP($A57,$V$8:$Z$258,4)</f>
        <v>55</v>
      </c>
      <c r="E57" s="247" t="n">
        <f aca="false">VLOOKUP($A57,$V$8:$Z$258,5)</f>
        <v>0.06650108280325</v>
      </c>
      <c r="H57" s="325"/>
      <c r="I57" s="326"/>
      <c r="J57" s="92" t="n">
        <f aca="false">X57</f>
        <v>0</v>
      </c>
      <c r="K57" s="306" t="n">
        <f aca="false">J57-C57</f>
        <v>0</v>
      </c>
      <c r="L57" s="258" t="n">
        <f aca="false">(A57-Calculation!$C$8)/365.25</f>
        <v>4.0848733744011</v>
      </c>
      <c r="M57" s="1" t="n">
        <v>2</v>
      </c>
      <c r="N57" s="307" t="n">
        <f aca="false">$A57</f>
        <v>47423</v>
      </c>
      <c r="O57" s="41" t="n">
        <f aca="false">VLOOKUP($N57,$AI$8:$AJ$258,2)+PvolMult</f>
        <v>0.299706894097036</v>
      </c>
      <c r="P57" s="308" t="n">
        <f aca="false">VLOOKUP($N57,$AI$8:$AK$258,3)+PvolMult</f>
        <v>0.359648272916443</v>
      </c>
      <c r="Q57" s="109"/>
      <c r="V57" s="310" t="n">
        <f aca="false">$A57</f>
        <v>47423</v>
      </c>
      <c r="W57" s="261" t="n">
        <f aca="false">IF(Calculation!$Y$12=2,VLOOKUP(V57,Curves!$D57:$K310,3),(VLOOKUP(V57,Curves!$D57:$K310,3)*16*5+VLOOKUP(V57,Curves!$D57:$K310,7)*8*7+VLOOKUP(V57,Curves!M58:T281,3)*16+VLOOKUP(V57,Curves!M58:T281,7)*16)/168)</f>
        <v>73.5</v>
      </c>
      <c r="X57" s="92" t="n">
        <v>0</v>
      </c>
      <c r="Y57" s="311" t="n">
        <f aca="false">Y56</f>
        <v>55</v>
      </c>
      <c r="Z57" s="294" t="n">
        <f aca="false">VLOOKUP(V57,Curves!A51:B310,2)</f>
        <v>0.06650108280325</v>
      </c>
      <c r="AA57" s="325"/>
      <c r="AB57" s="326"/>
      <c r="AC57" s="325"/>
      <c r="AD57" s="326"/>
      <c r="AE57" s="17" t="n">
        <f aca="false">1+inflation/12*AF57</f>
        <v>1.10208333333333</v>
      </c>
      <c r="AF57" s="17" t="n">
        <v>49</v>
      </c>
      <c r="AG57" s="285" t="n">
        <v>4.08214</v>
      </c>
      <c r="AH57" s="106"/>
      <c r="AI57" s="313" t="n">
        <f aca="false">+V57</f>
        <v>47423</v>
      </c>
      <c r="AJ57" s="314" t="n">
        <f aca="false">IF(Calculation!$AB$24=1,Data!AO57,Data!AP57)</f>
        <v>0.299706894097036</v>
      </c>
      <c r="AK57" s="315" t="n">
        <f aca="false">AJ57*1.2</f>
        <v>0.359648272916443</v>
      </c>
      <c r="AM57" s="41"/>
      <c r="AN57" s="310" t="n">
        <f aca="false">AI57</f>
        <v>47423</v>
      </c>
      <c r="AO57" s="297" t="n">
        <f aca="false">IF(Calculation!$Y$12=2,SQRT((AR57^2*(AN57-today-1)+AU57^2*15)/(AN57-today+14)),SQRT((((AR57^2*16+AS57^2*8)/24)*(AN57-today-1)+((AU57^2*16+AV57^2*8)/24)*15)/(AN57-today+14)))</f>
        <v>0.299706894097036</v>
      </c>
      <c r="AP57" s="277" t="n">
        <f aca="false">IF(Calculation!$Y$12=2,AR57,SQRT((AR57^2*16+AS57^2*8)/24))</f>
        <v>0.08</v>
      </c>
      <c r="AQ57" s="261"/>
      <c r="AR57" s="298" t="n">
        <f aca="false">VLOOKUP(AN57,VolTable,15)</f>
        <v>0.08</v>
      </c>
      <c r="AS57" s="316" t="n">
        <f aca="false">VLOOKUP(AN57,VolTable,19)</f>
        <v>0.175</v>
      </c>
      <c r="AT57" s="291"/>
      <c r="AU57" s="291" t="n">
        <f aca="false">VLOOKUP(AN57,VolTable,23)</f>
        <v>2.9</v>
      </c>
      <c r="AV57" s="299" t="n">
        <f aca="false">VLOOKUP(AN57,VolTable,27)</f>
        <v>1.15</v>
      </c>
    </row>
    <row r="58" customFormat="false" ht="11.25" hidden="false" customHeight="false" outlineLevel="0" collapsed="false">
      <c r="A58" s="319" t="n">
        <f aca="false">EOMONTH(A57,0)+1</f>
        <v>47453</v>
      </c>
      <c r="B58" s="261" t="n">
        <f aca="false">VLOOKUP(A58,$V$8:$Z$258,2)+PPadd</f>
        <v>73.5</v>
      </c>
      <c r="C58" s="65"/>
      <c r="D58" s="302" t="n">
        <f aca="false">VLOOKUP($A58,$V$8:$Z$258,4)</f>
        <v>55</v>
      </c>
      <c r="E58" s="247" t="n">
        <f aca="false">VLOOKUP($A58,$V$8:$Z$258,5)</f>
        <v>0.06650108280325</v>
      </c>
      <c r="H58" s="325"/>
      <c r="I58" s="326"/>
      <c r="J58" s="92" t="n">
        <f aca="false">X58</f>
        <v>0</v>
      </c>
      <c r="K58" s="306" t="n">
        <f aca="false">J58-C58</f>
        <v>0</v>
      </c>
      <c r="L58" s="258" t="n">
        <f aca="false">(A58-Calculation!$C$8)/365.25</f>
        <v>4.16700889801506</v>
      </c>
      <c r="M58" s="1" t="n">
        <v>3</v>
      </c>
      <c r="N58" s="307" t="n">
        <f aca="false">$A58</f>
        <v>47453</v>
      </c>
      <c r="O58" s="41" t="n">
        <f aca="false">VLOOKUP($N58,$AI$8:$AJ$258,2)+PvolMult</f>
        <v>0.29698506660412</v>
      </c>
      <c r="P58" s="308" t="n">
        <f aca="false">VLOOKUP($N58,$AI$8:$AK$258,3)+PvolMult</f>
        <v>0.356382079924944</v>
      </c>
      <c r="Q58" s="109"/>
      <c r="V58" s="310" t="n">
        <f aca="false">$A58</f>
        <v>47453</v>
      </c>
      <c r="W58" s="261" t="n">
        <f aca="false">IF(Calculation!$Y$12=2,VLOOKUP(V58,Curves!$D58:$K311,3),(VLOOKUP(V58,Curves!$D58:$K311,3)*16*5+VLOOKUP(V58,Curves!$D58:$K311,7)*8*7+VLOOKUP(V58,Curves!M59:T282,3)*16+VLOOKUP(V58,Curves!M59:T282,7)*16)/168)</f>
        <v>73.5</v>
      </c>
      <c r="X58" s="92" t="n">
        <v>0</v>
      </c>
      <c r="Y58" s="311" t="n">
        <f aca="false">Y57</f>
        <v>55</v>
      </c>
      <c r="Z58" s="294" t="n">
        <f aca="false">VLOOKUP(V58,Curves!A52:B311,2)</f>
        <v>0.06650108280325</v>
      </c>
      <c r="AA58" s="325"/>
      <c r="AB58" s="326"/>
      <c r="AC58" s="325"/>
      <c r="AD58" s="326"/>
      <c r="AE58" s="17" t="n">
        <f aca="false">1+inflation/12*AF58</f>
        <v>1.10416666666667</v>
      </c>
      <c r="AF58" s="17" t="n">
        <v>50</v>
      </c>
      <c r="AG58" s="285" t="n">
        <v>4.16701</v>
      </c>
      <c r="AH58" s="106"/>
      <c r="AI58" s="313" t="n">
        <f aca="false">+V58</f>
        <v>47453</v>
      </c>
      <c r="AJ58" s="314" t="n">
        <f aca="false">IF(Calculation!$AB$24=1,Data!AO58,Data!AP58)</f>
        <v>0.29698506660412</v>
      </c>
      <c r="AK58" s="315" t="n">
        <f aca="false">AJ58*1.2</f>
        <v>0.356382079924944</v>
      </c>
      <c r="AM58" s="41"/>
      <c r="AN58" s="310" t="n">
        <f aca="false">AI58</f>
        <v>47453</v>
      </c>
      <c r="AO58" s="297" t="n">
        <f aca="false">IF(Calculation!$Y$12=2,SQRT((AR58^2*(AN58-today-1)+AU58^2*15)/(AN58-today+14)),SQRT((((AR58^2*16+AS58^2*8)/24)*(AN58-today-1)+((AU58^2*16+AV58^2*8)/24)*15)/(AN58-today+14)))</f>
        <v>0.29698506660412</v>
      </c>
      <c r="AP58" s="277" t="n">
        <f aca="false">IF(Calculation!$Y$12=2,AR58,SQRT((AR58^2*16+AS58^2*8)/24))</f>
        <v>0.08</v>
      </c>
      <c r="AQ58" s="261"/>
      <c r="AR58" s="298" t="n">
        <f aca="false">VLOOKUP(AN58,VolTable,15)</f>
        <v>0.08</v>
      </c>
      <c r="AS58" s="316" t="n">
        <f aca="false">VLOOKUP(AN58,VolTable,19)</f>
        <v>0.175</v>
      </c>
      <c r="AT58" s="291"/>
      <c r="AU58" s="291" t="n">
        <f aca="false">VLOOKUP(AN58,VolTable,23)</f>
        <v>2.9</v>
      </c>
      <c r="AV58" s="299" t="n">
        <f aca="false">VLOOKUP(AN58,VolTable,27)</f>
        <v>1.15</v>
      </c>
    </row>
    <row r="59" customFormat="false" ht="11.25" hidden="false" customHeight="false" outlineLevel="0" collapsed="false">
      <c r="A59" s="319" t="n">
        <f aca="false">EOMONTH(A58,0)+1</f>
        <v>47484</v>
      </c>
      <c r="B59" s="261" t="n">
        <f aca="false">VLOOKUP(A59,$V$8:$Z$258,2)+PPadd</f>
        <v>73.5</v>
      </c>
      <c r="C59" s="65"/>
      <c r="D59" s="302" t="n">
        <f aca="false">VLOOKUP($A59,$V$8:$Z$258,4)</f>
        <v>55</v>
      </c>
      <c r="E59" s="247" t="n">
        <f aca="false">VLOOKUP($A59,$V$8:$Z$258,5)</f>
        <v>0.06650108280325</v>
      </c>
      <c r="F59" s="325"/>
      <c r="G59" s="326"/>
      <c r="H59" s="325"/>
      <c r="I59" s="326"/>
      <c r="J59" s="92" t="n">
        <f aca="false">X59</f>
        <v>0</v>
      </c>
      <c r="K59" s="306" t="n">
        <f aca="false">J59-C59</f>
        <v>0</v>
      </c>
      <c r="L59" s="258" t="n">
        <f aca="false">(A59-Calculation!$C$8)/365.25</f>
        <v>4.25188227241615</v>
      </c>
      <c r="M59" s="1" t="n">
        <v>4</v>
      </c>
      <c r="N59" s="307" t="n">
        <f aca="false">$A59</f>
        <v>47484</v>
      </c>
      <c r="O59" s="41" t="n">
        <f aca="false">VLOOKUP($N59,$AI$8:$AJ$258,2)+PvolMult</f>
        <v>0.294256729576</v>
      </c>
      <c r="P59" s="308" t="n">
        <f aca="false">VLOOKUP($N59,$AI$8:$AK$258,3)+PvolMult</f>
        <v>0.3531080754912</v>
      </c>
      <c r="Q59" s="109"/>
      <c r="V59" s="310" t="n">
        <f aca="false">$A59</f>
        <v>47484</v>
      </c>
      <c r="W59" s="261" t="n">
        <f aca="false">IF(Calculation!$Y$12=2,VLOOKUP(V59,Curves!$D59:$K312,3),(VLOOKUP(V59,Curves!$D59:$K312,3)*16*5+VLOOKUP(V59,Curves!$D59:$K312,7)*8*7+VLOOKUP(V59,Curves!M60:T283,3)*16+VLOOKUP(V59,Curves!M60:T283,7)*16)/168)</f>
        <v>73.5</v>
      </c>
      <c r="X59" s="92" t="n">
        <v>0</v>
      </c>
      <c r="Y59" s="311" t="n">
        <f aca="false">Y58</f>
        <v>55</v>
      </c>
      <c r="Z59" s="294" t="n">
        <f aca="false">VLOOKUP(V59,Curves!A53:B312,2)</f>
        <v>0.06650108280325</v>
      </c>
      <c r="AA59" s="325"/>
      <c r="AB59" s="326"/>
      <c r="AC59" s="325"/>
      <c r="AD59" s="326"/>
      <c r="AE59" s="17" t="n">
        <f aca="false">1+inflation/12*AF59</f>
        <v>1.10625</v>
      </c>
      <c r="AF59" s="17" t="n">
        <v>51</v>
      </c>
      <c r="AG59" s="285" t="n">
        <v>4.24914</v>
      </c>
      <c r="AH59" s="106"/>
      <c r="AI59" s="313" t="n">
        <f aca="false">+V59</f>
        <v>47484</v>
      </c>
      <c r="AJ59" s="314" t="n">
        <f aca="false">IF(Calculation!$AB$24=1,Data!AO59,Data!AP59)</f>
        <v>0.294256729576</v>
      </c>
      <c r="AK59" s="315" t="n">
        <f aca="false">AJ59*1.2</f>
        <v>0.3531080754912</v>
      </c>
      <c r="AM59" s="41"/>
      <c r="AN59" s="310" t="n">
        <f aca="false">AI59</f>
        <v>47484</v>
      </c>
      <c r="AO59" s="297" t="n">
        <f aca="false">IF(Calculation!$Y$12=2,SQRT((AR59^2*(AN59-today-1)+AU59^2*15)/(AN59-today+14)),SQRT((((AR59^2*16+AS59^2*8)/24)*(AN59-today-1)+((AU59^2*16+AV59^2*8)/24)*15)/(AN59-today+14)))</f>
        <v>0.294256729576</v>
      </c>
      <c r="AP59" s="277" t="n">
        <f aca="false">IF(Calculation!$Y$12=2,AR59,SQRT((AR59^2*16+AS59^2*8)/24))</f>
        <v>0.08</v>
      </c>
      <c r="AQ59" s="261"/>
      <c r="AR59" s="298" t="n">
        <f aca="false">VLOOKUP(AN59,VolTable,15)</f>
        <v>0.08</v>
      </c>
      <c r="AS59" s="316" t="n">
        <f aca="false">VLOOKUP(AN59,VolTable,19)</f>
        <v>0.175</v>
      </c>
      <c r="AT59" s="291"/>
      <c r="AU59" s="291" t="n">
        <f aca="false">VLOOKUP(AN59,VolTable,23)</f>
        <v>2.9</v>
      </c>
      <c r="AV59" s="299" t="n">
        <f aca="false">VLOOKUP(AN59,VolTable,27)</f>
        <v>1.15</v>
      </c>
    </row>
    <row r="60" customFormat="false" ht="11.25" hidden="false" customHeight="false" outlineLevel="0" collapsed="false">
      <c r="A60" s="319" t="n">
        <f aca="false">EOMONTH(A59,0)+1</f>
        <v>47515</v>
      </c>
      <c r="B60" s="261" t="n">
        <f aca="false">VLOOKUP(A60,$V$8:$Z$258,2)+PPadd</f>
        <v>73.5</v>
      </c>
      <c r="C60" s="65"/>
      <c r="D60" s="302" t="n">
        <f aca="false">VLOOKUP($A60,$V$8:$Z$258,4)</f>
        <v>55</v>
      </c>
      <c r="E60" s="247" t="n">
        <f aca="false">VLOOKUP($A60,$V$8:$Z$258,5)</f>
        <v>0.06650108280325</v>
      </c>
      <c r="F60" s="325"/>
      <c r="G60" s="326"/>
      <c r="H60" s="325"/>
      <c r="I60" s="326"/>
      <c r="J60" s="92" t="n">
        <f aca="false">X60</f>
        <v>0</v>
      </c>
      <c r="K60" s="306" t="n">
        <f aca="false">J60-C60</f>
        <v>0</v>
      </c>
      <c r="L60" s="258" t="n">
        <f aca="false">(A60-Calculation!$C$8)/365.25</f>
        <v>4.33675564681725</v>
      </c>
      <c r="M60" s="1" t="n">
        <v>5</v>
      </c>
      <c r="N60" s="307" t="n">
        <f aca="false">$A60</f>
        <v>47515</v>
      </c>
      <c r="O60" s="41" t="n">
        <f aca="false">VLOOKUP($N60,$AI$8:$AJ$258,2)+PvolMult</f>
        <v>0.291609853956475</v>
      </c>
      <c r="P60" s="308" t="n">
        <f aca="false">VLOOKUP($N60,$AI$8:$AK$258,3)+PvolMult</f>
        <v>0.34993182474777</v>
      </c>
      <c r="Q60" s="109"/>
      <c r="V60" s="310" t="n">
        <f aca="false">$A60</f>
        <v>47515</v>
      </c>
      <c r="W60" s="261" t="n">
        <f aca="false">IF(Calculation!$Y$12=2,VLOOKUP(V60,Curves!$D60:$K313,3),(VLOOKUP(V60,Curves!$D60:$K313,3)*16*5+VLOOKUP(V60,Curves!$D60:$K313,7)*8*7+VLOOKUP(V60,Curves!M61:T284,3)*16+VLOOKUP(V60,Curves!M61:T284,7)*16)/168)</f>
        <v>73.5</v>
      </c>
      <c r="X60" s="92" t="n">
        <v>0</v>
      </c>
      <c r="Y60" s="311" t="n">
        <f aca="false">Y59</f>
        <v>55</v>
      </c>
      <c r="Z60" s="294" t="n">
        <f aca="false">VLOOKUP(V60,Curves!A54:B313,2)</f>
        <v>0.06650108280325</v>
      </c>
      <c r="AA60" s="325"/>
      <c r="AB60" s="326"/>
      <c r="AC60" s="325"/>
      <c r="AD60" s="326"/>
      <c r="AE60" s="17" t="n">
        <f aca="false">1+inflation/12*AF60</f>
        <v>1.10833333333333</v>
      </c>
      <c r="AF60" s="17" t="n">
        <v>52</v>
      </c>
      <c r="AG60" s="285" t="n">
        <v>4.33402</v>
      </c>
      <c r="AH60" s="106"/>
      <c r="AI60" s="313" t="n">
        <f aca="false">+V60</f>
        <v>47515</v>
      </c>
      <c r="AJ60" s="314" t="n">
        <f aca="false">IF(Calculation!$AB$24=1,Data!AO60,Data!AP60)</f>
        <v>0.291609853956475</v>
      </c>
      <c r="AK60" s="315" t="n">
        <f aca="false">AJ60*1.2</f>
        <v>0.34993182474777</v>
      </c>
      <c r="AM60" s="41"/>
      <c r="AN60" s="310" t="n">
        <f aca="false">AI60</f>
        <v>47515</v>
      </c>
      <c r="AO60" s="297" t="n">
        <f aca="false">IF(Calculation!$Y$12=2,SQRT((AR60^2*(AN60-today-1)+AU60^2*15)/(AN60-today+14)),SQRT((((AR60^2*16+AS60^2*8)/24)*(AN60-today-1)+((AU60^2*16+AV60^2*8)/24)*15)/(AN60-today+14)))</f>
        <v>0.291609853956475</v>
      </c>
      <c r="AP60" s="277" t="n">
        <f aca="false">IF(Calculation!$Y$12=2,AR60,SQRT((AR60^2*16+AS60^2*8)/24))</f>
        <v>0.08</v>
      </c>
      <c r="AQ60" s="261"/>
      <c r="AR60" s="298" t="n">
        <f aca="false">VLOOKUP(AN60,VolTable,15)</f>
        <v>0.08</v>
      </c>
      <c r="AS60" s="316" t="n">
        <f aca="false">VLOOKUP(AN60,VolTable,19)</f>
        <v>0.175</v>
      </c>
      <c r="AT60" s="291"/>
      <c r="AU60" s="291" t="n">
        <f aca="false">VLOOKUP(AN60,VolTable,23)</f>
        <v>2.9</v>
      </c>
      <c r="AV60" s="299" t="n">
        <f aca="false">VLOOKUP(AN60,VolTable,27)</f>
        <v>1.15</v>
      </c>
    </row>
    <row r="61" customFormat="false" ht="11.25" hidden="false" customHeight="false" outlineLevel="0" collapsed="false">
      <c r="A61" s="319" t="n">
        <f aca="false">EOMONTH(A60,0)+1</f>
        <v>47543</v>
      </c>
      <c r="B61" s="261" t="n">
        <f aca="false">VLOOKUP(A61,$V$8:$Z$258,2)+PPadd</f>
        <v>73.5</v>
      </c>
      <c r="C61" s="65"/>
      <c r="D61" s="302" t="n">
        <f aca="false">VLOOKUP($A61,$V$8:$Z$258,4)</f>
        <v>55</v>
      </c>
      <c r="E61" s="247" t="n">
        <f aca="false">VLOOKUP($A61,$V$8:$Z$258,5)</f>
        <v>0.06650108280325</v>
      </c>
      <c r="F61" s="325"/>
      <c r="G61" s="326"/>
      <c r="H61" s="325"/>
      <c r="I61" s="326"/>
      <c r="J61" s="92" t="n">
        <f aca="false">X61</f>
        <v>0</v>
      </c>
      <c r="K61" s="306" t="n">
        <f aca="false">J61-C61</f>
        <v>0</v>
      </c>
      <c r="L61" s="258" t="n">
        <f aca="false">(A61-Calculation!$C$8)/365.25</f>
        <v>4.41341546885695</v>
      </c>
      <c r="M61" s="1" t="n">
        <v>6</v>
      </c>
      <c r="N61" s="307" t="n">
        <f aca="false">$A61</f>
        <v>47543</v>
      </c>
      <c r="O61" s="41" t="n">
        <f aca="false">VLOOKUP($N61,$AI$8:$AJ$258,2)+PvolMult</f>
        <v>0.289285892166381</v>
      </c>
      <c r="P61" s="308" t="n">
        <f aca="false">VLOOKUP($N61,$AI$8:$AK$258,3)+PvolMult</f>
        <v>0.347143070599657</v>
      </c>
      <c r="Q61" s="109"/>
      <c r="V61" s="310" t="n">
        <f aca="false">$A61</f>
        <v>47543</v>
      </c>
      <c r="W61" s="261" t="n">
        <f aca="false">IF(Calculation!$Y$12=2,VLOOKUP(V61,Curves!$D61:$K314,3),(VLOOKUP(V61,Curves!$D61:$K314,3)*16*5+VLOOKUP(V61,Curves!$D61:$K314,7)*8*7+VLOOKUP(V61,Curves!M62:T285,3)*16+VLOOKUP(V61,Curves!M62:T285,7)*16)/168)</f>
        <v>73.5</v>
      </c>
      <c r="X61" s="92" t="n">
        <v>0</v>
      </c>
      <c r="Y61" s="311" t="n">
        <f aca="false">Y60</f>
        <v>55</v>
      </c>
      <c r="Z61" s="294" t="n">
        <f aca="false">VLOOKUP(V61,Curves!A55:B314,2)</f>
        <v>0.06650108280325</v>
      </c>
      <c r="AA61" s="325"/>
      <c r="AB61" s="326"/>
      <c r="AC61" s="325"/>
      <c r="AD61" s="326"/>
      <c r="AE61" s="17" t="n">
        <f aca="false">1+inflation/12*AF61</f>
        <v>1.11041666666667</v>
      </c>
      <c r="AF61" s="17" t="n">
        <v>53</v>
      </c>
      <c r="AG61" s="285" t="n">
        <v>4.41889</v>
      </c>
      <c r="AH61" s="106"/>
      <c r="AI61" s="313" t="n">
        <f aca="false">+V61</f>
        <v>47543</v>
      </c>
      <c r="AJ61" s="314" t="n">
        <f aca="false">IF(Calculation!$AB$24=1,Data!AO61,Data!AP61)</f>
        <v>0.289285892166381</v>
      </c>
      <c r="AK61" s="315" t="n">
        <f aca="false">AJ61*1.2</f>
        <v>0.347143070599657</v>
      </c>
      <c r="AM61" s="41"/>
      <c r="AN61" s="310" t="n">
        <f aca="false">AI61</f>
        <v>47543</v>
      </c>
      <c r="AO61" s="297" t="n">
        <f aca="false">IF(Calculation!$Y$12=2,SQRT((AR61^2*(AN61-today-1)+AU61^2*15)/(AN61-today+14)),SQRT((((AR61^2*16+AS61^2*8)/24)*(AN61-today-1)+((AU61^2*16+AV61^2*8)/24)*15)/(AN61-today+14)))</f>
        <v>0.289285892166381</v>
      </c>
      <c r="AP61" s="277" t="n">
        <f aca="false">IF(Calculation!$Y$12=2,AR61,SQRT((AR61^2*16+AS61^2*8)/24))</f>
        <v>0.08</v>
      </c>
      <c r="AQ61" s="261"/>
      <c r="AR61" s="298" t="n">
        <f aca="false">VLOOKUP(AN61,VolTable,15)</f>
        <v>0.08</v>
      </c>
      <c r="AS61" s="316" t="n">
        <f aca="false">VLOOKUP(AN61,VolTable,19)</f>
        <v>0.175</v>
      </c>
      <c r="AT61" s="291"/>
      <c r="AU61" s="291" t="n">
        <f aca="false">VLOOKUP(AN61,VolTable,23)</f>
        <v>2.9</v>
      </c>
      <c r="AV61" s="299" t="n">
        <f aca="false">VLOOKUP(AN61,VolTable,27)</f>
        <v>1.15</v>
      </c>
    </row>
    <row r="62" customFormat="false" ht="11.25" hidden="false" customHeight="false" outlineLevel="0" collapsed="false">
      <c r="A62" s="319" t="n">
        <f aca="false">EOMONTH(A61,0)+1</f>
        <v>47574</v>
      </c>
      <c r="B62" s="261" t="n">
        <f aca="false">VLOOKUP(A62,$V$8:$Z$258,2)+PPadd</f>
        <v>73.5</v>
      </c>
      <c r="C62" s="65"/>
      <c r="D62" s="302" t="n">
        <f aca="false">VLOOKUP($A62,$V$8:$Z$258,4)</f>
        <v>55</v>
      </c>
      <c r="E62" s="247" t="n">
        <f aca="false">VLOOKUP($A62,$V$8:$Z$258,5)</f>
        <v>0.06650108280325</v>
      </c>
      <c r="F62" s="325"/>
      <c r="G62" s="326"/>
      <c r="H62" s="325"/>
      <c r="I62" s="326"/>
      <c r="J62" s="92" t="n">
        <f aca="false">X62</f>
        <v>0</v>
      </c>
      <c r="K62" s="306" t="n">
        <f aca="false">J62-C62</f>
        <v>0</v>
      </c>
      <c r="L62" s="258" t="n">
        <f aca="false">(A62-Calculation!$C$8)/365.25</f>
        <v>4.49828884325804</v>
      </c>
      <c r="M62" s="1" t="n">
        <v>1</v>
      </c>
      <c r="N62" s="307" t="n">
        <f aca="false">$A62</f>
        <v>47574</v>
      </c>
      <c r="O62" s="41" t="n">
        <f aca="false">VLOOKUP($N62,$AI$8:$AJ$258,2)+PvolMult</f>
        <v>0.286783481642441</v>
      </c>
      <c r="P62" s="308" t="n">
        <f aca="false">VLOOKUP($N62,$AI$8:$AK$258,3)+PvolMult</f>
        <v>0.344140177970929</v>
      </c>
      <c r="Q62" s="109"/>
      <c r="V62" s="310" t="n">
        <f aca="false">$A62</f>
        <v>47574</v>
      </c>
      <c r="W62" s="261" t="n">
        <f aca="false">IF(Calculation!$Y$12=2,VLOOKUP(V62,Curves!$D62:$K315,3),(VLOOKUP(V62,Curves!$D62:$K315,3)*16*5+VLOOKUP(V62,Curves!$D62:$K315,7)*8*7+VLOOKUP(V62,Curves!M63:T286,3)*16+VLOOKUP(V62,Curves!M63:T286,7)*16)/168)</f>
        <v>73.5</v>
      </c>
      <c r="X62" s="92" t="n">
        <v>0</v>
      </c>
      <c r="Y62" s="311" t="n">
        <f aca="false">Y61</f>
        <v>55</v>
      </c>
      <c r="Z62" s="294" t="n">
        <f aca="false">VLOOKUP(V62,Curves!A56:B315,2)</f>
        <v>0.06650108280325</v>
      </c>
      <c r="AA62" s="325"/>
      <c r="AB62" s="326"/>
      <c r="AC62" s="325"/>
      <c r="AD62" s="326"/>
      <c r="AE62" s="17" t="n">
        <f aca="false">1+inflation/12*AF62</f>
        <v>1.1125</v>
      </c>
      <c r="AF62" s="17" t="n">
        <v>54</v>
      </c>
      <c r="AG62" s="285" t="n">
        <v>4.50103</v>
      </c>
      <c r="AH62" s="106"/>
      <c r="AI62" s="313" t="n">
        <f aca="false">+V62</f>
        <v>47574</v>
      </c>
      <c r="AJ62" s="314" t="n">
        <f aca="false">IF(Calculation!$AB$24=1,Data!AO62,Data!AP62)</f>
        <v>0.286783481642441</v>
      </c>
      <c r="AK62" s="315" t="n">
        <f aca="false">AJ62*1.2</f>
        <v>0.344140177970929</v>
      </c>
      <c r="AM62" s="41"/>
      <c r="AN62" s="310" t="n">
        <f aca="false">AI62</f>
        <v>47574</v>
      </c>
      <c r="AO62" s="297" t="n">
        <f aca="false">IF(Calculation!$Y$12=2,SQRT((AR62^2*(AN62-today-1)+AU62^2*15)/(AN62-today+14)),SQRT((((AR62^2*16+AS62^2*8)/24)*(AN62-today-1)+((AU62^2*16+AV62^2*8)/24)*15)/(AN62-today+14)))</f>
        <v>0.286783481642441</v>
      </c>
      <c r="AP62" s="277" t="n">
        <f aca="false">IF(Calculation!$Y$12=2,AR62,SQRT((AR62^2*16+AS62^2*8)/24))</f>
        <v>0.08</v>
      </c>
      <c r="AQ62" s="261"/>
      <c r="AR62" s="298" t="n">
        <f aca="false">VLOOKUP(AN62,VolTable,15)</f>
        <v>0.08</v>
      </c>
      <c r="AS62" s="316" t="n">
        <f aca="false">VLOOKUP(AN62,VolTable,19)</f>
        <v>0.175</v>
      </c>
      <c r="AT62" s="291"/>
      <c r="AU62" s="291" t="n">
        <f aca="false">VLOOKUP(AN62,VolTable,23)</f>
        <v>2.9</v>
      </c>
      <c r="AV62" s="299" t="n">
        <f aca="false">VLOOKUP(AN62,VolTable,27)</f>
        <v>1.15</v>
      </c>
    </row>
    <row r="63" customFormat="false" ht="11.25" hidden="false" customHeight="false" outlineLevel="0" collapsed="false">
      <c r="A63" s="319" t="n">
        <f aca="false">EOMONTH(A62,0)+1</f>
        <v>47604</v>
      </c>
      <c r="B63" s="261" t="n">
        <f aca="false">VLOOKUP(A63,$V$8:$Z$258,2)+PPadd</f>
        <v>73.5</v>
      </c>
      <c r="C63" s="65"/>
      <c r="D63" s="302" t="n">
        <f aca="false">VLOOKUP($A63,$V$8:$Z$258,4)</f>
        <v>55</v>
      </c>
      <c r="E63" s="247" t="n">
        <f aca="false">VLOOKUP($A63,$V$8:$Z$258,5)</f>
        <v>0.06650108280325</v>
      </c>
      <c r="F63" s="325"/>
      <c r="G63" s="326"/>
      <c r="H63" s="325"/>
      <c r="I63" s="326"/>
      <c r="J63" s="92" t="n">
        <f aca="false">X63</f>
        <v>0</v>
      </c>
      <c r="K63" s="306" t="n">
        <f aca="false">J63-C63</f>
        <v>0</v>
      </c>
      <c r="L63" s="258" t="n">
        <f aca="false">(A63-Calculation!$C$8)/365.25</f>
        <v>4.58042436687201</v>
      </c>
      <c r="M63" s="1" t="n">
        <v>2</v>
      </c>
      <c r="N63" s="307" t="n">
        <f aca="false">$A63</f>
        <v>47604</v>
      </c>
      <c r="O63" s="41" t="n">
        <f aca="false">VLOOKUP($N63,$AI$8:$AJ$258,2)+PvolMult</f>
        <v>0.284429253066558</v>
      </c>
      <c r="P63" s="308" t="n">
        <f aca="false">VLOOKUP($N63,$AI$8:$AK$258,3)+PvolMult</f>
        <v>0.341315103679869</v>
      </c>
      <c r="Q63" s="109"/>
      <c r="V63" s="310" t="n">
        <f aca="false">$A63</f>
        <v>47604</v>
      </c>
      <c r="W63" s="261" t="n">
        <f aca="false">IF(Calculation!$Y$12=2,VLOOKUP(V63,Curves!$D63:$K316,3),(VLOOKUP(V63,Curves!$D63:$K316,3)*16*5+VLOOKUP(V63,Curves!$D63:$K316,7)*8*7+VLOOKUP(V63,Curves!M64:T287,3)*16+VLOOKUP(V63,Curves!M64:T287,7)*16)/168)</f>
        <v>73.5</v>
      </c>
      <c r="X63" s="92" t="n">
        <v>0</v>
      </c>
      <c r="Y63" s="311" t="n">
        <f aca="false">Y62</f>
        <v>55</v>
      </c>
      <c r="Z63" s="294" t="n">
        <f aca="false">VLOOKUP(V63,Curves!A57:B316,2)</f>
        <v>0.06650108280325</v>
      </c>
      <c r="AA63" s="325"/>
      <c r="AB63" s="326"/>
      <c r="AC63" s="325"/>
      <c r="AD63" s="326"/>
      <c r="AE63" s="17" t="n">
        <f aca="false">1+inflation/12*AF63</f>
        <v>1.11458333333333</v>
      </c>
      <c r="AF63" s="17" t="n">
        <v>55</v>
      </c>
      <c r="AG63" s="285" t="n">
        <v>4.5859</v>
      </c>
      <c r="AH63" s="106"/>
      <c r="AI63" s="313" t="n">
        <f aca="false">+V63</f>
        <v>47604</v>
      </c>
      <c r="AJ63" s="314" t="n">
        <f aca="false">IF(Calculation!$AB$24=1,Data!AO63,Data!AP63)</f>
        <v>0.284429253066558</v>
      </c>
      <c r="AK63" s="315" t="n">
        <f aca="false">AJ63*1.2</f>
        <v>0.341315103679869</v>
      </c>
      <c r="AM63" s="41"/>
      <c r="AN63" s="310" t="n">
        <f aca="false">AI63</f>
        <v>47604</v>
      </c>
      <c r="AO63" s="297" t="n">
        <f aca="false">IF(Calculation!$Y$12=2,SQRT((AR63^2*(AN63-today-1)+AU63^2*15)/(AN63-today+14)),SQRT((((AR63^2*16+AS63^2*8)/24)*(AN63-today-1)+((AU63^2*16+AV63^2*8)/24)*15)/(AN63-today+14)))</f>
        <v>0.284429253066558</v>
      </c>
      <c r="AP63" s="277" t="n">
        <f aca="false">IF(Calculation!$Y$12=2,AR63,SQRT((AR63^2*16+AS63^2*8)/24))</f>
        <v>0.08</v>
      </c>
      <c r="AQ63" s="261"/>
      <c r="AR63" s="298" t="n">
        <f aca="false">VLOOKUP(AN63,VolTable,15)</f>
        <v>0.08</v>
      </c>
      <c r="AS63" s="316" t="n">
        <f aca="false">VLOOKUP(AN63,VolTable,19)</f>
        <v>0.175</v>
      </c>
      <c r="AT63" s="291"/>
      <c r="AU63" s="291" t="n">
        <f aca="false">VLOOKUP(AN63,VolTable,23)</f>
        <v>2.9</v>
      </c>
      <c r="AV63" s="299" t="n">
        <f aca="false">VLOOKUP(AN63,VolTable,27)</f>
        <v>1.15</v>
      </c>
    </row>
    <row r="64" customFormat="false" ht="11.25" hidden="false" customHeight="false" outlineLevel="0" collapsed="false">
      <c r="A64" s="319" t="n">
        <f aca="false">EOMONTH(A63,0)+1</f>
        <v>47635</v>
      </c>
      <c r="B64" s="261" t="n">
        <f aca="false">VLOOKUP(A64,$V$8:$Z$258,2)+PPadd</f>
        <v>73.5</v>
      </c>
      <c r="C64" s="65"/>
      <c r="D64" s="302" t="n">
        <f aca="false">VLOOKUP($A64,$V$8:$Z$258,4)</f>
        <v>55</v>
      </c>
      <c r="E64" s="247" t="n">
        <f aca="false">VLOOKUP($A64,$V$8:$Z$258,5)</f>
        <v>0.06650108280325</v>
      </c>
      <c r="F64" s="325"/>
      <c r="G64" s="326"/>
      <c r="H64" s="325"/>
      <c r="I64" s="326"/>
      <c r="J64" s="92" t="n">
        <f aca="false">X64</f>
        <v>0</v>
      </c>
      <c r="K64" s="306" t="n">
        <f aca="false">J64-C64</f>
        <v>0</v>
      </c>
      <c r="L64" s="258" t="n">
        <f aca="false">(A64-Calculation!$C$8)/365.25</f>
        <v>4.6652977412731</v>
      </c>
      <c r="M64" s="1" t="n">
        <v>3</v>
      </c>
      <c r="N64" s="307" t="n">
        <f aca="false">$A64</f>
        <v>47635</v>
      </c>
      <c r="O64" s="41" t="n">
        <f aca="false">VLOOKUP($N64,$AI$8:$AJ$258,2)+PvolMult</f>
        <v>0.282063122969884</v>
      </c>
      <c r="P64" s="308" t="n">
        <f aca="false">VLOOKUP($N64,$AI$8:$AK$258,3)+PvolMult</f>
        <v>0.338475747563861</v>
      </c>
      <c r="Q64" s="109"/>
      <c r="V64" s="310" t="n">
        <f aca="false">$A64</f>
        <v>47635</v>
      </c>
      <c r="W64" s="261" t="n">
        <f aca="false">IF(Calculation!$Y$12=2,VLOOKUP(V64,Curves!$D64:$K317,3),(VLOOKUP(V64,Curves!$D64:$K317,3)*16*5+VLOOKUP(V64,Curves!$D64:$K317,7)*8*7+VLOOKUP(V64,Curves!M65:T288,3)*16+VLOOKUP(V64,Curves!M65:T288,7)*16)/168)</f>
        <v>73.5</v>
      </c>
      <c r="X64" s="92" t="n">
        <v>0</v>
      </c>
      <c r="Y64" s="311" t="n">
        <f aca="false">Y63</f>
        <v>55</v>
      </c>
      <c r="Z64" s="294" t="n">
        <f aca="false">VLOOKUP(V64,Curves!A58:B317,2)</f>
        <v>0.06650108280325</v>
      </c>
      <c r="AA64" s="325"/>
      <c r="AB64" s="326"/>
      <c r="AC64" s="325"/>
      <c r="AD64" s="326"/>
      <c r="AE64" s="17" t="n">
        <f aca="false">1+inflation/12*AF64</f>
        <v>1.11666666666667</v>
      </c>
      <c r="AF64" s="17" t="n">
        <v>56</v>
      </c>
      <c r="AG64" s="285" t="n">
        <v>4.66804</v>
      </c>
      <c r="AH64" s="106"/>
      <c r="AI64" s="313" t="n">
        <f aca="false">+V64</f>
        <v>47635</v>
      </c>
      <c r="AJ64" s="314" t="n">
        <f aca="false">IF(Calculation!$AB$24=1,Data!AO64,Data!AP64)</f>
        <v>0.282063122969884</v>
      </c>
      <c r="AK64" s="315" t="n">
        <f aca="false">AJ64*1.2</f>
        <v>0.338475747563861</v>
      </c>
      <c r="AM64" s="41"/>
      <c r="AN64" s="310" t="n">
        <f aca="false">AI64</f>
        <v>47635</v>
      </c>
      <c r="AO64" s="297" t="n">
        <f aca="false">IF(Calculation!$Y$12=2,SQRT((AR64^2*(AN64-today-1)+AU64^2*15)/(AN64-today+14)),SQRT((((AR64^2*16+AS64^2*8)/24)*(AN64-today-1)+((AU64^2*16+AV64^2*8)/24)*15)/(AN64-today+14)))</f>
        <v>0.282063122969884</v>
      </c>
      <c r="AP64" s="277" t="n">
        <f aca="false">IF(Calculation!$Y$12=2,AR64,SQRT((AR64^2*16+AS64^2*8)/24))</f>
        <v>0.08</v>
      </c>
      <c r="AQ64" s="261"/>
      <c r="AR64" s="298" t="n">
        <f aca="false">VLOOKUP(AN64,VolTable,15)</f>
        <v>0.08</v>
      </c>
      <c r="AS64" s="316" t="n">
        <f aca="false">VLOOKUP(AN64,VolTable,19)</f>
        <v>0.175</v>
      </c>
      <c r="AT64" s="291"/>
      <c r="AU64" s="291" t="n">
        <f aca="false">VLOOKUP(AN64,VolTable,23)</f>
        <v>2.9</v>
      </c>
      <c r="AV64" s="299" t="n">
        <f aca="false">VLOOKUP(AN64,VolTable,27)</f>
        <v>1.15</v>
      </c>
    </row>
    <row r="65" customFormat="false" ht="11.25" hidden="false" customHeight="false" outlineLevel="0" collapsed="false">
      <c r="A65" s="319" t="n">
        <f aca="false">EOMONTH(A64,0)+1</f>
        <v>47665</v>
      </c>
      <c r="B65" s="261" t="n">
        <f aca="false">VLOOKUP(A65,$V$8:$Z$258,2)+PPadd</f>
        <v>73.5</v>
      </c>
      <c r="C65" s="65"/>
      <c r="D65" s="302" t="n">
        <f aca="false">VLOOKUP($A65,$V$8:$Z$258,4)</f>
        <v>55</v>
      </c>
      <c r="E65" s="247" t="n">
        <f aca="false">VLOOKUP($A65,$V$8:$Z$258,5)</f>
        <v>0.06650108280325</v>
      </c>
      <c r="F65" s="325"/>
      <c r="G65" s="326"/>
      <c r="H65" s="325"/>
      <c r="I65" s="326"/>
      <c r="J65" s="92" t="n">
        <f aca="false">X65</f>
        <v>0</v>
      </c>
      <c r="K65" s="306" t="n">
        <f aca="false">J65-C65</f>
        <v>0</v>
      </c>
      <c r="L65" s="258" t="n">
        <f aca="false">(A65-Calculation!$C$8)/365.25</f>
        <v>4.74743326488706</v>
      </c>
      <c r="M65" s="1" t="n">
        <v>4</v>
      </c>
      <c r="N65" s="307" t="n">
        <f aca="false">$A65</f>
        <v>47665</v>
      </c>
      <c r="O65" s="41" t="n">
        <f aca="false">VLOOKUP($N65,$AI$8:$AJ$258,2)+PvolMult</f>
        <v>0.279834928116068</v>
      </c>
      <c r="P65" s="308" t="n">
        <f aca="false">VLOOKUP($N65,$AI$8:$AK$258,3)+PvolMult</f>
        <v>0.335801913739282</v>
      </c>
      <c r="Q65" s="109"/>
      <c r="V65" s="310" t="n">
        <f aca="false">$A65</f>
        <v>47665</v>
      </c>
      <c r="W65" s="261" t="n">
        <f aca="false">IF(Calculation!$Y$12=2,VLOOKUP(V65,Curves!$D65:$K318,3),(VLOOKUP(V65,Curves!$D65:$K318,3)*16*5+VLOOKUP(V65,Curves!$D65:$K318,7)*8*7+VLOOKUP(V65,Curves!M66:T289,3)*16+VLOOKUP(V65,Curves!M66:T289,7)*16)/168)</f>
        <v>73.5</v>
      </c>
      <c r="X65" s="92" t="n">
        <v>0</v>
      </c>
      <c r="Y65" s="311" t="n">
        <f aca="false">Y64</f>
        <v>55</v>
      </c>
      <c r="Z65" s="294" t="n">
        <f aca="false">VLOOKUP(V65,Curves!A59:B318,2)</f>
        <v>0.06650108280325</v>
      </c>
      <c r="AA65" s="325"/>
      <c r="AB65" s="326"/>
      <c r="AC65" s="325"/>
      <c r="AD65" s="326"/>
      <c r="AE65" s="17" t="n">
        <f aca="false">1+inflation/12*AF65</f>
        <v>1.11875</v>
      </c>
      <c r="AF65" s="17" t="n">
        <v>57</v>
      </c>
      <c r="AG65" s="285" t="n">
        <v>4.75291</v>
      </c>
      <c r="AH65" s="106"/>
      <c r="AI65" s="313" t="n">
        <f aca="false">+V65</f>
        <v>47665</v>
      </c>
      <c r="AJ65" s="314" t="n">
        <f aca="false">IF(Calculation!$AB$24=1,Data!AO65,Data!AP65)</f>
        <v>0.279834928116068</v>
      </c>
      <c r="AK65" s="315" t="n">
        <f aca="false">AJ65*1.2</f>
        <v>0.335801913739282</v>
      </c>
      <c r="AM65" s="41"/>
      <c r="AN65" s="310" t="n">
        <f aca="false">AI65</f>
        <v>47665</v>
      </c>
      <c r="AO65" s="297" t="n">
        <f aca="false">IF(Calculation!$Y$12=2,SQRT((AR65^2*(AN65-today-1)+AU65^2*15)/(AN65-today+14)),SQRT((((AR65^2*16+AS65^2*8)/24)*(AN65-today-1)+((AU65^2*16+AV65^2*8)/24)*15)/(AN65-today+14)))</f>
        <v>0.279834928116068</v>
      </c>
      <c r="AP65" s="277" t="n">
        <f aca="false">IF(Calculation!$Y$12=2,AR65,SQRT((AR65^2*16+AS65^2*8)/24))</f>
        <v>0.08</v>
      </c>
      <c r="AQ65" s="261"/>
      <c r="AR65" s="298" t="n">
        <f aca="false">VLOOKUP(AN65,VolTable,15)</f>
        <v>0.08</v>
      </c>
      <c r="AS65" s="316" t="n">
        <f aca="false">VLOOKUP(AN65,VolTable,19)</f>
        <v>0.175</v>
      </c>
      <c r="AT65" s="291"/>
      <c r="AU65" s="291" t="n">
        <f aca="false">VLOOKUP(AN65,VolTable,23)</f>
        <v>2.9</v>
      </c>
      <c r="AV65" s="299" t="n">
        <f aca="false">VLOOKUP(AN65,VolTable,27)</f>
        <v>1.15</v>
      </c>
    </row>
    <row r="66" customFormat="false" ht="11.25" hidden="false" customHeight="false" outlineLevel="0" collapsed="false">
      <c r="A66" s="319" t="n">
        <f aca="false">EOMONTH(A65,0)+1</f>
        <v>47696</v>
      </c>
      <c r="B66" s="261" t="n">
        <f aca="false">VLOOKUP(A66,$V$8:$Z$258,2)+PPadd</f>
        <v>73.5</v>
      </c>
      <c r="C66" s="65"/>
      <c r="D66" s="302" t="n">
        <f aca="false">VLOOKUP($A66,$V$8:$Z$258,4)</f>
        <v>55</v>
      </c>
      <c r="E66" s="247" t="n">
        <f aca="false">VLOOKUP($A66,$V$8:$Z$258,5)</f>
        <v>0.06650108280325</v>
      </c>
      <c r="F66" s="325"/>
      <c r="G66" s="326"/>
      <c r="H66" s="325"/>
      <c r="I66" s="326"/>
      <c r="J66" s="92" t="n">
        <f aca="false">X66</f>
        <v>0</v>
      </c>
      <c r="K66" s="306" t="n">
        <f aca="false">J66-C66</f>
        <v>0</v>
      </c>
      <c r="L66" s="258" t="n">
        <f aca="false">(A66-Calculation!$C$8)/365.25</f>
        <v>4.83230663928816</v>
      </c>
      <c r="M66" s="1" t="n">
        <v>5</v>
      </c>
      <c r="N66" s="307" t="n">
        <f aca="false">$A66</f>
        <v>47696</v>
      </c>
      <c r="O66" s="41" t="n">
        <f aca="false">VLOOKUP($N66,$AI$8:$AJ$258,2)+PvolMult</f>
        <v>0.277593356816908</v>
      </c>
      <c r="P66" s="308" t="n">
        <f aca="false">VLOOKUP($N66,$AI$8:$AK$258,3)+PvolMult</f>
        <v>0.333112028180289</v>
      </c>
      <c r="Q66" s="109"/>
      <c r="V66" s="310" t="n">
        <f aca="false">$A66</f>
        <v>47696</v>
      </c>
      <c r="W66" s="261" t="n">
        <f aca="false">IF(Calculation!$Y$12=2,VLOOKUP(V66,Curves!$D66:$K319,3),(VLOOKUP(V66,Curves!$D66:$K319,3)*16*5+VLOOKUP(V66,Curves!$D66:$K319,7)*8*7+VLOOKUP(V66,Curves!M67:T290,3)*16+VLOOKUP(V66,Curves!M67:T290,7)*16)/168)</f>
        <v>73.5</v>
      </c>
      <c r="X66" s="92" t="n">
        <v>0</v>
      </c>
      <c r="Y66" s="311" t="n">
        <f aca="false">Y65</f>
        <v>55</v>
      </c>
      <c r="Z66" s="294" t="n">
        <f aca="false">VLOOKUP(V66,Curves!A60:B319,2)</f>
        <v>0.06650108280325</v>
      </c>
      <c r="AA66" s="325"/>
      <c r="AB66" s="326"/>
      <c r="AC66" s="325"/>
      <c r="AD66" s="326"/>
      <c r="AE66" s="17" t="n">
        <f aca="false">1+inflation/12*AF66</f>
        <v>1.12083333333333</v>
      </c>
      <c r="AF66" s="17" t="n">
        <v>58</v>
      </c>
      <c r="AG66" s="285" t="n">
        <v>4.83778</v>
      </c>
      <c r="AH66" s="106"/>
      <c r="AI66" s="313" t="n">
        <f aca="false">+V66</f>
        <v>47696</v>
      </c>
      <c r="AJ66" s="314" t="n">
        <f aca="false">IF(Calculation!$AB$24=1,Data!AO66,Data!AP66)</f>
        <v>0.277593356816908</v>
      </c>
      <c r="AK66" s="315" t="n">
        <f aca="false">AJ66*1.2</f>
        <v>0.333112028180289</v>
      </c>
      <c r="AM66" s="41"/>
      <c r="AN66" s="310" t="n">
        <f aca="false">AI66</f>
        <v>47696</v>
      </c>
      <c r="AO66" s="297" t="n">
        <f aca="false">IF(Calculation!$Y$12=2,SQRT((AR66^2*(AN66-today-1)+AU66^2*15)/(AN66-today+14)),SQRT((((AR66^2*16+AS66^2*8)/24)*(AN66-today-1)+((AU66^2*16+AV66^2*8)/24)*15)/(AN66-today+14)))</f>
        <v>0.277593356816908</v>
      </c>
      <c r="AP66" s="277" t="n">
        <f aca="false">IF(Calculation!$Y$12=2,AR66,SQRT((AR66^2*16+AS66^2*8)/24))</f>
        <v>0.08</v>
      </c>
      <c r="AQ66" s="261"/>
      <c r="AR66" s="298" t="n">
        <f aca="false">VLOOKUP(AN66,VolTable,15)</f>
        <v>0.08</v>
      </c>
      <c r="AS66" s="316" t="n">
        <f aca="false">VLOOKUP(AN66,VolTable,19)</f>
        <v>0.175</v>
      </c>
      <c r="AT66" s="291"/>
      <c r="AU66" s="291" t="n">
        <f aca="false">VLOOKUP(AN66,VolTable,23)</f>
        <v>2.9</v>
      </c>
      <c r="AV66" s="299" t="n">
        <f aca="false">VLOOKUP(AN66,VolTable,27)</f>
        <v>1.15</v>
      </c>
    </row>
    <row r="67" customFormat="false" ht="11.25" hidden="false" customHeight="false" outlineLevel="0" collapsed="false">
      <c r="A67" s="319" t="n">
        <f aca="false">EOMONTH(A66,0)+1</f>
        <v>47727</v>
      </c>
      <c r="B67" s="261" t="n">
        <f aca="false">VLOOKUP(A67,$V$8:$Z$258,2)+PPadd</f>
        <v>73.5</v>
      </c>
      <c r="C67" s="65"/>
      <c r="D67" s="302" t="n">
        <f aca="false">VLOOKUP($A67,$V$8:$Z$258,4)</f>
        <v>55</v>
      </c>
      <c r="E67" s="247" t="n">
        <f aca="false">VLOOKUP($A67,$V$8:$Z$258,5)</f>
        <v>0.06650108280325</v>
      </c>
      <c r="F67" s="325"/>
      <c r="G67" s="326"/>
      <c r="H67" s="325"/>
      <c r="I67" s="326"/>
      <c r="J67" s="92" t="n">
        <f aca="false">X67</f>
        <v>0</v>
      </c>
      <c r="K67" s="306" t="n">
        <f aca="false">J67-C67</f>
        <v>0</v>
      </c>
      <c r="L67" s="258" t="n">
        <f aca="false">(A67-Calculation!$C$8)/365.25</f>
        <v>4.91718001368925</v>
      </c>
      <c r="M67" s="1" t="n">
        <v>6</v>
      </c>
      <c r="N67" s="307" t="n">
        <f aca="false">$A67</f>
        <v>47727</v>
      </c>
      <c r="O67" s="41" t="n">
        <f aca="false">VLOOKUP($N67,$AI$8:$AJ$258,2)+PvolMult</f>
        <v>0.275411037668103</v>
      </c>
      <c r="P67" s="308" t="n">
        <f aca="false">VLOOKUP($N67,$AI$8:$AK$258,3)+PvolMult</f>
        <v>0.330493245201724</v>
      </c>
      <c r="Q67" s="109"/>
      <c r="V67" s="310" t="n">
        <f aca="false">$A67</f>
        <v>47727</v>
      </c>
      <c r="W67" s="261" t="n">
        <f aca="false">IF(Calculation!$Y$12=2,VLOOKUP(V67,Curves!$D67:$K320,3),(VLOOKUP(V67,Curves!$D67:$K320,3)*16*5+VLOOKUP(V67,Curves!$D67:$K320,7)*8*7+VLOOKUP(V67,Curves!M68:T291,3)*16+VLOOKUP(V67,Curves!M68:T291,7)*16)/168)</f>
        <v>73.5</v>
      </c>
      <c r="X67" s="92" t="n">
        <v>0</v>
      </c>
      <c r="Y67" s="311" t="n">
        <f aca="false">Y66</f>
        <v>55</v>
      </c>
      <c r="Z67" s="294" t="n">
        <f aca="false">VLOOKUP(V67,Curves!A61:B320,2)</f>
        <v>0.06650108280325</v>
      </c>
      <c r="AA67" s="325"/>
      <c r="AB67" s="326"/>
      <c r="AC67" s="325"/>
      <c r="AD67" s="326"/>
      <c r="AE67" s="17" t="n">
        <f aca="false">1+inflation/12*AF67</f>
        <v>1.12291666666667</v>
      </c>
      <c r="AF67" s="17" t="n">
        <v>59</v>
      </c>
      <c r="AG67" s="285" t="n">
        <v>4.91444</v>
      </c>
      <c r="AH67" s="106"/>
      <c r="AI67" s="313" t="n">
        <f aca="false">+V67</f>
        <v>47727</v>
      </c>
      <c r="AJ67" s="314" t="n">
        <f aca="false">IF(Calculation!$AB$24=1,Data!AO67,Data!AP67)</f>
        <v>0.275411037668103</v>
      </c>
      <c r="AK67" s="315" t="n">
        <f aca="false">AJ67*1.2</f>
        <v>0.330493245201724</v>
      </c>
      <c r="AM67" s="41"/>
      <c r="AN67" s="310" t="n">
        <f aca="false">AI67</f>
        <v>47727</v>
      </c>
      <c r="AO67" s="297" t="n">
        <f aca="false">IF(Calculation!$Y$12=2,SQRT((AR67^2*(AN67-today-1)+AU67^2*15)/(AN67-today+14)),SQRT((((AR67^2*16+AS67^2*8)/24)*(AN67-today-1)+((AU67^2*16+AV67^2*8)/24)*15)/(AN67-today+14)))</f>
        <v>0.275411037668103</v>
      </c>
      <c r="AP67" s="277" t="n">
        <f aca="false">IF(Calculation!$Y$12=2,AR67,SQRT((AR67^2*16+AS67^2*8)/24))</f>
        <v>0.08</v>
      </c>
      <c r="AQ67" s="261"/>
      <c r="AR67" s="298" t="n">
        <f aca="false">VLOOKUP(AN67,VolTable,15)</f>
        <v>0.08</v>
      </c>
      <c r="AS67" s="316" t="n">
        <f aca="false">VLOOKUP(AN67,VolTable,19)</f>
        <v>0.175</v>
      </c>
      <c r="AT67" s="291"/>
      <c r="AU67" s="291" t="n">
        <f aca="false">VLOOKUP(AN67,VolTable,23)</f>
        <v>2.9</v>
      </c>
      <c r="AV67" s="299" t="n">
        <f aca="false">VLOOKUP(AN67,VolTable,27)</f>
        <v>1.15</v>
      </c>
    </row>
    <row r="68" customFormat="false" ht="11.25" hidden="false" customHeight="false" outlineLevel="0" collapsed="false">
      <c r="A68" s="301" t="n">
        <f aca="false">EOMONTH(A67,0)+1</f>
        <v>47757</v>
      </c>
      <c r="B68" s="261" t="n">
        <f aca="false">VLOOKUP(A68,$V$8:$Z$258,2)+PPadd</f>
        <v>73.5</v>
      </c>
      <c r="C68" s="65"/>
      <c r="D68" s="302" t="n">
        <f aca="false">VLOOKUP($A68,$V$8:$Z$258,4)</f>
        <v>55</v>
      </c>
      <c r="E68" s="247" t="n">
        <f aca="false">VLOOKUP($A68,$V$8:$Z$258,5)</f>
        <v>0.06650108280325</v>
      </c>
      <c r="F68" s="325"/>
      <c r="G68" s="326"/>
      <c r="H68" s="325"/>
      <c r="I68" s="326"/>
      <c r="J68" s="92" t="n">
        <f aca="false">X68</f>
        <v>0</v>
      </c>
      <c r="K68" s="306" t="n">
        <f aca="false">J68-C68</f>
        <v>0</v>
      </c>
      <c r="L68" s="258" t="n">
        <f aca="false">(A68-Calculation!$C$8)/365.25</f>
        <v>4.99931553730322</v>
      </c>
      <c r="M68" s="1" t="n">
        <v>1</v>
      </c>
      <c r="N68" s="307" t="n">
        <f aca="false">$A68</f>
        <v>47757</v>
      </c>
      <c r="O68" s="41" t="n">
        <f aca="false">VLOOKUP($N68,$AI$8:$AJ$258,2)+PvolMult</f>
        <v>0.27335316208069</v>
      </c>
      <c r="P68" s="308" t="n">
        <f aca="false">VLOOKUP($N68,$AI$8:$AK$258,3)+PvolMult</f>
        <v>0.328023794496828</v>
      </c>
      <c r="Q68" s="109"/>
      <c r="V68" s="310" t="n">
        <f aca="false">$A68</f>
        <v>47757</v>
      </c>
      <c r="W68" s="261" t="n">
        <f aca="false">IF(Calculation!$Y$12=2,VLOOKUP(V68,Curves!$D68:$K321,3),(VLOOKUP(V68,Curves!$D68:$K321,3)*16*5+VLOOKUP(V68,Curves!$D68:$K321,7)*8*7+VLOOKUP(V68,Curves!M69:T292,3)*16+VLOOKUP(V68,Curves!M69:T292,7)*16)/168)</f>
        <v>73.5</v>
      </c>
      <c r="X68" s="92" t="n">
        <v>0</v>
      </c>
      <c r="Y68" s="311" t="n">
        <f aca="false">Y67</f>
        <v>55</v>
      </c>
      <c r="Z68" s="294" t="n">
        <f aca="false">VLOOKUP(V68,Curves!A62:B321,2)</f>
        <v>0.06650108280325</v>
      </c>
      <c r="AA68" s="325"/>
      <c r="AB68" s="326"/>
      <c r="AC68" s="325"/>
      <c r="AD68" s="326"/>
      <c r="AE68" s="17" t="n">
        <f aca="false">1+inflation/12*AF68</f>
        <v>1.125</v>
      </c>
      <c r="AF68" s="17" t="n">
        <v>60</v>
      </c>
      <c r="AG68" s="285" t="n">
        <v>4.99932</v>
      </c>
      <c r="AH68" s="106"/>
      <c r="AI68" s="313" t="n">
        <f aca="false">+V68</f>
        <v>47757</v>
      </c>
      <c r="AJ68" s="314" t="n">
        <f aca="false">IF(Calculation!$AB$24=1,Data!AO68,Data!AP68)</f>
        <v>0.27335316208069</v>
      </c>
      <c r="AK68" s="315" t="n">
        <f aca="false">AJ68*1.2</f>
        <v>0.328023794496828</v>
      </c>
      <c r="AM68" s="41"/>
      <c r="AN68" s="310" t="n">
        <f aca="false">AI68</f>
        <v>47757</v>
      </c>
      <c r="AO68" s="297" t="n">
        <f aca="false">IF(Calculation!$Y$12=2,SQRT((AR68^2*(AN68-today-1)+AU68^2*15)/(AN68-today+14)),SQRT((((AR68^2*16+AS68^2*8)/24)*(AN68-today-1)+((AU68^2*16+AV68^2*8)/24)*15)/(AN68-today+14)))</f>
        <v>0.27335316208069</v>
      </c>
      <c r="AP68" s="277" t="n">
        <f aca="false">IF(Calculation!$Y$12=2,AR68,SQRT((AR68^2*16+AS68^2*8)/24))</f>
        <v>0.08</v>
      </c>
      <c r="AQ68" s="261"/>
      <c r="AR68" s="298" t="n">
        <f aca="false">VLOOKUP(AN68,VolTable,15)</f>
        <v>0.08</v>
      </c>
      <c r="AS68" s="316" t="n">
        <f aca="false">VLOOKUP(AN68,VolTable,19)</f>
        <v>0.175</v>
      </c>
      <c r="AT68" s="291"/>
      <c r="AU68" s="291" t="n">
        <f aca="false">VLOOKUP(AN68,VolTable,23)</f>
        <v>2.9</v>
      </c>
      <c r="AV68" s="299" t="n">
        <f aca="false">VLOOKUP(AN68,VolTable,27)</f>
        <v>1.15</v>
      </c>
    </row>
    <row r="69" customFormat="false" ht="11.25" hidden="false" customHeight="false" outlineLevel="0" collapsed="false">
      <c r="A69" s="319" t="n">
        <f aca="false">EOMONTH(A68,0)+1</f>
        <v>47788</v>
      </c>
      <c r="B69" s="261" t="n">
        <f aca="false">VLOOKUP(A69,$V$8:$Z$258,2)+PPadd</f>
        <v>73.5</v>
      </c>
      <c r="C69" s="65"/>
      <c r="D69" s="302" t="n">
        <f aca="false">VLOOKUP($A69,$V$8:$Z$258,4)</f>
        <v>55</v>
      </c>
      <c r="E69" s="247" t="n">
        <f aca="false">VLOOKUP($A69,$V$8:$Z$258,5)</f>
        <v>0.06650108280325</v>
      </c>
      <c r="F69" s="325"/>
      <c r="G69" s="326"/>
      <c r="H69" s="325"/>
      <c r="I69" s="326"/>
      <c r="J69" s="92" t="n">
        <f aca="false">X69</f>
        <v>0</v>
      </c>
      <c r="K69" s="306" t="n">
        <f aca="false">J69-C69</f>
        <v>0</v>
      </c>
      <c r="L69" s="258" t="n">
        <f aca="false">(A69-Calculation!$C$8)/365.25</f>
        <v>5.08418891170431</v>
      </c>
      <c r="M69" s="1" t="n">
        <v>2</v>
      </c>
      <c r="N69" s="307" t="n">
        <f aca="false">$A69</f>
        <v>47788</v>
      </c>
      <c r="O69" s="41" t="n">
        <f aca="false">VLOOKUP($N69,$AI$8:$AJ$258,2)+PvolMult</f>
        <v>0.27128023103917</v>
      </c>
      <c r="P69" s="308" t="n">
        <f aca="false">VLOOKUP($N69,$AI$8:$AK$258,3)+PvolMult</f>
        <v>0.325536277247004</v>
      </c>
      <c r="Q69" s="109"/>
      <c r="V69" s="310" t="n">
        <f aca="false">$A69</f>
        <v>47788</v>
      </c>
      <c r="W69" s="261" t="n">
        <f aca="false">IF(Calculation!$Y$12=2,VLOOKUP(V69,Curves!$D69:$K322,3),(VLOOKUP(V69,Curves!$D69:$K322,3)*16*5+VLOOKUP(V69,Curves!$D69:$K322,7)*8*7+VLOOKUP(V69,Curves!M70:T293,3)*16+VLOOKUP(V69,Curves!M70:T293,7)*16)/168)</f>
        <v>73.5</v>
      </c>
      <c r="X69" s="92" t="n">
        <v>0</v>
      </c>
      <c r="Y69" s="311" t="n">
        <f aca="false">Y68</f>
        <v>55</v>
      </c>
      <c r="Z69" s="294" t="n">
        <f aca="false">VLOOKUP(V69,Curves!A63:B322,2)</f>
        <v>0.06650108280325</v>
      </c>
      <c r="AA69" s="325"/>
      <c r="AB69" s="326"/>
      <c r="AC69" s="325"/>
      <c r="AD69" s="326"/>
      <c r="AE69" s="17" t="n">
        <f aca="false">1+inflation/12*AF69</f>
        <v>1.12708333333333</v>
      </c>
      <c r="AF69" s="17" t="n">
        <v>61</v>
      </c>
      <c r="AG69" s="285" t="n">
        <v>5.08145</v>
      </c>
      <c r="AH69" s="106"/>
      <c r="AI69" s="313" t="n">
        <f aca="false">+V69</f>
        <v>47788</v>
      </c>
      <c r="AJ69" s="314" t="n">
        <f aca="false">IF(Calculation!$AB$24=1,Data!AO69,Data!AP69)</f>
        <v>0.27128023103917</v>
      </c>
      <c r="AK69" s="315" t="n">
        <f aca="false">AJ69*1.2</f>
        <v>0.325536277247004</v>
      </c>
      <c r="AM69" s="41"/>
      <c r="AN69" s="310" t="n">
        <f aca="false">AI69</f>
        <v>47788</v>
      </c>
      <c r="AO69" s="297" t="n">
        <f aca="false">IF(Calculation!$Y$12=2,SQRT((AR69^2*(AN69-today-1)+AU69^2*15)/(AN69-today+14)),SQRT((((AR69^2*16+AS69^2*8)/24)*(AN69-today-1)+((AU69^2*16+AV69^2*8)/24)*15)/(AN69-today+14)))</f>
        <v>0.27128023103917</v>
      </c>
      <c r="AP69" s="277" t="n">
        <f aca="false">IF(Calculation!$Y$12=2,AR69,SQRT((AR69^2*16+AS69^2*8)/24))</f>
        <v>0.08</v>
      </c>
      <c r="AQ69" s="261"/>
      <c r="AR69" s="298" t="n">
        <f aca="false">VLOOKUP(AN69,VolTable,15)</f>
        <v>0.08</v>
      </c>
      <c r="AS69" s="316" t="n">
        <f aca="false">VLOOKUP(AN69,VolTable,19)</f>
        <v>0.175</v>
      </c>
      <c r="AT69" s="291"/>
      <c r="AU69" s="291" t="n">
        <f aca="false">VLOOKUP(AN69,VolTable,23)</f>
        <v>2.9</v>
      </c>
      <c r="AV69" s="299" t="n">
        <f aca="false">VLOOKUP(AN69,VolTable,27)</f>
        <v>1.15</v>
      </c>
    </row>
    <row r="70" customFormat="false" ht="11.25" hidden="false" customHeight="false" outlineLevel="0" collapsed="false">
      <c r="A70" s="319" t="n">
        <f aca="false">EOMONTH(A69,0)+1</f>
        <v>47818</v>
      </c>
      <c r="B70" s="261" t="n">
        <f aca="false">VLOOKUP(A70,$V$8:$Z$258,2)+PPadd</f>
        <v>73.5</v>
      </c>
      <c r="C70" s="65"/>
      <c r="D70" s="302" t="n">
        <f aca="false">VLOOKUP($A70,$V$8:$Z$258,4)</f>
        <v>55</v>
      </c>
      <c r="E70" s="247" t="n">
        <f aca="false">VLOOKUP($A70,$V$8:$Z$258,5)</f>
        <v>0.06650108280325</v>
      </c>
      <c r="F70" s="325"/>
      <c r="G70" s="326"/>
      <c r="H70" s="325"/>
      <c r="I70" s="326"/>
      <c r="J70" s="92" t="n">
        <f aca="false">X70</f>
        <v>0</v>
      </c>
      <c r="K70" s="306" t="n">
        <f aca="false">J70-C70</f>
        <v>0</v>
      </c>
      <c r="L70" s="258" t="n">
        <f aca="false">(A70-Calculation!$C$8)/365.25</f>
        <v>5.16632443531828</v>
      </c>
      <c r="M70" s="1" t="n">
        <v>3</v>
      </c>
      <c r="N70" s="307" t="n">
        <f aca="false">$A70</f>
        <v>47818</v>
      </c>
      <c r="O70" s="41" t="n">
        <f aca="false">VLOOKUP($N70,$AI$8:$AJ$258,2)+PvolMult</f>
        <v>0.269323897964311</v>
      </c>
      <c r="P70" s="308" t="n">
        <f aca="false">VLOOKUP($N70,$AI$8:$AK$258,3)+PvolMult</f>
        <v>0.323188677557173</v>
      </c>
      <c r="Q70" s="109"/>
      <c r="V70" s="310" t="n">
        <f aca="false">$A70</f>
        <v>47818</v>
      </c>
      <c r="W70" s="261" t="n">
        <f aca="false">IF(Calculation!$Y$12=2,VLOOKUP(V70,Curves!$D70:$K323,3),(VLOOKUP(V70,Curves!$D70:$K323,3)*16*5+VLOOKUP(V70,Curves!$D70:$K323,7)*8*7+VLOOKUP(V70,Curves!M71:T294,3)*16+VLOOKUP(V70,Curves!M71:T294,7)*16)/168)</f>
        <v>73.5</v>
      </c>
      <c r="X70" s="92" t="n">
        <v>0</v>
      </c>
      <c r="Y70" s="311" t="n">
        <f aca="false">Y69</f>
        <v>55</v>
      </c>
      <c r="Z70" s="294" t="n">
        <f aca="false">VLOOKUP(V70,Curves!A64:B323,2)</f>
        <v>0.06650108280325</v>
      </c>
      <c r="AA70" s="325"/>
      <c r="AB70" s="326"/>
      <c r="AC70" s="325"/>
      <c r="AD70" s="326"/>
      <c r="AE70" s="17" t="n">
        <f aca="false">1+inflation/12*AF70</f>
        <v>1.12916666666667</v>
      </c>
      <c r="AF70" s="17" t="n">
        <v>62</v>
      </c>
      <c r="AG70" s="285" t="n">
        <v>5.16632</v>
      </c>
      <c r="AH70" s="106"/>
      <c r="AI70" s="313" t="n">
        <f aca="false">+V70</f>
        <v>47818</v>
      </c>
      <c r="AJ70" s="314" t="n">
        <f aca="false">IF(Calculation!$AB$24=1,Data!AO70,Data!AP70)</f>
        <v>0.269323897964311</v>
      </c>
      <c r="AK70" s="315" t="n">
        <f aca="false">AJ70*1.2</f>
        <v>0.323188677557173</v>
      </c>
      <c r="AM70" s="41"/>
      <c r="AN70" s="310" t="n">
        <f aca="false">AI70</f>
        <v>47818</v>
      </c>
      <c r="AO70" s="297" t="n">
        <f aca="false">IF(Calculation!$Y$12=2,SQRT((AR70^2*(AN70-today-1)+AU70^2*15)/(AN70-today+14)),SQRT((((AR70^2*16+AS70^2*8)/24)*(AN70-today-1)+((AU70^2*16+AV70^2*8)/24)*15)/(AN70-today+14)))</f>
        <v>0.269323897964311</v>
      </c>
      <c r="AP70" s="277" t="n">
        <f aca="false">IF(Calculation!$Y$12=2,AR70,SQRT((AR70^2*16+AS70^2*8)/24))</f>
        <v>0.08</v>
      </c>
      <c r="AQ70" s="261"/>
      <c r="AR70" s="298" t="n">
        <f aca="false">VLOOKUP(AN70,VolTable,15)</f>
        <v>0.08</v>
      </c>
      <c r="AS70" s="316" t="n">
        <f aca="false">VLOOKUP(AN70,VolTable,19)</f>
        <v>0.175</v>
      </c>
      <c r="AT70" s="291"/>
      <c r="AU70" s="291" t="n">
        <f aca="false">VLOOKUP(AN70,VolTable,23)</f>
        <v>2.9</v>
      </c>
      <c r="AV70" s="299" t="n">
        <f aca="false">VLOOKUP(AN70,VolTable,27)</f>
        <v>1.15</v>
      </c>
    </row>
    <row r="71" customFormat="false" ht="11.25" hidden="false" customHeight="false" outlineLevel="0" collapsed="false">
      <c r="A71" s="319" t="n">
        <f aca="false">EOMONTH(A70,0)+1</f>
        <v>47849</v>
      </c>
      <c r="B71" s="261" t="n">
        <f aca="false">VLOOKUP(A71,$V$8:$Z$258,2)+PPadd</f>
        <v>73.5</v>
      </c>
      <c r="C71" s="65"/>
      <c r="D71" s="302" t="n">
        <f aca="false">VLOOKUP($A71,$V$8:$Z$258,4)</f>
        <v>55</v>
      </c>
      <c r="E71" s="247" t="n">
        <f aca="false">VLOOKUP($A71,$V$8:$Z$258,5)</f>
        <v>0.06650108280325</v>
      </c>
      <c r="F71" s="325"/>
      <c r="G71" s="326"/>
      <c r="H71" s="325"/>
      <c r="I71" s="326"/>
      <c r="J71" s="92" t="n">
        <f aca="false">X71</f>
        <v>0</v>
      </c>
      <c r="K71" s="306" t="n">
        <f aca="false">J71-C71</f>
        <v>0</v>
      </c>
      <c r="L71" s="258" t="n">
        <f aca="false">(A71-Calculation!$C$8)/365.25</f>
        <v>5.25119780971937</v>
      </c>
      <c r="M71" s="1" t="n">
        <v>4</v>
      </c>
      <c r="N71" s="307" t="n">
        <f aca="false">$A71</f>
        <v>47849</v>
      </c>
      <c r="O71" s="41" t="n">
        <f aca="false">VLOOKUP($N71,$AI$8:$AJ$258,2)+PvolMult</f>
        <v>0.267351684260494</v>
      </c>
      <c r="P71" s="308" t="n">
        <f aca="false">VLOOKUP($N71,$AI$8:$AK$258,3)+PvolMult</f>
        <v>0.320822021112593</v>
      </c>
      <c r="Q71" s="109"/>
      <c r="V71" s="310" t="n">
        <f aca="false">$A71</f>
        <v>47849</v>
      </c>
      <c r="W71" s="261" t="n">
        <f aca="false">IF(Calculation!$Y$12=2,VLOOKUP(V71,Curves!$D71:$K324,3),(VLOOKUP(V71,Curves!$D71:$K324,3)*16*5+VLOOKUP(V71,Curves!$D71:$K324,7)*8*7+VLOOKUP(V71,Curves!M72:T295,3)*16+VLOOKUP(V71,Curves!M72:T295,7)*16)/168)</f>
        <v>73.5</v>
      </c>
      <c r="X71" s="92" t="n">
        <v>0</v>
      </c>
      <c r="Y71" s="311" t="n">
        <f aca="false">Y70</f>
        <v>55</v>
      </c>
      <c r="Z71" s="294" t="n">
        <f aca="false">VLOOKUP(V71,Curves!A65:B324,2)</f>
        <v>0.06650108280325</v>
      </c>
      <c r="AA71" s="325"/>
      <c r="AB71" s="326"/>
      <c r="AC71" s="325"/>
      <c r="AD71" s="326"/>
      <c r="AE71" s="17" t="n">
        <f aca="false">1+inflation/12*AF71</f>
        <v>1.13125</v>
      </c>
      <c r="AF71" s="17" t="n">
        <v>63</v>
      </c>
      <c r="AG71" s="285" t="n">
        <v>5.24846</v>
      </c>
      <c r="AH71" s="106"/>
      <c r="AI71" s="313" t="n">
        <f aca="false">+V71</f>
        <v>47849</v>
      </c>
      <c r="AJ71" s="314" t="n">
        <f aca="false">IF(Calculation!$AB$24=1,Data!AO71,Data!AP71)</f>
        <v>0.267351684260494</v>
      </c>
      <c r="AK71" s="315" t="n">
        <f aca="false">AJ71*1.2</f>
        <v>0.320822021112593</v>
      </c>
      <c r="AM71" s="41"/>
      <c r="AN71" s="310" t="n">
        <f aca="false">AI71</f>
        <v>47849</v>
      </c>
      <c r="AO71" s="297" t="n">
        <f aca="false">IF(Calculation!$Y$12=2,SQRT((AR71^2*(AN71-today-1)+AU71^2*15)/(AN71-today+14)),SQRT((((AR71^2*16+AS71^2*8)/24)*(AN71-today-1)+((AU71^2*16+AV71^2*8)/24)*15)/(AN71-today+14)))</f>
        <v>0.267351684260494</v>
      </c>
      <c r="AP71" s="277" t="n">
        <f aca="false">IF(Calculation!$Y$12=2,AR71,SQRT((AR71^2*16+AS71^2*8)/24))</f>
        <v>0.08</v>
      </c>
      <c r="AQ71" s="261"/>
      <c r="AR71" s="298" t="n">
        <f aca="false">VLOOKUP(AN71,VolTable,15)</f>
        <v>0.08</v>
      </c>
      <c r="AS71" s="316" t="n">
        <f aca="false">VLOOKUP(AN71,VolTable,19)</f>
        <v>0.175</v>
      </c>
      <c r="AT71" s="291"/>
      <c r="AU71" s="291" t="n">
        <f aca="false">VLOOKUP(AN71,VolTable,23)</f>
        <v>2.9</v>
      </c>
      <c r="AV71" s="299" t="n">
        <f aca="false">VLOOKUP(AN71,VolTable,27)</f>
        <v>1.15</v>
      </c>
    </row>
    <row r="72" customFormat="false" ht="11.25" hidden="false" customHeight="false" outlineLevel="0" collapsed="false">
      <c r="A72" s="319" t="n">
        <f aca="false">EOMONTH(A71,0)+1</f>
        <v>47880</v>
      </c>
      <c r="B72" s="261" t="n">
        <f aca="false">VLOOKUP(A72,$V$8:$Z$258,2)+PPadd</f>
        <v>73.5</v>
      </c>
      <c r="C72" s="65"/>
      <c r="D72" s="302" t="n">
        <f aca="false">VLOOKUP($A72,$V$8:$Z$258,4)</f>
        <v>55</v>
      </c>
      <c r="E72" s="247" t="n">
        <f aca="false">VLOOKUP($A72,$V$8:$Z$258,5)</f>
        <v>0.06650108280325</v>
      </c>
      <c r="F72" s="325"/>
      <c r="G72" s="326"/>
      <c r="H72" s="325"/>
      <c r="I72" s="326"/>
      <c r="J72" s="92" t="n">
        <f aca="false">X72</f>
        <v>0</v>
      </c>
      <c r="K72" s="306" t="n">
        <f aca="false">J72-C72</f>
        <v>0</v>
      </c>
      <c r="L72" s="258" t="n">
        <f aca="false">(A72-Calculation!$C$8)/365.25</f>
        <v>5.33607118412047</v>
      </c>
      <c r="M72" s="1" t="n">
        <v>5</v>
      </c>
      <c r="N72" s="307" t="n">
        <f aca="false">$A72</f>
        <v>47880</v>
      </c>
      <c r="O72" s="41" t="n">
        <f aca="false">VLOOKUP($N72,$AI$8:$AJ$258,2)+PvolMult</f>
        <v>0.265427634711031</v>
      </c>
      <c r="P72" s="308" t="n">
        <f aca="false">VLOOKUP($N72,$AI$8:$AK$258,3)+PvolMult</f>
        <v>0.318513161653238</v>
      </c>
      <c r="Q72" s="109"/>
      <c r="V72" s="310" t="n">
        <f aca="false">$A72</f>
        <v>47880</v>
      </c>
      <c r="W72" s="261" t="n">
        <f aca="false">IF(Calculation!$Y$12=2,VLOOKUP(V72,Curves!$D72:$K325,3),(VLOOKUP(V72,Curves!$D72:$K325,3)*16*5+VLOOKUP(V72,Curves!$D72:$K325,7)*8*7+VLOOKUP(V72,Curves!M73:T296,3)*16+VLOOKUP(V72,Curves!M73:T296,7)*16)/168)</f>
        <v>73.5</v>
      </c>
      <c r="X72" s="92" t="n">
        <v>0</v>
      </c>
      <c r="Y72" s="311" t="n">
        <f aca="false">Y71</f>
        <v>55</v>
      </c>
      <c r="Z72" s="294" t="n">
        <f aca="false">VLOOKUP(V72,Curves!A66:B325,2)</f>
        <v>0.06650108280325</v>
      </c>
      <c r="AA72" s="325"/>
      <c r="AB72" s="326"/>
      <c r="AC72" s="325"/>
      <c r="AD72" s="326"/>
      <c r="AE72" s="17" t="n">
        <f aca="false">1+inflation/12*AF72</f>
        <v>1.13333333333333</v>
      </c>
      <c r="AF72" s="17" t="n">
        <v>64</v>
      </c>
      <c r="AG72" s="285" t="n">
        <v>5.33333</v>
      </c>
      <c r="AH72" s="106"/>
      <c r="AI72" s="313" t="n">
        <f aca="false">+V72</f>
        <v>47880</v>
      </c>
      <c r="AJ72" s="314" t="n">
        <f aca="false">IF(Calculation!$AB$24=1,Data!AO72,Data!AP72)</f>
        <v>0.265427634711031</v>
      </c>
      <c r="AK72" s="315" t="n">
        <f aca="false">AJ72*1.2</f>
        <v>0.318513161653238</v>
      </c>
      <c r="AM72" s="41"/>
      <c r="AN72" s="310" t="n">
        <f aca="false">AI72</f>
        <v>47880</v>
      </c>
      <c r="AO72" s="297" t="n">
        <f aca="false">IF(Calculation!$Y$12=2,SQRT((AR72^2*(AN72-today-1)+AU72^2*15)/(AN72-today+14)),SQRT((((AR72^2*16+AS72^2*8)/24)*(AN72-today-1)+((AU72^2*16+AV72^2*8)/24)*15)/(AN72-today+14)))</f>
        <v>0.265427634711031</v>
      </c>
      <c r="AP72" s="277" t="n">
        <f aca="false">IF(Calculation!$Y$12=2,AR72,SQRT((AR72^2*16+AS72^2*8)/24))</f>
        <v>0.08</v>
      </c>
      <c r="AQ72" s="261"/>
      <c r="AR72" s="298" t="n">
        <f aca="false">VLOOKUP(AN72,VolTable,15)</f>
        <v>0.08</v>
      </c>
      <c r="AS72" s="316" t="n">
        <f aca="false">VLOOKUP(AN72,VolTable,19)</f>
        <v>0.175</v>
      </c>
      <c r="AT72" s="291"/>
      <c r="AU72" s="291" t="n">
        <f aca="false">VLOOKUP(AN72,VolTable,23)</f>
        <v>2.9</v>
      </c>
      <c r="AV72" s="299" t="n">
        <f aca="false">VLOOKUP(AN72,VolTable,27)</f>
        <v>1.15</v>
      </c>
    </row>
    <row r="73" customFormat="false" ht="11.25" hidden="false" customHeight="false" outlineLevel="0" collapsed="false">
      <c r="A73" s="319" t="n">
        <f aca="false">EOMONTH(A72,0)+1</f>
        <v>47908</v>
      </c>
      <c r="B73" s="261" t="n">
        <f aca="false">VLOOKUP(A73,$V$8:$Z$258,2)+PPadd</f>
        <v>73.5</v>
      </c>
      <c r="C73" s="65"/>
      <c r="D73" s="302" t="n">
        <f aca="false">VLOOKUP($A73,$V$8:$Z$258,4)</f>
        <v>55</v>
      </c>
      <c r="E73" s="247" t="n">
        <f aca="false">VLOOKUP($A73,$V$8:$Z$258,5)</f>
        <v>0.06650108280325</v>
      </c>
      <c r="F73" s="325"/>
      <c r="G73" s="326"/>
      <c r="H73" s="325"/>
      <c r="I73" s="326"/>
      <c r="J73" s="92" t="n">
        <f aca="false">X73</f>
        <v>0</v>
      </c>
      <c r="K73" s="306" t="n">
        <f aca="false">J73-C73</f>
        <v>0</v>
      </c>
      <c r="L73" s="258" t="n">
        <f aca="false">(A73-Calculation!$C$8)/365.25</f>
        <v>5.41273100616016</v>
      </c>
      <c r="M73" s="1" t="n">
        <v>6</v>
      </c>
      <c r="N73" s="307" t="n">
        <f aca="false">$A73</f>
        <v>47908</v>
      </c>
      <c r="O73" s="41" t="n">
        <f aca="false">VLOOKUP($N73,$AI$8:$AJ$258,2)+PvolMult</f>
        <v>0.26372960890508</v>
      </c>
      <c r="P73" s="308" t="n">
        <f aca="false">VLOOKUP($N73,$AI$8:$AK$258,3)+PvolMult</f>
        <v>0.316475530686096</v>
      </c>
      <c r="Q73" s="109"/>
      <c r="V73" s="310" t="n">
        <f aca="false">$A73</f>
        <v>47908</v>
      </c>
      <c r="W73" s="261" t="n">
        <f aca="false">IF(Calculation!$Y$12=2,VLOOKUP(V73,Curves!$D73:$K326,3),(VLOOKUP(V73,Curves!$D73:$K326,3)*16*5+VLOOKUP(V73,Curves!$D73:$K326,7)*8*7+VLOOKUP(V73,Curves!M74:T297,3)*16+VLOOKUP(V73,Curves!M74:T297,7)*16)/168)</f>
        <v>73.5</v>
      </c>
      <c r="X73" s="92" t="n">
        <v>0</v>
      </c>
      <c r="Y73" s="311" t="n">
        <f aca="false">Y72</f>
        <v>55</v>
      </c>
      <c r="Z73" s="294" t="n">
        <f aca="false">VLOOKUP(V73,Curves!A67:B326,2)</f>
        <v>0.06650108280325</v>
      </c>
      <c r="AA73" s="325"/>
      <c r="AB73" s="326"/>
      <c r="AC73" s="325"/>
      <c r="AD73" s="326"/>
      <c r="AE73" s="17" t="n">
        <f aca="false">1+inflation/12*AF73</f>
        <v>1.13541666666667</v>
      </c>
      <c r="AF73" s="17" t="n">
        <v>65</v>
      </c>
      <c r="AG73" s="285" t="n">
        <v>5.41821</v>
      </c>
      <c r="AH73" s="106"/>
      <c r="AI73" s="313" t="n">
        <f aca="false">+V73</f>
        <v>47908</v>
      </c>
      <c r="AJ73" s="314" t="n">
        <f aca="false">IF(Calculation!$AB$24=1,Data!AO73,Data!AP73)</f>
        <v>0.26372960890508</v>
      </c>
      <c r="AK73" s="315" t="n">
        <f aca="false">AJ73*1.2</f>
        <v>0.316475530686096</v>
      </c>
      <c r="AM73" s="41"/>
      <c r="AN73" s="310" t="n">
        <f aca="false">AI73</f>
        <v>47908</v>
      </c>
      <c r="AO73" s="297" t="n">
        <f aca="false">IF(Calculation!$Y$12=2,SQRT((AR73^2*(AN73-today-1)+AU73^2*15)/(AN73-today+14)),SQRT((((AR73^2*16+AS73^2*8)/24)*(AN73-today-1)+((AU73^2*16+AV73^2*8)/24)*15)/(AN73-today+14)))</f>
        <v>0.26372960890508</v>
      </c>
      <c r="AP73" s="277" t="n">
        <f aca="false">IF(Calculation!$Y$12=2,AR73,SQRT((AR73^2*16+AS73^2*8)/24))</f>
        <v>0.08</v>
      </c>
      <c r="AQ73" s="261"/>
      <c r="AR73" s="298" t="n">
        <f aca="false">VLOOKUP(AN73,VolTable,15)</f>
        <v>0.08</v>
      </c>
      <c r="AS73" s="316" t="n">
        <f aca="false">VLOOKUP(AN73,VolTable,19)</f>
        <v>0.175</v>
      </c>
      <c r="AT73" s="291"/>
      <c r="AU73" s="291" t="n">
        <f aca="false">VLOOKUP(AN73,VolTable,23)</f>
        <v>2.9</v>
      </c>
      <c r="AV73" s="299" t="n">
        <f aca="false">VLOOKUP(AN73,VolTable,27)</f>
        <v>1.15</v>
      </c>
    </row>
    <row r="74" customFormat="false" ht="11.25" hidden="false" customHeight="false" outlineLevel="0" collapsed="false">
      <c r="A74" s="319" t="n">
        <f aca="false">EOMONTH(A73,0)+1</f>
        <v>47939</v>
      </c>
      <c r="B74" s="261" t="n">
        <f aca="false">VLOOKUP(A74,$V$8:$Z$258,2)+PPadd</f>
        <v>73.5</v>
      </c>
      <c r="C74" s="65"/>
      <c r="D74" s="302" t="n">
        <f aca="false">VLOOKUP($A74,$V$8:$Z$258,4)</f>
        <v>55</v>
      </c>
      <c r="E74" s="247" t="n">
        <f aca="false">VLOOKUP($A74,$V$8:$Z$258,5)</f>
        <v>0.06650108280325</v>
      </c>
      <c r="F74" s="325"/>
      <c r="G74" s="326"/>
      <c r="H74" s="325"/>
      <c r="I74" s="326"/>
      <c r="J74" s="92" t="n">
        <f aca="false">X74</f>
        <v>0</v>
      </c>
      <c r="K74" s="306" t="n">
        <f aca="false">J74-C74</f>
        <v>0</v>
      </c>
      <c r="L74" s="258" t="n">
        <f aca="false">(A74-Calculation!$C$8)/365.25</f>
        <v>5.49760438056126</v>
      </c>
      <c r="M74" s="1" t="n">
        <v>1</v>
      </c>
      <c r="N74" s="307" t="n">
        <f aca="false">$A74</f>
        <v>47939</v>
      </c>
      <c r="O74" s="41" t="n">
        <f aca="false">VLOOKUP($N74,$AI$8:$AJ$258,2)+PvolMult</f>
        <v>0.261892094508894</v>
      </c>
      <c r="P74" s="308" t="n">
        <f aca="false">VLOOKUP($N74,$AI$8:$AK$258,3)+PvolMult</f>
        <v>0.314270513410673</v>
      </c>
      <c r="Q74" s="109"/>
      <c r="V74" s="310" t="n">
        <f aca="false">$A74</f>
        <v>47939</v>
      </c>
      <c r="W74" s="261" t="n">
        <f aca="false">IF(Calculation!$Y$12=2,VLOOKUP(V74,Curves!$D74:$K327,3),(VLOOKUP(V74,Curves!$D74:$K327,3)*16*5+VLOOKUP(V74,Curves!$D74:$K327,7)*8*7+VLOOKUP(V74,Curves!M75:T298,3)*16+VLOOKUP(V74,Curves!M75:T298,7)*16)/168)</f>
        <v>73.5</v>
      </c>
      <c r="X74" s="92" t="n">
        <v>0</v>
      </c>
      <c r="Y74" s="311" t="n">
        <f aca="false">Y73</f>
        <v>55</v>
      </c>
      <c r="Z74" s="294" t="n">
        <f aca="false">VLOOKUP(V74,Curves!A68:B327,2)</f>
        <v>0.06650108280325</v>
      </c>
      <c r="AA74" s="325"/>
      <c r="AB74" s="326"/>
      <c r="AC74" s="325"/>
      <c r="AD74" s="326"/>
      <c r="AE74" s="17" t="n">
        <f aca="false">1+inflation/12*AF74</f>
        <v>1.1375</v>
      </c>
      <c r="AF74" s="17" t="n">
        <v>66</v>
      </c>
      <c r="AG74" s="285" t="n">
        <v>5.50034</v>
      </c>
      <c r="AH74" s="106"/>
      <c r="AI74" s="313" t="n">
        <f aca="false">+V74</f>
        <v>47939</v>
      </c>
      <c r="AJ74" s="314" t="n">
        <f aca="false">IF(Calculation!$AB$24=1,Data!AO74,Data!AP74)</f>
        <v>0.261892094508894</v>
      </c>
      <c r="AK74" s="315" t="n">
        <f aca="false">AJ74*1.2</f>
        <v>0.314270513410673</v>
      </c>
      <c r="AM74" s="41"/>
      <c r="AN74" s="310" t="n">
        <f aca="false">AI74</f>
        <v>47939</v>
      </c>
      <c r="AO74" s="297" t="n">
        <f aca="false">IF(Calculation!$Y$12=2,SQRT((AR74^2*(AN74-today-1)+AU74^2*15)/(AN74-today+14)),SQRT((((AR74^2*16+AS74^2*8)/24)*(AN74-today-1)+((AU74^2*16+AV74^2*8)/24)*15)/(AN74-today+14)))</f>
        <v>0.261892094508894</v>
      </c>
      <c r="AP74" s="277" t="n">
        <f aca="false">IF(Calculation!$Y$12=2,AR74,SQRT((AR74^2*16+AS74^2*8)/24))</f>
        <v>0.08</v>
      </c>
      <c r="AQ74" s="261"/>
      <c r="AR74" s="298" t="n">
        <f aca="false">VLOOKUP(AN74,VolTable,15)</f>
        <v>0.08</v>
      </c>
      <c r="AS74" s="316" t="n">
        <f aca="false">VLOOKUP(AN74,VolTable,19)</f>
        <v>0.175</v>
      </c>
      <c r="AT74" s="291"/>
      <c r="AU74" s="291" t="n">
        <f aca="false">VLOOKUP(AN74,VolTable,23)</f>
        <v>2.9</v>
      </c>
      <c r="AV74" s="299" t="n">
        <f aca="false">VLOOKUP(AN74,VolTable,27)</f>
        <v>1.15</v>
      </c>
    </row>
    <row r="75" customFormat="false" ht="11.25" hidden="false" customHeight="false" outlineLevel="0" collapsed="false">
      <c r="A75" s="319" t="n">
        <f aca="false">EOMONTH(A74,0)+1</f>
        <v>47969</v>
      </c>
      <c r="B75" s="261" t="n">
        <f aca="false">VLOOKUP(A75,$V$8:$Z$258,2)+PPadd</f>
        <v>73.5</v>
      </c>
      <c r="C75" s="65"/>
      <c r="D75" s="302" t="n">
        <f aca="false">VLOOKUP($A75,$V$8:$Z$258,4)</f>
        <v>55</v>
      </c>
      <c r="E75" s="247" t="n">
        <f aca="false">VLOOKUP($A75,$V$8:$Z$258,5)</f>
        <v>0.06650108280325</v>
      </c>
      <c r="F75" s="325"/>
      <c r="G75" s="326"/>
      <c r="H75" s="325"/>
      <c r="I75" s="326"/>
      <c r="J75" s="92" t="n">
        <f aca="false">X75</f>
        <v>0</v>
      </c>
      <c r="K75" s="306" t="n">
        <f aca="false">J75-C75</f>
        <v>0</v>
      </c>
      <c r="L75" s="258" t="n">
        <f aca="false">(A75-Calculation!$C$8)/365.25</f>
        <v>5.57973990417522</v>
      </c>
      <c r="M75" s="1" t="n">
        <v>2</v>
      </c>
      <c r="N75" s="307" t="n">
        <f aca="false">$A75</f>
        <v>47969</v>
      </c>
      <c r="O75" s="41" t="n">
        <f aca="false">VLOOKUP($N75,$AI$8:$AJ$258,2)+PvolMult</f>
        <v>0.260154772377264</v>
      </c>
      <c r="P75" s="308" t="n">
        <f aca="false">VLOOKUP($N75,$AI$8:$AK$258,3)+PvolMult</f>
        <v>0.312185726852717</v>
      </c>
      <c r="Q75" s="109"/>
      <c r="V75" s="310" t="n">
        <f aca="false">$A75</f>
        <v>47969</v>
      </c>
      <c r="W75" s="261" t="n">
        <f aca="false">IF(Calculation!$Y$12=2,VLOOKUP(V75,Curves!$D75:$K328,3),(VLOOKUP(V75,Curves!$D75:$K328,3)*16*5+VLOOKUP(V75,Curves!$D75:$K328,7)*8*7+VLOOKUP(V75,Curves!M76:T299,3)*16+VLOOKUP(V75,Curves!M76:T299,7)*16)/168)</f>
        <v>73.5</v>
      </c>
      <c r="X75" s="92" t="n">
        <v>0</v>
      </c>
      <c r="Y75" s="311" t="n">
        <f aca="false">Y74</f>
        <v>55</v>
      </c>
      <c r="Z75" s="294" t="n">
        <f aca="false">VLOOKUP(V75,Curves!A69:B328,2)</f>
        <v>0.06650108280325</v>
      </c>
      <c r="AA75" s="325"/>
      <c r="AB75" s="326"/>
      <c r="AC75" s="325"/>
      <c r="AD75" s="326"/>
      <c r="AE75" s="17" t="n">
        <f aca="false">1+inflation/12*AF75</f>
        <v>1.13958333333333</v>
      </c>
      <c r="AF75" s="17" t="n">
        <v>67</v>
      </c>
      <c r="AG75" s="285" t="n">
        <v>5.58522</v>
      </c>
      <c r="AH75" s="106"/>
      <c r="AI75" s="313" t="n">
        <f aca="false">+V75</f>
        <v>47969</v>
      </c>
      <c r="AJ75" s="314" t="n">
        <f aca="false">IF(Calculation!$AB$24=1,Data!AO75,Data!AP75)</f>
        <v>0.260154772377264</v>
      </c>
      <c r="AK75" s="315" t="n">
        <f aca="false">AJ75*1.2</f>
        <v>0.312185726852717</v>
      </c>
      <c r="AM75" s="41"/>
      <c r="AN75" s="310" t="n">
        <f aca="false">AI75</f>
        <v>47969</v>
      </c>
      <c r="AO75" s="297" t="n">
        <f aca="false">IF(Calculation!$Y$12=2,SQRT((AR75^2*(AN75-today-1)+AU75^2*15)/(AN75-today+14)),SQRT((((AR75^2*16+AS75^2*8)/24)*(AN75-today-1)+((AU75^2*16+AV75^2*8)/24)*15)/(AN75-today+14)))</f>
        <v>0.260154772377264</v>
      </c>
      <c r="AP75" s="277" t="n">
        <f aca="false">IF(Calculation!$Y$12=2,AR75,SQRT((AR75^2*16+AS75^2*8)/24))</f>
        <v>0.08</v>
      </c>
      <c r="AQ75" s="261"/>
      <c r="AR75" s="298" t="n">
        <f aca="false">VLOOKUP(AN75,VolTable,15)</f>
        <v>0.08</v>
      </c>
      <c r="AS75" s="316" t="n">
        <f aca="false">VLOOKUP(AN75,VolTable,19)</f>
        <v>0.175</v>
      </c>
      <c r="AT75" s="291"/>
      <c r="AU75" s="291" t="n">
        <f aca="false">VLOOKUP(AN75,VolTable,23)</f>
        <v>2.9</v>
      </c>
      <c r="AV75" s="299" t="n">
        <f aca="false">VLOOKUP(AN75,VolTable,27)</f>
        <v>1.15</v>
      </c>
    </row>
    <row r="76" customFormat="false" ht="11.25" hidden="false" customHeight="false" outlineLevel="0" collapsed="false">
      <c r="A76" s="319" t="n">
        <f aca="false">EOMONTH(A75,0)+1</f>
        <v>48000</v>
      </c>
      <c r="B76" s="261" t="n">
        <f aca="false">VLOOKUP(A76,$V$8:$Z$258,2)+PPadd</f>
        <v>73.5</v>
      </c>
      <c r="C76" s="65"/>
      <c r="D76" s="302" t="n">
        <f aca="false">VLOOKUP($A76,$V$8:$Z$258,4)</f>
        <v>55</v>
      </c>
      <c r="E76" s="247" t="n">
        <f aca="false">VLOOKUP($A76,$V$8:$Z$258,5)</f>
        <v>0.06650108280325</v>
      </c>
      <c r="F76" s="325"/>
      <c r="G76" s="326"/>
      <c r="H76" s="325"/>
      <c r="I76" s="326"/>
      <c r="J76" s="92" t="n">
        <f aca="false">X76</f>
        <v>0</v>
      </c>
      <c r="K76" s="306" t="n">
        <f aca="false">J76-C76</f>
        <v>0</v>
      </c>
      <c r="L76" s="258" t="n">
        <f aca="false">(A76-Calculation!$C$8)/365.25</f>
        <v>5.66461327857632</v>
      </c>
      <c r="M76" s="1" t="n">
        <v>3</v>
      </c>
      <c r="N76" s="307" t="n">
        <f aca="false">$A76</f>
        <v>48000</v>
      </c>
      <c r="O76" s="41" t="n">
        <f aca="false">VLOOKUP($N76,$AI$8:$AJ$258,2)+PvolMult</f>
        <v>0.25840025088063</v>
      </c>
      <c r="P76" s="308" t="n">
        <f aca="false">VLOOKUP($N76,$AI$8:$AK$258,3)+PvolMult</f>
        <v>0.310080301056756</v>
      </c>
      <c r="Q76" s="109"/>
      <c r="V76" s="310" t="n">
        <f aca="false">$A76</f>
        <v>48000</v>
      </c>
      <c r="W76" s="261" t="n">
        <f aca="false">IF(Calculation!$Y$12=2,VLOOKUP(V76,Curves!$D76:$K329,3),(VLOOKUP(V76,Curves!$D76:$K329,3)*16*5+VLOOKUP(V76,Curves!$D76:$K329,7)*8*7+VLOOKUP(V76,Curves!M77:T300,3)*16+VLOOKUP(V76,Curves!M77:T300,7)*16)/168)</f>
        <v>73.5</v>
      </c>
      <c r="X76" s="92" t="n">
        <v>0</v>
      </c>
      <c r="Y76" s="311" t="n">
        <f aca="false">Y75</f>
        <v>55</v>
      </c>
      <c r="Z76" s="294" t="n">
        <f aca="false">VLOOKUP(V76,Curves!A70:B329,2)</f>
        <v>0.06650108280325</v>
      </c>
      <c r="AA76" s="325"/>
      <c r="AB76" s="326"/>
      <c r="AC76" s="325"/>
      <c r="AD76" s="326"/>
      <c r="AE76" s="17" t="n">
        <f aca="false">1+inflation/12*AF76</f>
        <v>1.14166666666667</v>
      </c>
      <c r="AF76" s="17" t="n">
        <v>68</v>
      </c>
      <c r="AG76" s="285" t="n">
        <v>5.66735</v>
      </c>
      <c r="AH76" s="106"/>
      <c r="AI76" s="313" t="n">
        <f aca="false">+V76</f>
        <v>48000</v>
      </c>
      <c r="AJ76" s="314" t="n">
        <f aca="false">IF(Calculation!$AB$24=1,Data!AO76,Data!AP76)</f>
        <v>0.25840025088063</v>
      </c>
      <c r="AK76" s="315" t="n">
        <f aca="false">AJ76*1.2</f>
        <v>0.310080301056756</v>
      </c>
      <c r="AM76" s="41"/>
      <c r="AN76" s="310" t="n">
        <f aca="false">AI76</f>
        <v>48000</v>
      </c>
      <c r="AO76" s="297" t="n">
        <f aca="false">IF(Calculation!$Y$12=2,SQRT((AR76^2*(AN76-today-1)+AU76^2*15)/(AN76-today+14)),SQRT((((AR76^2*16+AS76^2*8)/24)*(AN76-today-1)+((AU76^2*16+AV76^2*8)/24)*15)/(AN76-today+14)))</f>
        <v>0.25840025088063</v>
      </c>
      <c r="AP76" s="277" t="n">
        <f aca="false">IF(Calculation!$Y$12=2,AR76,SQRT((AR76^2*16+AS76^2*8)/24))</f>
        <v>0.08</v>
      </c>
      <c r="AQ76" s="261"/>
      <c r="AR76" s="298" t="n">
        <f aca="false">VLOOKUP(AN76,VolTable,15)</f>
        <v>0.08</v>
      </c>
      <c r="AS76" s="316" t="n">
        <f aca="false">VLOOKUP(AN76,VolTable,19)</f>
        <v>0.175</v>
      </c>
      <c r="AT76" s="291"/>
      <c r="AU76" s="291" t="n">
        <f aca="false">VLOOKUP(AN76,VolTable,23)</f>
        <v>2.9</v>
      </c>
      <c r="AV76" s="299" t="n">
        <f aca="false">VLOOKUP(AN76,VolTable,27)</f>
        <v>1.15</v>
      </c>
    </row>
    <row r="77" customFormat="false" ht="11.25" hidden="false" customHeight="false" outlineLevel="0" collapsed="false">
      <c r="A77" s="319" t="n">
        <f aca="false">EOMONTH(A76,0)+1</f>
        <v>48030</v>
      </c>
      <c r="B77" s="261" t="n">
        <f aca="false">VLOOKUP(A77,$V$8:$Z$258,2)+PPadd</f>
        <v>73.5</v>
      </c>
      <c r="C77" s="65"/>
      <c r="D77" s="302" t="n">
        <f aca="false">VLOOKUP($A77,$V$8:$Z$258,4)</f>
        <v>55</v>
      </c>
      <c r="E77" s="247" t="n">
        <f aca="false">VLOOKUP($A77,$V$8:$Z$258,5)</f>
        <v>0.06650108280325</v>
      </c>
      <c r="F77" s="325"/>
      <c r="G77" s="326"/>
      <c r="H77" s="325"/>
      <c r="I77" s="326"/>
      <c r="J77" s="92" t="n">
        <f aca="false">X77</f>
        <v>0</v>
      </c>
      <c r="K77" s="306" t="n">
        <f aca="false">J77-C77</f>
        <v>0</v>
      </c>
      <c r="L77" s="258" t="n">
        <f aca="false">(A77-Calculation!$C$8)/365.25</f>
        <v>5.74674880219028</v>
      </c>
      <c r="M77" s="1" t="n">
        <v>4</v>
      </c>
      <c r="N77" s="307" t="n">
        <f aca="false">$A77</f>
        <v>48030</v>
      </c>
      <c r="O77" s="41" t="n">
        <f aca="false">VLOOKUP($N77,$AI$8:$AJ$258,2)+PvolMult</f>
        <v>0.25674029823256</v>
      </c>
      <c r="P77" s="308" t="n">
        <f aca="false">VLOOKUP($N77,$AI$8:$AK$258,3)+PvolMult</f>
        <v>0.308088357879072</v>
      </c>
      <c r="Q77" s="109"/>
      <c r="V77" s="310" t="n">
        <f aca="false">$A77</f>
        <v>48030</v>
      </c>
      <c r="W77" s="261" t="n">
        <f aca="false">IF(Calculation!$Y$12=2,VLOOKUP(V77,Curves!$D77:$K330,3),(VLOOKUP(V77,Curves!$D77:$K330,3)*16*5+VLOOKUP(V77,Curves!$D77:$K330,7)*8*7+VLOOKUP(V77,Curves!M78:T301,3)*16+VLOOKUP(V77,Curves!M78:T301,7)*16)/168)</f>
        <v>73.5</v>
      </c>
      <c r="X77" s="92" t="n">
        <v>0</v>
      </c>
      <c r="Y77" s="311" t="n">
        <f aca="false">Y76</f>
        <v>55</v>
      </c>
      <c r="Z77" s="294" t="n">
        <f aca="false">VLOOKUP(V77,Curves!A71:B330,2)</f>
        <v>0.06650108280325</v>
      </c>
      <c r="AA77" s="325"/>
      <c r="AB77" s="326"/>
      <c r="AC77" s="325"/>
      <c r="AD77" s="326"/>
      <c r="AE77" s="17" t="n">
        <f aca="false">1+inflation/12*AF77</f>
        <v>1.14375</v>
      </c>
      <c r="AF77" s="17" t="n">
        <v>69</v>
      </c>
      <c r="AG77" s="285" t="n">
        <v>5.75222</v>
      </c>
      <c r="AH77" s="106"/>
      <c r="AI77" s="313" t="n">
        <f aca="false">+V77</f>
        <v>48030</v>
      </c>
      <c r="AJ77" s="314" t="n">
        <f aca="false">IF(Calculation!$AB$24=1,Data!AO77,Data!AP77)</f>
        <v>0.25674029823256</v>
      </c>
      <c r="AK77" s="315" t="n">
        <f aca="false">AJ77*1.2</f>
        <v>0.308088357879072</v>
      </c>
      <c r="AM77" s="41"/>
      <c r="AN77" s="310" t="n">
        <f aca="false">AI77</f>
        <v>48030</v>
      </c>
      <c r="AO77" s="297" t="n">
        <f aca="false">IF(Calculation!$Y$12=2,SQRT((AR77^2*(AN77-today-1)+AU77^2*15)/(AN77-today+14)),SQRT((((AR77^2*16+AS77^2*8)/24)*(AN77-today-1)+((AU77^2*16+AV77^2*8)/24)*15)/(AN77-today+14)))</f>
        <v>0.25674029823256</v>
      </c>
      <c r="AP77" s="277" t="n">
        <f aca="false">IF(Calculation!$Y$12=2,AR77,SQRT((AR77^2*16+AS77^2*8)/24))</f>
        <v>0.08</v>
      </c>
      <c r="AQ77" s="261"/>
      <c r="AR77" s="298" t="n">
        <f aca="false">VLOOKUP(AN77,VolTable,15)</f>
        <v>0.08</v>
      </c>
      <c r="AS77" s="316" t="n">
        <f aca="false">VLOOKUP(AN77,VolTable,19)</f>
        <v>0.175</v>
      </c>
      <c r="AT77" s="291"/>
      <c r="AU77" s="291" t="n">
        <f aca="false">VLOOKUP(AN77,VolTable,23)</f>
        <v>2.9</v>
      </c>
      <c r="AV77" s="299" t="n">
        <f aca="false">VLOOKUP(AN77,VolTable,27)</f>
        <v>1.15</v>
      </c>
    </row>
    <row r="78" customFormat="false" ht="11.25" hidden="false" customHeight="false" outlineLevel="0" collapsed="false">
      <c r="A78" s="319" t="n">
        <f aca="false">EOMONTH(A77,0)+1</f>
        <v>48061</v>
      </c>
      <c r="B78" s="261" t="n">
        <f aca="false">VLOOKUP(A78,$V$8:$Z$258,2)+PPadd</f>
        <v>73.5</v>
      </c>
      <c r="C78" s="65"/>
      <c r="D78" s="302" t="n">
        <f aca="false">VLOOKUP($A78,$V$8:$Z$258,4)</f>
        <v>55</v>
      </c>
      <c r="E78" s="247" t="n">
        <f aca="false">VLOOKUP($A78,$V$8:$Z$258,5)</f>
        <v>0.06650108280325</v>
      </c>
      <c r="F78" s="325"/>
      <c r="G78" s="326"/>
      <c r="H78" s="325"/>
      <c r="I78" s="326"/>
      <c r="J78" s="92" t="n">
        <f aca="false">X78</f>
        <v>0</v>
      </c>
      <c r="K78" s="306" t="n">
        <f aca="false">J78-C78</f>
        <v>0</v>
      </c>
      <c r="L78" s="258" t="n">
        <f aca="false">(A78-Calculation!$C$8)/365.25</f>
        <v>5.83162217659138</v>
      </c>
      <c r="M78" s="1" t="n">
        <v>5</v>
      </c>
      <c r="N78" s="307" t="n">
        <f aca="false">$A78</f>
        <v>48061</v>
      </c>
      <c r="O78" s="41" t="n">
        <f aca="false">VLOOKUP($N78,$AI$8:$AJ$258,2)+PvolMult</f>
        <v>0.255062834985029</v>
      </c>
      <c r="P78" s="308" t="n">
        <f aca="false">VLOOKUP($N78,$AI$8:$AK$258,3)+PvolMult</f>
        <v>0.306075401982035</v>
      </c>
      <c r="Q78" s="109"/>
      <c r="V78" s="310" t="n">
        <f aca="false">$A78</f>
        <v>48061</v>
      </c>
      <c r="W78" s="261" t="n">
        <f aca="false">IF(Calculation!$Y$12=2,VLOOKUP(V78,Curves!$D78:$K331,3),(VLOOKUP(V78,Curves!$D78:$K331,3)*16*5+VLOOKUP(V78,Curves!$D78:$K331,7)*8*7+VLOOKUP(V78,Curves!M79:T302,3)*16+VLOOKUP(V78,Curves!M79:T302,7)*16)/168)</f>
        <v>73.5</v>
      </c>
      <c r="X78" s="92" t="n">
        <v>0</v>
      </c>
      <c r="Y78" s="311" t="n">
        <f aca="false">Y77</f>
        <v>55</v>
      </c>
      <c r="Z78" s="294" t="n">
        <f aca="false">VLOOKUP(V78,Curves!A72:B331,2)</f>
        <v>0.06650108280325</v>
      </c>
      <c r="AA78" s="325"/>
      <c r="AB78" s="326"/>
      <c r="AC78" s="325"/>
      <c r="AD78" s="326"/>
      <c r="AE78" s="17" t="n">
        <f aca="false">1+inflation/12*AF78</f>
        <v>1.14583333333333</v>
      </c>
      <c r="AF78" s="17" t="n">
        <v>70</v>
      </c>
      <c r="AG78" s="285" t="n">
        <v>5.8371</v>
      </c>
      <c r="AH78" s="106"/>
      <c r="AI78" s="313" t="n">
        <f aca="false">+V78</f>
        <v>48061</v>
      </c>
      <c r="AJ78" s="314" t="n">
        <f aca="false">IF(Calculation!$AB$24=1,Data!AO78,Data!AP78)</f>
        <v>0.255062834985029</v>
      </c>
      <c r="AK78" s="315" t="n">
        <f aca="false">AJ78*1.2</f>
        <v>0.306075401982035</v>
      </c>
      <c r="AM78" s="41"/>
      <c r="AN78" s="310" t="n">
        <f aca="false">AI78</f>
        <v>48061</v>
      </c>
      <c r="AO78" s="297" t="n">
        <f aca="false">IF(Calculation!$Y$12=2,SQRT((AR78^2*(AN78-today-1)+AU78^2*15)/(AN78-today+14)),SQRT((((AR78^2*16+AS78^2*8)/24)*(AN78-today-1)+((AU78^2*16+AV78^2*8)/24)*15)/(AN78-today+14)))</f>
        <v>0.255062834985029</v>
      </c>
      <c r="AP78" s="277" t="n">
        <f aca="false">IF(Calculation!$Y$12=2,AR78,SQRT((AR78^2*16+AS78^2*8)/24))</f>
        <v>0.08</v>
      </c>
      <c r="AQ78" s="261"/>
      <c r="AR78" s="298" t="n">
        <f aca="false">VLOOKUP(AN78,VolTable,15)</f>
        <v>0.08</v>
      </c>
      <c r="AS78" s="316" t="n">
        <f aca="false">VLOOKUP(AN78,VolTable,19)</f>
        <v>0.175</v>
      </c>
      <c r="AT78" s="291"/>
      <c r="AU78" s="291" t="n">
        <f aca="false">VLOOKUP(AN78,VolTable,23)</f>
        <v>2.9</v>
      </c>
      <c r="AV78" s="299" t="n">
        <f aca="false">VLOOKUP(AN78,VolTable,27)</f>
        <v>1.15</v>
      </c>
    </row>
    <row r="79" customFormat="false" ht="11.25" hidden="false" customHeight="false" outlineLevel="0" collapsed="false">
      <c r="A79" s="319" t="n">
        <f aca="false">EOMONTH(A78,0)+1</f>
        <v>48092</v>
      </c>
      <c r="B79" s="261" t="n">
        <f aca="false">VLOOKUP(A79,$V$8:$Z$258,2)+PPadd</f>
        <v>73.5</v>
      </c>
      <c r="C79" s="65"/>
      <c r="D79" s="302" t="n">
        <f aca="false">VLOOKUP($A79,$V$8:$Z$258,4)</f>
        <v>55</v>
      </c>
      <c r="E79" s="247" t="n">
        <f aca="false">VLOOKUP($A79,$V$8:$Z$258,5)</f>
        <v>0.06650108280325</v>
      </c>
      <c r="F79" s="325"/>
      <c r="G79" s="326"/>
      <c r="H79" s="325"/>
      <c r="I79" s="326"/>
      <c r="J79" s="92" t="n">
        <f aca="false">X79</f>
        <v>0</v>
      </c>
      <c r="K79" s="306" t="n">
        <f aca="false">J79-C79</f>
        <v>0</v>
      </c>
      <c r="L79" s="258" t="n">
        <f aca="false">(A79-Calculation!$C$8)/365.25</f>
        <v>5.91649555099247</v>
      </c>
      <c r="M79" s="1" t="n">
        <v>6</v>
      </c>
      <c r="N79" s="307" t="n">
        <f aca="false">$A79</f>
        <v>48092</v>
      </c>
      <c r="O79" s="41" t="n">
        <f aca="false">VLOOKUP($N79,$AI$8:$AJ$258,2)+PvolMult</f>
        <v>0.253422445296025</v>
      </c>
      <c r="P79" s="308" t="n">
        <f aca="false">VLOOKUP($N79,$AI$8:$AK$258,3)+PvolMult</f>
        <v>0.304106934355229</v>
      </c>
      <c r="Q79" s="109"/>
      <c r="V79" s="310" t="n">
        <f aca="false">$A79</f>
        <v>48092</v>
      </c>
      <c r="W79" s="261" t="n">
        <f aca="false">IF(Calculation!$Y$12=2,VLOOKUP(V79,Curves!$D79:$K332,3),(VLOOKUP(V79,Curves!$D79:$K332,3)*16*5+VLOOKUP(V79,Curves!$D79:$K332,7)*8*7+VLOOKUP(V79,Curves!M80:T303,3)*16+VLOOKUP(V79,Curves!M80:T303,7)*16)/168)</f>
        <v>73.5</v>
      </c>
      <c r="X79" s="92" t="n">
        <v>0</v>
      </c>
      <c r="Y79" s="311" t="n">
        <f aca="false">Y78</f>
        <v>55</v>
      </c>
      <c r="Z79" s="294" t="n">
        <f aca="false">VLOOKUP(V79,Curves!A73:B332,2)</f>
        <v>0.06650108280325</v>
      </c>
      <c r="AA79" s="325"/>
      <c r="AB79" s="326"/>
      <c r="AC79" s="325"/>
      <c r="AD79" s="326"/>
      <c r="AE79" s="17" t="n">
        <f aca="false">1+inflation/12*AF79</f>
        <v>1.14791666666667</v>
      </c>
      <c r="AF79" s="17" t="n">
        <v>71</v>
      </c>
      <c r="AG79" s="285" t="n">
        <v>5.91376</v>
      </c>
      <c r="AH79" s="106"/>
      <c r="AI79" s="313" t="n">
        <f aca="false">+V79</f>
        <v>48092</v>
      </c>
      <c r="AJ79" s="314" t="n">
        <f aca="false">IF(Calculation!$AB$24=1,Data!AO79,Data!AP79)</f>
        <v>0.253422445296025</v>
      </c>
      <c r="AK79" s="315" t="n">
        <f aca="false">AJ79*1.2</f>
        <v>0.304106934355229</v>
      </c>
      <c r="AM79" s="41"/>
      <c r="AN79" s="310" t="n">
        <f aca="false">AI79</f>
        <v>48092</v>
      </c>
      <c r="AO79" s="297" t="n">
        <f aca="false">IF(Calculation!$Y$12=2,SQRT((AR79^2*(AN79-today-1)+AU79^2*15)/(AN79-today+14)),SQRT((((AR79^2*16+AS79^2*8)/24)*(AN79-today-1)+((AU79^2*16+AV79^2*8)/24)*15)/(AN79-today+14)))</f>
        <v>0.253422445296025</v>
      </c>
      <c r="AP79" s="277" t="n">
        <f aca="false">IF(Calculation!$Y$12=2,AR79,SQRT((AR79^2*16+AS79^2*8)/24))</f>
        <v>0.08</v>
      </c>
      <c r="AQ79" s="261"/>
      <c r="AR79" s="298" t="n">
        <f aca="false">VLOOKUP(AN79,VolTable,15)</f>
        <v>0.08</v>
      </c>
      <c r="AS79" s="316" t="n">
        <f aca="false">VLOOKUP(AN79,VolTable,19)</f>
        <v>0.175</v>
      </c>
      <c r="AT79" s="291"/>
      <c r="AU79" s="291" t="n">
        <f aca="false">VLOOKUP(AN79,VolTable,23)</f>
        <v>2.9</v>
      </c>
      <c r="AV79" s="299" t="n">
        <f aca="false">VLOOKUP(AN79,VolTable,27)</f>
        <v>1.15</v>
      </c>
    </row>
    <row r="80" customFormat="false" ht="11.25" hidden="false" customHeight="false" outlineLevel="0" collapsed="false">
      <c r="A80" s="301" t="n">
        <f aca="false">EOMONTH(A79,0)+1</f>
        <v>48122</v>
      </c>
      <c r="B80" s="261" t="n">
        <f aca="false">VLOOKUP(A80,$V$8:$Z$258,2)+PPadd</f>
        <v>73.5</v>
      </c>
      <c r="C80" s="65"/>
      <c r="D80" s="302" t="n">
        <f aca="false">VLOOKUP($A80,$V$8:$Z$258,4)</f>
        <v>55</v>
      </c>
      <c r="E80" s="247" t="n">
        <f aca="false">VLOOKUP($A80,$V$8:$Z$258,5)</f>
        <v>0.06650108280325</v>
      </c>
      <c r="F80" s="325"/>
      <c r="G80" s="326"/>
      <c r="H80" s="325"/>
      <c r="I80" s="326"/>
      <c r="J80" s="92" t="n">
        <f aca="false">X80</f>
        <v>0</v>
      </c>
      <c r="K80" s="306" t="n">
        <f aca="false">J80-C80</f>
        <v>0</v>
      </c>
      <c r="L80" s="258" t="n">
        <f aca="false">(A80-Calculation!$C$8)/365.25</f>
        <v>5.99863107460643</v>
      </c>
      <c r="M80" s="1" t="n">
        <v>1</v>
      </c>
      <c r="N80" s="307" t="n">
        <f aca="false">$A80</f>
        <v>48122</v>
      </c>
      <c r="O80" s="41" t="n">
        <f aca="false">VLOOKUP($N80,$AI$8:$AJ$258,2)+PvolMult</f>
        <v>0.25186903154174</v>
      </c>
      <c r="P80" s="308" t="n">
        <f aca="false">VLOOKUP($N80,$AI$8:$AK$258,3)+PvolMult</f>
        <v>0.302242837850087</v>
      </c>
      <c r="Q80" s="109"/>
      <c r="V80" s="310" t="n">
        <f aca="false">$A80</f>
        <v>48122</v>
      </c>
      <c r="W80" s="261" t="n">
        <f aca="false">IF(Calculation!$Y$12=2,VLOOKUP(V80,Curves!$D80:$K333,3),(VLOOKUP(V80,Curves!$D80:$K333,3)*16*5+VLOOKUP(V80,Curves!$D80:$K333,7)*8*7+VLOOKUP(V80,Curves!M81:T304,3)*16+VLOOKUP(V80,Curves!M81:T304,7)*16)/168)</f>
        <v>73.5</v>
      </c>
      <c r="X80" s="92" t="n">
        <v>0</v>
      </c>
      <c r="Y80" s="311" t="n">
        <f aca="false">Y79</f>
        <v>55</v>
      </c>
      <c r="Z80" s="294" t="n">
        <f aca="false">VLOOKUP(V80,Curves!A74:B333,2)</f>
        <v>0.06650108280325</v>
      </c>
      <c r="AA80" s="325"/>
      <c r="AB80" s="326"/>
      <c r="AC80" s="325"/>
      <c r="AD80" s="326"/>
      <c r="AE80" s="17" t="n">
        <f aca="false">1+inflation/12*AF80</f>
        <v>1.15</v>
      </c>
      <c r="AF80" s="17" t="n">
        <v>72</v>
      </c>
      <c r="AG80" s="285" t="n">
        <v>5.99863</v>
      </c>
      <c r="AH80" s="106"/>
      <c r="AI80" s="313" t="n">
        <f aca="false">+V80</f>
        <v>48122</v>
      </c>
      <c r="AJ80" s="314" t="n">
        <f aca="false">IF(Calculation!$AB$24=1,Data!AO80,Data!AP80)</f>
        <v>0.25186903154174</v>
      </c>
      <c r="AK80" s="315" t="n">
        <f aca="false">AJ80*1.2</f>
        <v>0.302242837850087</v>
      </c>
      <c r="AM80" s="41"/>
      <c r="AN80" s="310" t="n">
        <f aca="false">AI80</f>
        <v>48122</v>
      </c>
      <c r="AO80" s="297" t="n">
        <f aca="false">IF(Calculation!$Y$12=2,SQRT((AR80^2*(AN80-today-1)+AU80^2*15)/(AN80-today+14)),SQRT((((AR80^2*16+AS80^2*8)/24)*(AN80-today-1)+((AU80^2*16+AV80^2*8)/24)*15)/(AN80-today+14)))</f>
        <v>0.25186903154174</v>
      </c>
      <c r="AP80" s="277" t="n">
        <f aca="false">IF(Calculation!$Y$12=2,AR80,SQRT((AR80^2*16+AS80^2*8)/24))</f>
        <v>0.08</v>
      </c>
      <c r="AQ80" s="261"/>
      <c r="AR80" s="298" t="n">
        <f aca="false">VLOOKUP(AN80,VolTable,15)</f>
        <v>0.08</v>
      </c>
      <c r="AS80" s="316" t="n">
        <f aca="false">VLOOKUP(AN80,VolTable,19)</f>
        <v>0.175</v>
      </c>
      <c r="AT80" s="291"/>
      <c r="AU80" s="291" t="n">
        <f aca="false">VLOOKUP(AN80,VolTable,23)</f>
        <v>2.9</v>
      </c>
      <c r="AV80" s="299" t="n">
        <f aca="false">VLOOKUP(AN80,VolTable,27)</f>
        <v>1.15</v>
      </c>
    </row>
    <row r="81" customFormat="false" ht="11.25" hidden="false" customHeight="false" outlineLevel="0" collapsed="false">
      <c r="A81" s="319" t="n">
        <f aca="false">EOMONTH(A80,0)+1</f>
        <v>48153</v>
      </c>
      <c r="B81" s="261" t="n">
        <f aca="false">VLOOKUP(A81,$V$8:$Z$258,2)+PPadd</f>
        <v>73.5</v>
      </c>
      <c r="C81" s="65"/>
      <c r="D81" s="302" t="n">
        <f aca="false">VLOOKUP($A81,$V$8:$Z$258,4)</f>
        <v>55</v>
      </c>
      <c r="E81" s="247" t="n">
        <f aca="false">VLOOKUP($A81,$V$8:$Z$258,5)</f>
        <v>0.06650108280325</v>
      </c>
      <c r="F81" s="325"/>
      <c r="G81" s="326"/>
      <c r="H81" s="325"/>
      <c r="I81" s="326"/>
      <c r="J81" s="92" t="n">
        <f aca="false">X81</f>
        <v>0</v>
      </c>
      <c r="K81" s="306" t="n">
        <f aca="false">J81-C81</f>
        <v>0</v>
      </c>
      <c r="L81" s="258" t="n">
        <f aca="false">(A81-Calculation!$C$8)/365.25</f>
        <v>6.08350444900753</v>
      </c>
      <c r="M81" s="1" t="n">
        <v>2</v>
      </c>
      <c r="N81" s="307" t="n">
        <f aca="false">$A81</f>
        <v>48153</v>
      </c>
      <c r="O81" s="41" t="n">
        <f aca="false">VLOOKUP($N81,$AI$8:$AJ$258,2)+PvolMult</f>
        <v>0.250297814580822</v>
      </c>
      <c r="P81" s="308" t="n">
        <f aca="false">VLOOKUP($N81,$AI$8:$AK$258,3)+PvolMult</f>
        <v>0.300357377496987</v>
      </c>
      <c r="Q81" s="109"/>
      <c r="V81" s="310" t="n">
        <f aca="false">$A81</f>
        <v>48153</v>
      </c>
      <c r="W81" s="261" t="n">
        <f aca="false">IF(Calculation!$Y$12=2,VLOOKUP(V81,Curves!$D81:$K334,3),(VLOOKUP(V81,Curves!$D81:$K334,3)*16*5+VLOOKUP(V81,Curves!$D81:$K334,7)*8*7+VLOOKUP(V81,Curves!M82:T305,3)*16+VLOOKUP(V81,Curves!M82:T305,7)*16)/168)</f>
        <v>73.5</v>
      </c>
      <c r="X81" s="92" t="n">
        <v>0</v>
      </c>
      <c r="Y81" s="311" t="n">
        <f aca="false">Y80</f>
        <v>55</v>
      </c>
      <c r="Z81" s="294" t="n">
        <f aca="false">VLOOKUP(V81,Curves!A75:B334,2)</f>
        <v>0.06650108280325</v>
      </c>
      <c r="AA81" s="325"/>
      <c r="AB81" s="326"/>
      <c r="AC81" s="325"/>
      <c r="AD81" s="326"/>
      <c r="AE81" s="17" t="n">
        <f aca="false">1+inflation/12*AF81</f>
        <v>1.15208333333333</v>
      </c>
      <c r="AF81" s="17" t="n">
        <v>73</v>
      </c>
      <c r="AG81" s="285" t="n">
        <v>6.08077</v>
      </c>
      <c r="AH81" s="106"/>
      <c r="AI81" s="313" t="n">
        <f aca="false">+V81</f>
        <v>48153</v>
      </c>
      <c r="AJ81" s="314" t="n">
        <f aca="false">IF(Calculation!$AB$24=1,Data!AO81,Data!AP81)</f>
        <v>0.250297814580822</v>
      </c>
      <c r="AK81" s="315" t="n">
        <f aca="false">AJ81*1.2</f>
        <v>0.300357377496987</v>
      </c>
      <c r="AM81" s="41"/>
      <c r="AN81" s="310" t="n">
        <f aca="false">AI81</f>
        <v>48153</v>
      </c>
      <c r="AO81" s="297" t="n">
        <f aca="false">IF(Calculation!$Y$12=2,SQRT((AR81^2*(AN81-today-1)+AU81^2*15)/(AN81-today+14)),SQRT((((AR81^2*16+AS81^2*8)/24)*(AN81-today-1)+((AU81^2*16+AV81^2*8)/24)*15)/(AN81-today+14)))</f>
        <v>0.250297814580822</v>
      </c>
      <c r="AP81" s="277" t="n">
        <f aca="false">IF(Calculation!$Y$12=2,AR81,SQRT((AR81^2*16+AS81^2*8)/24))</f>
        <v>0.08</v>
      </c>
      <c r="AQ81" s="261"/>
      <c r="AR81" s="298" t="n">
        <f aca="false">VLOOKUP(AN81,VolTable,15)</f>
        <v>0.08</v>
      </c>
      <c r="AS81" s="316" t="n">
        <f aca="false">VLOOKUP(AN81,VolTable,19)</f>
        <v>0.175</v>
      </c>
      <c r="AT81" s="291"/>
      <c r="AU81" s="291" t="n">
        <f aca="false">VLOOKUP(AN81,VolTable,23)</f>
        <v>2.9</v>
      </c>
      <c r="AV81" s="299" t="n">
        <f aca="false">VLOOKUP(AN81,VolTable,27)</f>
        <v>1.15</v>
      </c>
    </row>
    <row r="82" customFormat="false" ht="11.25" hidden="false" customHeight="false" outlineLevel="0" collapsed="false">
      <c r="A82" s="319" t="n">
        <f aca="false">EOMONTH(A81,0)+1</f>
        <v>48183</v>
      </c>
      <c r="B82" s="261" t="n">
        <f aca="false">VLOOKUP(A82,$V$8:$Z$258,2)+PPadd</f>
        <v>73.5</v>
      </c>
      <c r="C82" s="65"/>
      <c r="D82" s="302" t="n">
        <f aca="false">VLOOKUP($A82,$V$8:$Z$258,4)</f>
        <v>55</v>
      </c>
      <c r="E82" s="247" t="n">
        <f aca="false">VLOOKUP($A82,$V$8:$Z$258,5)</f>
        <v>0.06650108280325</v>
      </c>
      <c r="F82" s="325"/>
      <c r="G82" s="326"/>
      <c r="H82" s="325"/>
      <c r="I82" s="326"/>
      <c r="J82" s="92" t="n">
        <f aca="false">X82</f>
        <v>0</v>
      </c>
      <c r="K82" s="306" t="n">
        <f aca="false">J82-C82</f>
        <v>0</v>
      </c>
      <c r="L82" s="258" t="n">
        <f aca="false">(A82-Calculation!$C$8)/365.25</f>
        <v>6.16563997262149</v>
      </c>
      <c r="M82" s="1" t="n">
        <v>3</v>
      </c>
      <c r="N82" s="307" t="n">
        <f aca="false">$A82</f>
        <v>48183</v>
      </c>
      <c r="O82" s="41" t="n">
        <f aca="false">VLOOKUP($N82,$AI$8:$AJ$258,2)+PvolMult</f>
        <v>0.248809052322928</v>
      </c>
      <c r="P82" s="308" t="n">
        <f aca="false">VLOOKUP($N82,$AI$8:$AK$258,3)+PvolMult</f>
        <v>0.298570862787514</v>
      </c>
      <c r="Q82" s="109"/>
      <c r="V82" s="310" t="n">
        <f aca="false">$A82</f>
        <v>48183</v>
      </c>
      <c r="W82" s="261" t="n">
        <f aca="false">IF(Calculation!$Y$12=2,VLOOKUP(V82,Curves!$D82:$K335,3),(VLOOKUP(V82,Curves!$D82:$K335,3)*16*5+VLOOKUP(V82,Curves!$D82:$K335,7)*8*7+VLOOKUP(V82,Curves!M83:T306,3)*16+VLOOKUP(V82,Curves!M83:T306,7)*16)/168)</f>
        <v>73.5</v>
      </c>
      <c r="X82" s="92" t="n">
        <v>0</v>
      </c>
      <c r="Y82" s="311" t="n">
        <f aca="false">Y81</f>
        <v>55</v>
      </c>
      <c r="Z82" s="294" t="n">
        <f aca="false">VLOOKUP(V82,Curves!A76:B335,2)</f>
        <v>0.06650108280325</v>
      </c>
      <c r="AA82" s="325"/>
      <c r="AB82" s="326"/>
      <c r="AC82" s="325"/>
      <c r="AD82" s="326"/>
      <c r="AE82" s="17" t="n">
        <f aca="false">1+inflation/12*AF82</f>
        <v>1.15416666666667</v>
      </c>
      <c r="AF82" s="17" t="n">
        <v>74</v>
      </c>
      <c r="AG82" s="285" t="n">
        <v>6.16564</v>
      </c>
      <c r="AH82" s="106"/>
      <c r="AI82" s="313" t="n">
        <f aca="false">+V82</f>
        <v>48183</v>
      </c>
      <c r="AJ82" s="314" t="n">
        <f aca="false">IF(Calculation!$AB$24=1,Data!AO82,Data!AP82)</f>
        <v>0.248809052322928</v>
      </c>
      <c r="AK82" s="315" t="n">
        <f aca="false">AJ82*1.2</f>
        <v>0.298570862787514</v>
      </c>
      <c r="AM82" s="41"/>
      <c r="AN82" s="310" t="n">
        <f aca="false">AI82</f>
        <v>48183</v>
      </c>
      <c r="AO82" s="297" t="n">
        <f aca="false">IF(Calculation!$Y$12=2,SQRT((AR82^2*(AN82-today-1)+AU82^2*15)/(AN82-today+14)),SQRT((((AR82^2*16+AS82^2*8)/24)*(AN82-today-1)+((AU82^2*16+AV82^2*8)/24)*15)/(AN82-today+14)))</f>
        <v>0.248809052322928</v>
      </c>
      <c r="AP82" s="277" t="n">
        <f aca="false">IF(Calculation!$Y$12=2,AR82,SQRT((AR82^2*16+AS82^2*8)/24))</f>
        <v>0.08</v>
      </c>
      <c r="AQ82" s="261"/>
      <c r="AR82" s="298" t="n">
        <f aca="false">VLOOKUP(AN82,VolTable,15)</f>
        <v>0.08</v>
      </c>
      <c r="AS82" s="316" t="n">
        <f aca="false">VLOOKUP(AN82,VolTable,19)</f>
        <v>0.175</v>
      </c>
      <c r="AT82" s="291"/>
      <c r="AU82" s="291" t="n">
        <f aca="false">VLOOKUP(AN82,VolTable,23)</f>
        <v>2.9</v>
      </c>
      <c r="AV82" s="299" t="n">
        <f aca="false">VLOOKUP(AN82,VolTable,27)</f>
        <v>1.15</v>
      </c>
    </row>
    <row r="83" customFormat="false" ht="11.25" hidden="false" customHeight="false" outlineLevel="0" collapsed="false">
      <c r="A83" s="319" t="n">
        <f aca="false">EOMONTH(A82,0)+1</f>
        <v>48214</v>
      </c>
      <c r="B83" s="261" t="n">
        <f aca="false">VLOOKUP(A83,$V$8:$Z$258,2)+PPadd</f>
        <v>73.5</v>
      </c>
      <c r="C83" s="65"/>
      <c r="D83" s="302" t="n">
        <f aca="false">VLOOKUP($A83,$V$8:$Z$258,4)</f>
        <v>55</v>
      </c>
      <c r="E83" s="247" t="n">
        <f aca="false">VLOOKUP($A83,$V$8:$Z$258,5)</f>
        <v>0.06650108280325</v>
      </c>
      <c r="F83" s="325"/>
      <c r="G83" s="326"/>
      <c r="H83" s="325"/>
      <c r="I83" s="326"/>
      <c r="J83" s="92" t="n">
        <f aca="false">X83</f>
        <v>0</v>
      </c>
      <c r="K83" s="306" t="n">
        <f aca="false">J83-C83</f>
        <v>0</v>
      </c>
      <c r="L83" s="258" t="n">
        <f aca="false">(A83-Calculation!$C$8)/365.25</f>
        <v>6.25051334702259</v>
      </c>
      <c r="M83" s="1" t="n">
        <v>4</v>
      </c>
      <c r="N83" s="307" t="n">
        <f aca="false">$A83</f>
        <v>48214</v>
      </c>
      <c r="O83" s="41" t="n">
        <f aca="false">VLOOKUP($N83,$AI$8:$AJ$258,2)+PvolMult</f>
        <v>0.247302387564039</v>
      </c>
      <c r="P83" s="308" t="n">
        <f aca="false">VLOOKUP($N83,$AI$8:$AK$258,3)+PvolMult</f>
        <v>0.296762865076846</v>
      </c>
      <c r="Q83" s="109"/>
      <c r="V83" s="310" t="n">
        <f aca="false">$A83</f>
        <v>48214</v>
      </c>
      <c r="W83" s="261" t="n">
        <f aca="false">IF(Calculation!$Y$12=2,VLOOKUP(V83,Curves!$D83:$K336,3),(VLOOKUP(V83,Curves!$D83:$K336,3)*16*5+VLOOKUP(V83,Curves!$D83:$K336,7)*8*7+VLOOKUP(V83,Curves!M84:T307,3)*16+VLOOKUP(V83,Curves!M84:T307,7)*16)/168)</f>
        <v>73.5</v>
      </c>
      <c r="X83" s="92" t="n">
        <v>0</v>
      </c>
      <c r="Y83" s="311" t="n">
        <f aca="false">Y82</f>
        <v>55</v>
      </c>
      <c r="Z83" s="294" t="n">
        <f aca="false">VLOOKUP(V83,Curves!A77:B336,2)</f>
        <v>0.06650108280325</v>
      </c>
      <c r="AA83" s="325"/>
      <c r="AB83" s="326"/>
      <c r="AC83" s="325"/>
      <c r="AD83" s="326"/>
      <c r="AE83" s="17" t="n">
        <f aca="false">1+inflation/12*AF83</f>
        <v>1.15625</v>
      </c>
      <c r="AF83" s="17" t="n">
        <v>75</v>
      </c>
      <c r="AG83" s="285" t="n">
        <v>6.24778</v>
      </c>
      <c r="AH83" s="106"/>
      <c r="AI83" s="313" t="n">
        <f aca="false">+V83</f>
        <v>48214</v>
      </c>
      <c r="AJ83" s="314" t="n">
        <f aca="false">IF(Calculation!$AB$24=1,Data!AO83,Data!AP83)</f>
        <v>0.247302387564039</v>
      </c>
      <c r="AK83" s="315" t="n">
        <f aca="false">AJ83*1.2</f>
        <v>0.296762865076846</v>
      </c>
      <c r="AM83" s="41"/>
      <c r="AN83" s="310" t="n">
        <f aca="false">AI83</f>
        <v>48214</v>
      </c>
      <c r="AO83" s="297" t="n">
        <f aca="false">IF(Calculation!$Y$12=2,SQRT((AR83^2*(AN83-today-1)+AU83^2*15)/(AN83-today+14)),SQRT((((AR83^2*16+AS83^2*8)/24)*(AN83-today-1)+((AU83^2*16+AV83^2*8)/24)*15)/(AN83-today+14)))</f>
        <v>0.247302387564039</v>
      </c>
      <c r="AP83" s="277" t="n">
        <f aca="false">IF(Calculation!$Y$12=2,AR83,SQRT((AR83^2*16+AS83^2*8)/24))</f>
        <v>0.08</v>
      </c>
      <c r="AQ83" s="261"/>
      <c r="AR83" s="298" t="n">
        <f aca="false">VLOOKUP(AN83,VolTable,15)</f>
        <v>0.08</v>
      </c>
      <c r="AS83" s="316" t="n">
        <f aca="false">VLOOKUP(AN83,VolTable,19)</f>
        <v>0.175</v>
      </c>
      <c r="AT83" s="291"/>
      <c r="AU83" s="291" t="n">
        <f aca="false">VLOOKUP(AN83,VolTable,23)</f>
        <v>2.9</v>
      </c>
      <c r="AV83" s="299" t="n">
        <f aca="false">VLOOKUP(AN83,VolTable,27)</f>
        <v>1.15</v>
      </c>
    </row>
    <row r="84" customFormat="false" ht="11.25" hidden="false" customHeight="false" outlineLevel="0" collapsed="false">
      <c r="A84" s="319" t="n">
        <f aca="false">EOMONTH(A83,0)+1</f>
        <v>48245</v>
      </c>
      <c r="B84" s="261" t="n">
        <f aca="false">VLOOKUP(A84,$V$8:$Z$258,2)+PPadd</f>
        <v>73.5</v>
      </c>
      <c r="C84" s="65"/>
      <c r="D84" s="302" t="n">
        <f aca="false">VLOOKUP($A84,$V$8:$Z$258,4)</f>
        <v>55</v>
      </c>
      <c r="E84" s="247" t="n">
        <f aca="false">VLOOKUP($A84,$V$8:$Z$258,5)</f>
        <v>0.06650108280325</v>
      </c>
      <c r="F84" s="325"/>
      <c r="G84" s="326"/>
      <c r="H84" s="325"/>
      <c r="I84" s="326"/>
      <c r="J84" s="92" t="n">
        <f aca="false">X84</f>
        <v>0</v>
      </c>
      <c r="K84" s="306" t="n">
        <f aca="false">J84-C84</f>
        <v>0</v>
      </c>
      <c r="L84" s="258" t="n">
        <f aca="false">(A84-Calculation!$C$8)/365.25</f>
        <v>6.33538672142368</v>
      </c>
      <c r="M84" s="1" t="n">
        <v>5</v>
      </c>
      <c r="N84" s="307" t="n">
        <f aca="false">$A84</f>
        <v>48245</v>
      </c>
      <c r="O84" s="41" t="n">
        <f aca="false">VLOOKUP($N84,$AI$8:$AJ$258,2)+PvolMult</f>
        <v>0.245826893467029</v>
      </c>
      <c r="P84" s="308" t="n">
        <f aca="false">VLOOKUP($N84,$AI$8:$AK$258,3)+PvolMult</f>
        <v>0.294992272160435</v>
      </c>
      <c r="Q84" s="109"/>
      <c r="V84" s="310" t="n">
        <f aca="false">$A84</f>
        <v>48245</v>
      </c>
      <c r="W84" s="261" t="n">
        <f aca="false">IF(Calculation!$Y$12=2,VLOOKUP(V84,Curves!$D84:$K337,3),(VLOOKUP(V84,Curves!$D84:$K337,3)*16*5+VLOOKUP(V84,Curves!$D84:$K337,7)*8*7+VLOOKUP(V84,Curves!M85:T308,3)*16+VLOOKUP(V84,Curves!M85:T308,7)*16)/168)</f>
        <v>73.5</v>
      </c>
      <c r="X84" s="92" t="n">
        <v>0</v>
      </c>
      <c r="Y84" s="311" t="n">
        <f aca="false">Y83</f>
        <v>55</v>
      </c>
      <c r="Z84" s="294" t="n">
        <f aca="false">VLOOKUP(V84,Curves!A78:B337,2)</f>
        <v>0.06650108280325</v>
      </c>
      <c r="AA84" s="325"/>
      <c r="AB84" s="326"/>
      <c r="AC84" s="325"/>
      <c r="AD84" s="326"/>
      <c r="AE84" s="17" t="n">
        <f aca="false">1+inflation/12*AF84</f>
        <v>1.15833333333333</v>
      </c>
      <c r="AF84" s="17" t="n">
        <v>76</v>
      </c>
      <c r="AG84" s="285" t="n">
        <v>6.33265</v>
      </c>
      <c r="AH84" s="106"/>
      <c r="AI84" s="313" t="n">
        <f aca="false">+V84</f>
        <v>48245</v>
      </c>
      <c r="AJ84" s="314" t="n">
        <f aca="false">IF(Calculation!$AB$24=1,Data!AO84,Data!AP84)</f>
        <v>0.245826893467029</v>
      </c>
      <c r="AK84" s="315" t="n">
        <f aca="false">AJ84*1.2</f>
        <v>0.294992272160435</v>
      </c>
      <c r="AM84" s="41"/>
      <c r="AN84" s="310" t="n">
        <f aca="false">AI84</f>
        <v>48245</v>
      </c>
      <c r="AO84" s="297" t="n">
        <f aca="false">IF(Calculation!$Y$12=2,SQRT((AR84^2*(AN84-today-1)+AU84^2*15)/(AN84-today+14)),SQRT((((AR84^2*16+AS84^2*8)/24)*(AN84-today-1)+((AU84^2*16+AV84^2*8)/24)*15)/(AN84-today+14)))</f>
        <v>0.245826893467029</v>
      </c>
      <c r="AP84" s="277" t="n">
        <f aca="false">IF(Calculation!$Y$12=2,AR84,SQRT((AR84^2*16+AS84^2*8)/24))</f>
        <v>0.08</v>
      </c>
      <c r="AQ84" s="261"/>
      <c r="AR84" s="298" t="n">
        <f aca="false">VLOOKUP(AN84,VolTable,15)</f>
        <v>0.08</v>
      </c>
      <c r="AS84" s="316" t="n">
        <f aca="false">VLOOKUP(AN84,VolTable,19)</f>
        <v>0.175</v>
      </c>
      <c r="AT84" s="291"/>
      <c r="AU84" s="291" t="n">
        <f aca="false">VLOOKUP(AN84,VolTable,23)</f>
        <v>2.9</v>
      </c>
      <c r="AV84" s="299" t="n">
        <f aca="false">VLOOKUP(AN84,VolTable,27)</f>
        <v>1.15</v>
      </c>
    </row>
    <row r="85" customFormat="false" ht="11.25" hidden="false" customHeight="false" outlineLevel="0" collapsed="false">
      <c r="A85" s="319" t="n">
        <f aca="false">EOMONTH(A84,0)+1</f>
        <v>48274</v>
      </c>
      <c r="B85" s="261" t="n">
        <f aca="false">VLOOKUP(A85,$V$8:$Z$258,2)+PPadd</f>
        <v>73.5</v>
      </c>
      <c r="C85" s="65"/>
      <c r="D85" s="302" t="n">
        <f aca="false">VLOOKUP($A85,$V$8:$Z$258,4)</f>
        <v>55</v>
      </c>
      <c r="E85" s="247" t="n">
        <f aca="false">VLOOKUP($A85,$V$8:$Z$258,5)</f>
        <v>0.06650108280325</v>
      </c>
      <c r="F85" s="325"/>
      <c r="G85" s="326"/>
      <c r="H85" s="325"/>
      <c r="I85" s="326"/>
      <c r="J85" s="92" t="n">
        <f aca="false">X85</f>
        <v>0</v>
      </c>
      <c r="K85" s="306" t="n">
        <f aca="false">J85-C85</f>
        <v>0</v>
      </c>
      <c r="L85" s="258" t="n">
        <f aca="false">(A85-Calculation!$C$8)/365.25</f>
        <v>6.41478439425051</v>
      </c>
      <c r="M85" s="1" t="n">
        <v>6</v>
      </c>
      <c r="N85" s="307" t="n">
        <f aca="false">$A85</f>
        <v>48274</v>
      </c>
      <c r="O85" s="41" t="n">
        <f aca="false">VLOOKUP($N85,$AI$8:$AJ$258,2)+PvolMult</f>
        <v>0.244473894684175</v>
      </c>
      <c r="P85" s="308" t="n">
        <f aca="false">VLOOKUP($N85,$AI$8:$AK$258,3)+PvolMult</f>
        <v>0.29336867362101</v>
      </c>
      <c r="Q85" s="109"/>
      <c r="V85" s="310" t="n">
        <f aca="false">$A85</f>
        <v>48274</v>
      </c>
      <c r="W85" s="261" t="n">
        <f aca="false">IF(Calculation!$Y$12=2,VLOOKUP(V85,Curves!$D85:$K338,3),(VLOOKUP(V85,Curves!$D85:$K338,3)*16*5+VLOOKUP(V85,Curves!$D85:$K338,7)*8*7+VLOOKUP(V85,Curves!M86:T309,3)*16+VLOOKUP(V85,Curves!M86:T309,7)*16)/168)</f>
        <v>73.5</v>
      </c>
      <c r="X85" s="92" t="n">
        <v>0</v>
      </c>
      <c r="Y85" s="311" t="n">
        <f aca="false">Y84</f>
        <v>55</v>
      </c>
      <c r="Z85" s="294" t="n">
        <f aca="false">VLOOKUP(V85,Curves!A79:B338,2)</f>
        <v>0.06650108280325</v>
      </c>
      <c r="AA85" s="325"/>
      <c r="AB85" s="326"/>
      <c r="AC85" s="325"/>
      <c r="AD85" s="326"/>
      <c r="AE85" s="17" t="n">
        <f aca="false">1+inflation/12*AF85</f>
        <v>1.16041666666667</v>
      </c>
      <c r="AF85" s="17" t="n">
        <v>77</v>
      </c>
      <c r="AG85" s="285" t="n">
        <v>6.41752</v>
      </c>
      <c r="AH85" s="106"/>
      <c r="AI85" s="313" t="n">
        <f aca="false">+V85</f>
        <v>48274</v>
      </c>
      <c r="AJ85" s="314" t="n">
        <f aca="false">IF(Calculation!$AB$24=1,Data!AO85,Data!AP85)</f>
        <v>0.244473894684175</v>
      </c>
      <c r="AK85" s="315" t="n">
        <f aca="false">AJ85*1.2</f>
        <v>0.29336867362101</v>
      </c>
      <c r="AM85" s="41"/>
      <c r="AN85" s="310" t="n">
        <f aca="false">AI85</f>
        <v>48274</v>
      </c>
      <c r="AO85" s="297" t="n">
        <f aca="false">IF(Calculation!$Y$12=2,SQRT((AR85^2*(AN85-today-1)+AU85^2*15)/(AN85-today+14)),SQRT((((AR85^2*16+AS85^2*8)/24)*(AN85-today-1)+((AU85^2*16+AV85^2*8)/24)*15)/(AN85-today+14)))</f>
        <v>0.244473894684175</v>
      </c>
      <c r="AP85" s="277" t="n">
        <f aca="false">IF(Calculation!$Y$12=2,AR85,SQRT((AR85^2*16+AS85^2*8)/24))</f>
        <v>0.08</v>
      </c>
      <c r="AQ85" s="261"/>
      <c r="AR85" s="298" t="n">
        <f aca="false">VLOOKUP(AN85,VolTable,15)</f>
        <v>0.08</v>
      </c>
      <c r="AS85" s="316" t="n">
        <f aca="false">VLOOKUP(AN85,VolTable,19)</f>
        <v>0.175</v>
      </c>
      <c r="AT85" s="291"/>
      <c r="AU85" s="291" t="n">
        <f aca="false">VLOOKUP(AN85,VolTable,23)</f>
        <v>2.9</v>
      </c>
      <c r="AV85" s="299" t="n">
        <f aca="false">VLOOKUP(AN85,VolTable,27)</f>
        <v>1.15</v>
      </c>
    </row>
    <row r="86" customFormat="false" ht="11.25" hidden="false" customHeight="false" outlineLevel="0" collapsed="false">
      <c r="A86" s="319" t="n">
        <f aca="false">EOMONTH(A85,0)+1</f>
        <v>48305</v>
      </c>
      <c r="B86" s="261" t="n">
        <f aca="false">VLOOKUP(A86,$V$8:$Z$258,2)+PPadd</f>
        <v>73.5</v>
      </c>
      <c r="C86" s="65"/>
      <c r="D86" s="302" t="n">
        <f aca="false">VLOOKUP($A86,$V$8:$Z$258,4)</f>
        <v>55</v>
      </c>
      <c r="E86" s="247" t="n">
        <f aca="false">VLOOKUP($A86,$V$8:$Z$258,5)</f>
        <v>0.06650108280325</v>
      </c>
      <c r="F86" s="325"/>
      <c r="G86" s="326"/>
      <c r="H86" s="325"/>
      <c r="I86" s="326"/>
      <c r="J86" s="92" t="n">
        <f aca="false">X86</f>
        <v>0</v>
      </c>
      <c r="K86" s="306" t="n">
        <f aca="false">J86-C86</f>
        <v>0</v>
      </c>
      <c r="L86" s="258" t="n">
        <f aca="false">(A86-Calculation!$C$8)/365.25</f>
        <v>6.49965776865161</v>
      </c>
      <c r="M86" s="1" t="n">
        <v>1</v>
      </c>
      <c r="N86" s="307" t="n">
        <f aca="false">$A86</f>
        <v>48305</v>
      </c>
      <c r="O86" s="41" t="n">
        <f aca="false">VLOOKUP($N86,$AI$8:$AJ$258,2)+PvolMult</f>
        <v>0.243055834610046</v>
      </c>
      <c r="P86" s="308" t="n">
        <f aca="false">VLOOKUP($N86,$AI$8:$AK$258,3)+PvolMult</f>
        <v>0.291667001532055</v>
      </c>
      <c r="Q86" s="109"/>
      <c r="V86" s="310" t="n">
        <f aca="false">$A86</f>
        <v>48305</v>
      </c>
      <c r="W86" s="261" t="n">
        <f aca="false">IF(Calculation!$Y$12=2,VLOOKUP(V86,Curves!$D86:$K339,3),(VLOOKUP(V86,Curves!$D86:$K339,3)*16*5+VLOOKUP(V86,Curves!$D86:$K339,7)*8*7+VLOOKUP(V86,Curves!M87:T310,3)*16+VLOOKUP(V86,Curves!M87:T310,7)*16)/168)</f>
        <v>73.5</v>
      </c>
      <c r="X86" s="92" t="n">
        <v>0</v>
      </c>
      <c r="Y86" s="311" t="n">
        <f aca="false">Y85</f>
        <v>55</v>
      </c>
      <c r="Z86" s="294" t="n">
        <f aca="false">VLOOKUP(V86,Curves!A80:B339,2)</f>
        <v>0.06650108280325</v>
      </c>
      <c r="AA86" s="325"/>
      <c r="AB86" s="326"/>
      <c r="AC86" s="325"/>
      <c r="AD86" s="326"/>
      <c r="AE86" s="17" t="n">
        <f aca="false">1+inflation/12*AF86</f>
        <v>1.1625</v>
      </c>
      <c r="AF86" s="17" t="n">
        <v>78</v>
      </c>
      <c r="AG86" s="285" t="n">
        <v>6.49966</v>
      </c>
      <c r="AH86" s="106"/>
      <c r="AI86" s="313" t="n">
        <f aca="false">+V86</f>
        <v>48305</v>
      </c>
      <c r="AJ86" s="314" t="n">
        <f aca="false">IF(Calculation!$AB$24=1,Data!AO86,Data!AP86)</f>
        <v>0.243055834610046</v>
      </c>
      <c r="AK86" s="315" t="n">
        <f aca="false">AJ86*1.2</f>
        <v>0.291667001532055</v>
      </c>
      <c r="AM86" s="41"/>
      <c r="AN86" s="310" t="n">
        <f aca="false">AI86</f>
        <v>48305</v>
      </c>
      <c r="AO86" s="297" t="n">
        <f aca="false">IF(Calculation!$Y$12=2,SQRT((AR86^2*(AN86-today-1)+AU86^2*15)/(AN86-today+14)),SQRT((((AR86^2*16+AS86^2*8)/24)*(AN86-today-1)+((AU86^2*16+AV86^2*8)/24)*15)/(AN86-today+14)))</f>
        <v>0.243055834610046</v>
      </c>
      <c r="AP86" s="277" t="n">
        <f aca="false">IF(Calculation!$Y$12=2,AR86,SQRT((AR86^2*16+AS86^2*8)/24))</f>
        <v>0.08</v>
      </c>
      <c r="AQ86" s="261"/>
      <c r="AR86" s="298" t="n">
        <f aca="false">VLOOKUP(AN86,VolTable,15)</f>
        <v>0.08</v>
      </c>
      <c r="AS86" s="316" t="n">
        <f aca="false">VLOOKUP(AN86,VolTable,19)</f>
        <v>0.175</v>
      </c>
      <c r="AT86" s="291"/>
      <c r="AU86" s="291" t="n">
        <f aca="false">VLOOKUP(AN86,VolTable,23)</f>
        <v>2.9</v>
      </c>
      <c r="AV86" s="299" t="n">
        <f aca="false">VLOOKUP(AN86,VolTable,27)</f>
        <v>1.15</v>
      </c>
    </row>
    <row r="87" customFormat="false" ht="11.25" hidden="false" customHeight="false" outlineLevel="0" collapsed="false">
      <c r="A87" s="319" t="n">
        <f aca="false">EOMONTH(A86,0)+1</f>
        <v>48335</v>
      </c>
      <c r="B87" s="261" t="n">
        <f aca="false">VLOOKUP(A87,$V$8:$Z$258,2)+PPadd</f>
        <v>73.5</v>
      </c>
      <c r="C87" s="65"/>
      <c r="D87" s="302" t="n">
        <f aca="false">VLOOKUP($A87,$V$8:$Z$258,4)</f>
        <v>55</v>
      </c>
      <c r="E87" s="247" t="n">
        <f aca="false">VLOOKUP($A87,$V$8:$Z$258,5)</f>
        <v>0.06650108280325</v>
      </c>
      <c r="F87" s="325"/>
      <c r="G87" s="326"/>
      <c r="H87" s="325"/>
      <c r="I87" s="326"/>
      <c r="J87" s="92" t="n">
        <f aca="false">X87</f>
        <v>0</v>
      </c>
      <c r="K87" s="306" t="n">
        <f aca="false">J87-C87</f>
        <v>0</v>
      </c>
      <c r="L87" s="258" t="n">
        <f aca="false">(A87-Calculation!$C$8)/365.25</f>
        <v>6.58179329226557</v>
      </c>
      <c r="M87" s="1" t="n">
        <v>2</v>
      </c>
      <c r="N87" s="307" t="n">
        <f aca="false">$A87</f>
        <v>48335</v>
      </c>
      <c r="O87" s="41" t="n">
        <f aca="false">VLOOKUP($N87,$AI$8:$AJ$258,2)+PvolMult</f>
        <v>0.24171044095746</v>
      </c>
      <c r="P87" s="308" t="n">
        <f aca="false">VLOOKUP($N87,$AI$8:$AK$258,3)+PvolMult</f>
        <v>0.290052529148952</v>
      </c>
      <c r="Q87" s="109"/>
      <c r="V87" s="310" t="n">
        <f aca="false">$A87</f>
        <v>48335</v>
      </c>
      <c r="W87" s="261" t="n">
        <f aca="false">IF(Calculation!$Y$12=2,VLOOKUP(V87,Curves!$D87:$K340,3),(VLOOKUP(V87,Curves!$D87:$K340,3)*16*5+VLOOKUP(V87,Curves!$D87:$K340,7)*8*7+VLOOKUP(V87,Curves!M88:T311,3)*16+VLOOKUP(V87,Curves!M88:T311,7)*16)/168)</f>
        <v>73.5</v>
      </c>
      <c r="X87" s="92" t="n">
        <v>0</v>
      </c>
      <c r="Y87" s="311" t="n">
        <f aca="false">Y86</f>
        <v>55</v>
      </c>
      <c r="Z87" s="294" t="n">
        <f aca="false">VLOOKUP(V87,Curves!A81:B340,2)</f>
        <v>0.06650108280325</v>
      </c>
      <c r="AA87" s="325"/>
      <c r="AB87" s="326"/>
      <c r="AC87" s="325"/>
      <c r="AD87" s="326"/>
      <c r="AE87" s="17" t="n">
        <f aca="false">1+inflation/12*AF87</f>
        <v>1.16458333333333</v>
      </c>
      <c r="AF87" s="17" t="n">
        <v>79</v>
      </c>
      <c r="AG87" s="285" t="n">
        <v>6.58453</v>
      </c>
      <c r="AH87" s="106"/>
      <c r="AI87" s="313" t="n">
        <f aca="false">+V87</f>
        <v>48335</v>
      </c>
      <c r="AJ87" s="314" t="n">
        <f aca="false">IF(Calculation!$AB$24=1,Data!AO87,Data!AP87)</f>
        <v>0.24171044095746</v>
      </c>
      <c r="AK87" s="315" t="n">
        <f aca="false">AJ87*1.2</f>
        <v>0.290052529148952</v>
      </c>
      <c r="AM87" s="41"/>
      <c r="AN87" s="310" t="n">
        <f aca="false">AI87</f>
        <v>48335</v>
      </c>
      <c r="AO87" s="297" t="n">
        <f aca="false">IF(Calculation!$Y$12=2,SQRT((AR87^2*(AN87-today-1)+AU87^2*15)/(AN87-today+14)),SQRT((((AR87^2*16+AS87^2*8)/24)*(AN87-today-1)+((AU87^2*16+AV87^2*8)/24)*15)/(AN87-today+14)))</f>
        <v>0.24171044095746</v>
      </c>
      <c r="AP87" s="277" t="n">
        <f aca="false">IF(Calculation!$Y$12=2,AR87,SQRT((AR87^2*16+AS87^2*8)/24))</f>
        <v>0.08</v>
      </c>
      <c r="AQ87" s="261"/>
      <c r="AR87" s="298" t="n">
        <f aca="false">VLOOKUP(AN87,VolTable,15)</f>
        <v>0.08</v>
      </c>
      <c r="AS87" s="316" t="n">
        <f aca="false">VLOOKUP(AN87,VolTable,19)</f>
        <v>0.175</v>
      </c>
      <c r="AT87" s="291"/>
      <c r="AU87" s="291" t="n">
        <f aca="false">VLOOKUP(AN87,VolTable,23)</f>
        <v>2.9</v>
      </c>
      <c r="AV87" s="299" t="n">
        <f aca="false">VLOOKUP(AN87,VolTable,27)</f>
        <v>1.15</v>
      </c>
    </row>
    <row r="88" customFormat="false" ht="11.25" hidden="false" customHeight="false" outlineLevel="0" collapsed="false">
      <c r="A88" s="319" t="n">
        <f aca="false">EOMONTH(A87,0)+1</f>
        <v>48366</v>
      </c>
      <c r="B88" s="261" t="n">
        <f aca="false">VLOOKUP(A88,$V$8:$Z$258,2)+PPadd</f>
        <v>73.5</v>
      </c>
      <c r="C88" s="65"/>
      <c r="D88" s="302" t="n">
        <f aca="false">VLOOKUP($A88,$V$8:$Z$258,4)</f>
        <v>55</v>
      </c>
      <c r="E88" s="247" t="n">
        <f aca="false">VLOOKUP($A88,$V$8:$Z$258,5)</f>
        <v>0.06650108280325</v>
      </c>
      <c r="F88" s="325"/>
      <c r="G88" s="326"/>
      <c r="H88" s="325"/>
      <c r="I88" s="326"/>
      <c r="J88" s="92" t="n">
        <f aca="false">X88</f>
        <v>0</v>
      </c>
      <c r="K88" s="306" t="n">
        <f aca="false">J88-C88</f>
        <v>0</v>
      </c>
      <c r="L88" s="258" t="n">
        <f aca="false">(A88-Calculation!$C$8)/365.25</f>
        <v>6.66666666666667</v>
      </c>
      <c r="M88" s="1" t="n">
        <v>3</v>
      </c>
      <c r="N88" s="307" t="n">
        <f aca="false">$A88</f>
        <v>48366</v>
      </c>
      <c r="O88" s="41" t="n">
        <f aca="false">VLOOKUP($N88,$AI$8:$AJ$258,2)+PvolMult</f>
        <v>0.240347140957115</v>
      </c>
      <c r="P88" s="308" t="n">
        <f aca="false">VLOOKUP($N88,$AI$8:$AK$258,3)+PvolMult</f>
        <v>0.288416569148538</v>
      </c>
      <c r="Q88" s="109"/>
      <c r="V88" s="310" t="n">
        <f aca="false">$A88</f>
        <v>48366</v>
      </c>
      <c r="W88" s="261" t="n">
        <f aca="false">IF(Calculation!$Y$12=2,VLOOKUP(V88,Curves!$D88:$K341,3),(VLOOKUP(V88,Curves!$D88:$K341,3)*16*5+VLOOKUP(V88,Curves!$D88:$K341,7)*8*7+VLOOKUP(V88,Curves!M89:T312,3)*16+VLOOKUP(V88,Curves!M89:T312,7)*16)/168)</f>
        <v>73.5</v>
      </c>
      <c r="X88" s="92" t="n">
        <v>0</v>
      </c>
      <c r="Y88" s="311" t="n">
        <f aca="false">Y87</f>
        <v>55</v>
      </c>
      <c r="Z88" s="294" t="n">
        <f aca="false">VLOOKUP(V88,Curves!A82:B341,2)</f>
        <v>0.06650108280325</v>
      </c>
      <c r="AA88" s="325"/>
      <c r="AB88" s="326"/>
      <c r="AC88" s="325"/>
      <c r="AD88" s="326"/>
      <c r="AE88" s="17" t="n">
        <f aca="false">1+inflation/12*AF88</f>
        <v>1.16666666666667</v>
      </c>
      <c r="AF88" s="17" t="n">
        <v>80</v>
      </c>
      <c r="AG88" s="285" t="n">
        <v>6.66667</v>
      </c>
      <c r="AH88" s="106"/>
      <c r="AI88" s="313" t="n">
        <f aca="false">+V88</f>
        <v>48366</v>
      </c>
      <c r="AJ88" s="314" t="n">
        <f aca="false">IF(Calculation!$AB$24=1,Data!AO88,Data!AP88)</f>
        <v>0.240347140957115</v>
      </c>
      <c r="AK88" s="315" t="n">
        <f aca="false">AJ88*1.2</f>
        <v>0.288416569148538</v>
      </c>
      <c r="AM88" s="41"/>
      <c r="AN88" s="310" t="n">
        <f aca="false">AI88</f>
        <v>48366</v>
      </c>
      <c r="AO88" s="297" t="n">
        <f aca="false">IF(Calculation!$Y$12=2,SQRT((AR88^2*(AN88-today-1)+AU88^2*15)/(AN88-today+14)),SQRT((((AR88^2*16+AS88^2*8)/24)*(AN88-today-1)+((AU88^2*16+AV88^2*8)/24)*15)/(AN88-today+14)))</f>
        <v>0.240347140957115</v>
      </c>
      <c r="AP88" s="277" t="n">
        <f aca="false">IF(Calculation!$Y$12=2,AR88,SQRT((AR88^2*16+AS88^2*8)/24))</f>
        <v>0.08</v>
      </c>
      <c r="AQ88" s="261"/>
      <c r="AR88" s="298" t="n">
        <f aca="false">VLOOKUP(AN88,VolTable,15)</f>
        <v>0.08</v>
      </c>
      <c r="AS88" s="316" t="n">
        <f aca="false">VLOOKUP(AN88,VolTable,19)</f>
        <v>0.175</v>
      </c>
      <c r="AT88" s="291"/>
      <c r="AU88" s="291" t="n">
        <f aca="false">VLOOKUP(AN88,VolTable,23)</f>
        <v>2.9</v>
      </c>
      <c r="AV88" s="299" t="n">
        <f aca="false">VLOOKUP(AN88,VolTable,27)</f>
        <v>1.15</v>
      </c>
    </row>
    <row r="89" customFormat="false" ht="11.25" hidden="false" customHeight="false" outlineLevel="0" collapsed="false">
      <c r="A89" s="319" t="n">
        <f aca="false">EOMONTH(A88,0)+1</f>
        <v>48396</v>
      </c>
      <c r="B89" s="261" t="n">
        <f aca="false">VLOOKUP(A89,$V$8:$Z$258,2)+PPadd</f>
        <v>73.5</v>
      </c>
      <c r="C89" s="65"/>
      <c r="D89" s="302" t="n">
        <f aca="false">VLOOKUP($A89,$V$8:$Z$258,4)</f>
        <v>55</v>
      </c>
      <c r="E89" s="247" t="n">
        <f aca="false">VLOOKUP($A89,$V$8:$Z$258,5)</f>
        <v>0.06650108280325</v>
      </c>
      <c r="F89" s="325"/>
      <c r="G89" s="326"/>
      <c r="H89" s="325"/>
      <c r="I89" s="326"/>
      <c r="J89" s="92" t="n">
        <f aca="false">X89</f>
        <v>0</v>
      </c>
      <c r="K89" s="306" t="n">
        <f aca="false">J89-C89</f>
        <v>0</v>
      </c>
      <c r="L89" s="258" t="n">
        <f aca="false">(A89-Calculation!$C$8)/365.25</f>
        <v>6.74880219028063</v>
      </c>
      <c r="M89" s="1" t="n">
        <v>4</v>
      </c>
      <c r="N89" s="307" t="n">
        <f aca="false">$A89</f>
        <v>48396</v>
      </c>
      <c r="O89" s="41" t="n">
        <f aca="false">VLOOKUP($N89,$AI$8:$AJ$258,2)+PvolMult</f>
        <v>0.239053083668867</v>
      </c>
      <c r="P89" s="308" t="n">
        <f aca="false">VLOOKUP($N89,$AI$8:$AK$258,3)+PvolMult</f>
        <v>0.28686370040264</v>
      </c>
      <c r="Q89" s="109"/>
      <c r="V89" s="310" t="n">
        <f aca="false">$A89</f>
        <v>48396</v>
      </c>
      <c r="W89" s="261" t="n">
        <f aca="false">IF(Calculation!$Y$12=2,VLOOKUP(V89,Curves!$D89:$K342,3),(VLOOKUP(V89,Curves!$D89:$K342,3)*16*5+VLOOKUP(V89,Curves!$D89:$K342,7)*8*7+VLOOKUP(V89,Curves!M90:T313,3)*16+VLOOKUP(V89,Curves!M90:T313,7)*16)/168)</f>
        <v>73.5</v>
      </c>
      <c r="X89" s="92" t="n">
        <v>0</v>
      </c>
      <c r="Y89" s="311" t="n">
        <f aca="false">Y88</f>
        <v>55</v>
      </c>
      <c r="Z89" s="294" t="n">
        <f aca="false">VLOOKUP(V89,Curves!A83:B342,2)</f>
        <v>0.06650108280325</v>
      </c>
      <c r="AA89" s="325"/>
      <c r="AB89" s="326"/>
      <c r="AC89" s="325"/>
      <c r="AD89" s="326"/>
      <c r="AE89" s="17" t="n">
        <f aca="false">1+inflation/12*AF89</f>
        <v>1.16875</v>
      </c>
      <c r="AF89" s="17" t="n">
        <v>81</v>
      </c>
      <c r="AG89" s="285" t="n">
        <v>6.75154</v>
      </c>
      <c r="AH89" s="106"/>
      <c r="AI89" s="313" t="n">
        <f aca="false">+V89</f>
        <v>48396</v>
      </c>
      <c r="AJ89" s="314" t="n">
        <f aca="false">IF(Calculation!$AB$24=1,Data!AO89,Data!AP89)</f>
        <v>0.239053083668867</v>
      </c>
      <c r="AK89" s="315" t="n">
        <f aca="false">AJ89*1.2</f>
        <v>0.28686370040264</v>
      </c>
      <c r="AM89" s="41"/>
      <c r="AN89" s="310" t="n">
        <f aca="false">AI89</f>
        <v>48396</v>
      </c>
      <c r="AO89" s="297" t="n">
        <f aca="false">IF(Calculation!$Y$12=2,SQRT((AR89^2*(AN89-today-1)+AU89^2*15)/(AN89-today+14)),SQRT((((AR89^2*16+AS89^2*8)/24)*(AN89-today-1)+((AU89^2*16+AV89^2*8)/24)*15)/(AN89-today+14)))</f>
        <v>0.239053083668867</v>
      </c>
      <c r="AP89" s="277" t="n">
        <f aca="false">IF(Calculation!$Y$12=2,AR89,SQRT((AR89^2*16+AS89^2*8)/24))</f>
        <v>0.08</v>
      </c>
      <c r="AQ89" s="261"/>
      <c r="AR89" s="298" t="n">
        <f aca="false">VLOOKUP(AN89,VolTable,15)</f>
        <v>0.08</v>
      </c>
      <c r="AS89" s="316" t="n">
        <f aca="false">VLOOKUP(AN89,VolTable,19)</f>
        <v>0.175</v>
      </c>
      <c r="AT89" s="291"/>
      <c r="AU89" s="291" t="n">
        <f aca="false">VLOOKUP(AN89,VolTable,23)</f>
        <v>2.9</v>
      </c>
      <c r="AV89" s="299" t="n">
        <f aca="false">VLOOKUP(AN89,VolTable,27)</f>
        <v>1.15</v>
      </c>
    </row>
    <row r="90" customFormat="false" ht="11.25" hidden="false" customHeight="false" outlineLevel="0" collapsed="false">
      <c r="A90" s="319" t="n">
        <f aca="false">EOMONTH(A89,0)+1</f>
        <v>48427</v>
      </c>
      <c r="B90" s="261" t="n">
        <f aca="false">VLOOKUP(A90,$V$8:$Z$258,2)+PPadd</f>
        <v>73.5</v>
      </c>
      <c r="C90" s="65"/>
      <c r="D90" s="302" t="n">
        <f aca="false">VLOOKUP($A90,$V$8:$Z$258,4)</f>
        <v>55</v>
      </c>
      <c r="E90" s="247" t="n">
        <f aca="false">VLOOKUP($A90,$V$8:$Z$258,5)</f>
        <v>0.06650108280325</v>
      </c>
      <c r="F90" s="325"/>
      <c r="G90" s="326"/>
      <c r="H90" s="325"/>
      <c r="I90" s="326"/>
      <c r="J90" s="92" t="n">
        <f aca="false">X90</f>
        <v>0</v>
      </c>
      <c r="K90" s="306" t="n">
        <f aca="false">J90-C90</f>
        <v>0</v>
      </c>
      <c r="L90" s="258" t="n">
        <f aca="false">(A90-Calculation!$C$8)/365.25</f>
        <v>6.83367556468173</v>
      </c>
      <c r="M90" s="1" t="n">
        <v>5</v>
      </c>
      <c r="N90" s="307" t="n">
        <f aca="false">$A90</f>
        <v>48427</v>
      </c>
      <c r="O90" s="41" t="n">
        <f aca="false">VLOOKUP($N90,$AI$8:$AJ$258,2)+PvolMult</f>
        <v>0.237741192794793</v>
      </c>
      <c r="P90" s="308" t="n">
        <f aca="false">VLOOKUP($N90,$AI$8:$AK$258,3)+PvolMult</f>
        <v>0.285289431353752</v>
      </c>
      <c r="Q90" s="109"/>
      <c r="V90" s="310" t="n">
        <f aca="false">$A90</f>
        <v>48427</v>
      </c>
      <c r="W90" s="261" t="n">
        <f aca="false">IF(Calculation!$Y$12=2,VLOOKUP(V90,Curves!$D90:$K343,3),(VLOOKUP(V90,Curves!$D90:$K343,3)*16*5+VLOOKUP(V90,Curves!$D90:$K343,7)*8*7+VLOOKUP(V90,Curves!M91:T314,3)*16+VLOOKUP(V90,Curves!M91:T314,7)*16)/168)</f>
        <v>73.5</v>
      </c>
      <c r="X90" s="92" t="n">
        <v>0</v>
      </c>
      <c r="Y90" s="311" t="n">
        <f aca="false">Y89</f>
        <v>55</v>
      </c>
      <c r="Z90" s="294" t="n">
        <f aca="false">VLOOKUP(V90,Curves!A84:B343,2)</f>
        <v>0.06650108280325</v>
      </c>
      <c r="AA90" s="325"/>
      <c r="AB90" s="326"/>
      <c r="AC90" s="325"/>
      <c r="AD90" s="326"/>
      <c r="AE90" s="17" t="n">
        <f aca="false">1+inflation/12*AF90</f>
        <v>1.17083333333333</v>
      </c>
      <c r="AF90" s="17" t="n">
        <v>82</v>
      </c>
      <c r="AG90" s="285" t="n">
        <v>6.83641</v>
      </c>
      <c r="AH90" s="106"/>
      <c r="AI90" s="313" t="n">
        <f aca="false">+V90</f>
        <v>48427</v>
      </c>
      <c r="AJ90" s="314" t="n">
        <f aca="false">IF(Calculation!$AB$24=1,Data!AO90,Data!AP90)</f>
        <v>0.237741192794793</v>
      </c>
      <c r="AK90" s="315" t="n">
        <f aca="false">AJ90*1.2</f>
        <v>0.285289431353752</v>
      </c>
      <c r="AM90" s="41"/>
      <c r="AN90" s="310" t="n">
        <f aca="false">AI90</f>
        <v>48427</v>
      </c>
      <c r="AO90" s="297" t="n">
        <f aca="false">IF(Calculation!$Y$12=2,SQRT((AR90^2*(AN90-today-1)+AU90^2*15)/(AN90-today+14)),SQRT((((AR90^2*16+AS90^2*8)/24)*(AN90-today-1)+((AU90^2*16+AV90^2*8)/24)*15)/(AN90-today+14)))</f>
        <v>0.237741192794793</v>
      </c>
      <c r="AP90" s="277" t="n">
        <f aca="false">IF(Calculation!$Y$12=2,AR90,SQRT((AR90^2*16+AS90^2*8)/24))</f>
        <v>0.08</v>
      </c>
      <c r="AQ90" s="261"/>
      <c r="AR90" s="298" t="n">
        <f aca="false">VLOOKUP(AN90,VolTable,15)</f>
        <v>0.08</v>
      </c>
      <c r="AS90" s="316" t="n">
        <f aca="false">VLOOKUP(AN90,VolTable,19)</f>
        <v>0.175</v>
      </c>
      <c r="AT90" s="291"/>
      <c r="AU90" s="291" t="n">
        <f aca="false">VLOOKUP(AN90,VolTable,23)</f>
        <v>2.9</v>
      </c>
      <c r="AV90" s="299" t="n">
        <f aca="false">VLOOKUP(AN90,VolTable,27)</f>
        <v>1.15</v>
      </c>
    </row>
    <row r="91" customFormat="false" ht="11.25" hidden="false" customHeight="false" outlineLevel="0" collapsed="false">
      <c r="A91" s="319" t="n">
        <f aca="false">EOMONTH(A90,0)+1</f>
        <v>48458</v>
      </c>
      <c r="B91" s="261" t="n">
        <f aca="false">VLOOKUP(A91,$V$8:$Z$258,2)+PPadd</f>
        <v>73.5</v>
      </c>
      <c r="C91" s="65"/>
      <c r="D91" s="302" t="n">
        <f aca="false">VLOOKUP($A91,$V$8:$Z$258,4)</f>
        <v>55</v>
      </c>
      <c r="E91" s="247" t="n">
        <f aca="false">VLOOKUP($A91,$V$8:$Z$258,5)</f>
        <v>0.06650108280325</v>
      </c>
      <c r="F91" s="325"/>
      <c r="G91" s="326"/>
      <c r="H91" s="325"/>
      <c r="I91" s="326"/>
      <c r="J91" s="92" t="n">
        <f aca="false">X91</f>
        <v>0</v>
      </c>
      <c r="K91" s="306" t="n">
        <f aca="false">J91-C91</f>
        <v>0</v>
      </c>
      <c r="L91" s="258" t="n">
        <f aca="false">(A91-Calculation!$C$8)/365.25</f>
        <v>6.91854893908282</v>
      </c>
      <c r="M91" s="1" t="n">
        <v>6</v>
      </c>
      <c r="N91" s="307" t="n">
        <f aca="false">$A91</f>
        <v>48458</v>
      </c>
      <c r="O91" s="41" t="n">
        <f aca="false">VLOOKUP($N91,$AI$8:$AJ$258,2)+PvolMult</f>
        <v>0.23645423419847</v>
      </c>
      <c r="P91" s="308" t="n">
        <f aca="false">VLOOKUP($N91,$AI$8:$AK$258,3)+PvolMult</f>
        <v>0.283745081038164</v>
      </c>
      <c r="Q91" s="109"/>
      <c r="V91" s="310" t="n">
        <f aca="false">$A91</f>
        <v>48458</v>
      </c>
      <c r="W91" s="261" t="n">
        <f aca="false">IF(Calculation!$Y$12=2,VLOOKUP(V91,Curves!$D91:$K344,3),(VLOOKUP(V91,Curves!$D91:$K344,3)*16*5+VLOOKUP(V91,Curves!$D91:$K344,7)*8*7+VLOOKUP(V91,Curves!M92:T315,3)*16+VLOOKUP(V91,Curves!M92:T315,7)*16)/168)</f>
        <v>73.5</v>
      </c>
      <c r="X91" s="92" t="n">
        <v>0</v>
      </c>
      <c r="Y91" s="311" t="n">
        <f aca="false">Y90</f>
        <v>55</v>
      </c>
      <c r="Z91" s="294" t="n">
        <f aca="false">VLOOKUP(V91,Curves!A85:B344,2)</f>
        <v>0.06650108280325</v>
      </c>
      <c r="AA91" s="325"/>
      <c r="AB91" s="326"/>
      <c r="AC91" s="325"/>
      <c r="AD91" s="326"/>
      <c r="AE91" s="17" t="n">
        <f aca="false">1+inflation/12*AF91</f>
        <v>1.17291666666667</v>
      </c>
      <c r="AF91" s="17" t="n">
        <v>83</v>
      </c>
      <c r="AG91" s="285" t="n">
        <v>6.91307</v>
      </c>
      <c r="AH91" s="106"/>
      <c r="AI91" s="313" t="n">
        <f aca="false">+V91</f>
        <v>48458</v>
      </c>
      <c r="AJ91" s="314" t="n">
        <f aca="false">IF(Calculation!$AB$24=1,Data!AO91,Data!AP91)</f>
        <v>0.23645423419847</v>
      </c>
      <c r="AK91" s="315" t="n">
        <f aca="false">AJ91*1.2</f>
        <v>0.283745081038164</v>
      </c>
      <c r="AM91" s="41"/>
      <c r="AN91" s="310" t="n">
        <f aca="false">AI91</f>
        <v>48458</v>
      </c>
      <c r="AO91" s="297" t="n">
        <f aca="false">IF(Calculation!$Y$12=2,SQRT((AR91^2*(AN91-today-1)+AU91^2*15)/(AN91-today+14)),SQRT((((AR91^2*16+AS91^2*8)/24)*(AN91-today-1)+((AU91^2*16+AV91^2*8)/24)*15)/(AN91-today+14)))</f>
        <v>0.23645423419847</v>
      </c>
      <c r="AP91" s="277" t="n">
        <f aca="false">IF(Calculation!$Y$12=2,AR91,SQRT((AR91^2*16+AS91^2*8)/24))</f>
        <v>0.08</v>
      </c>
      <c r="AQ91" s="261"/>
      <c r="AR91" s="298" t="n">
        <f aca="false">VLOOKUP(AN91,VolTable,15)</f>
        <v>0.08</v>
      </c>
      <c r="AS91" s="316" t="n">
        <f aca="false">VLOOKUP(AN91,VolTable,19)</f>
        <v>0.175</v>
      </c>
      <c r="AT91" s="291"/>
      <c r="AU91" s="291" t="n">
        <f aca="false">VLOOKUP(AN91,VolTable,23)</f>
        <v>2.9</v>
      </c>
      <c r="AV91" s="299" t="n">
        <f aca="false">VLOOKUP(AN91,VolTable,27)</f>
        <v>1.15</v>
      </c>
    </row>
    <row r="92" customFormat="false" ht="11.25" hidden="false" customHeight="false" outlineLevel="0" collapsed="false">
      <c r="A92" s="301" t="n">
        <f aca="false">EOMONTH(A91,0)+1</f>
        <v>48488</v>
      </c>
      <c r="B92" s="261" t="n">
        <f aca="false">VLOOKUP(A92,$V$8:$Z$258,2)+PPadd</f>
        <v>73.5</v>
      </c>
      <c r="C92" s="65"/>
      <c r="D92" s="302" t="n">
        <f aca="false">VLOOKUP($A92,$V$8:$Z$258,4)</f>
        <v>55</v>
      </c>
      <c r="E92" s="247" t="n">
        <f aca="false">VLOOKUP($A92,$V$8:$Z$258,5)</f>
        <v>0.06650108280325</v>
      </c>
      <c r="F92" s="325"/>
      <c r="G92" s="326"/>
      <c r="H92" s="325"/>
      <c r="I92" s="326"/>
      <c r="J92" s="92" t="n">
        <f aca="false">X92</f>
        <v>0</v>
      </c>
      <c r="K92" s="306" t="n">
        <f aca="false">J92-C92</f>
        <v>0</v>
      </c>
      <c r="L92" s="258" t="n">
        <f aca="false">(A92-Calculation!$C$8)/365.25</f>
        <v>7.00068446269678</v>
      </c>
      <c r="M92" s="1" t="n">
        <v>1</v>
      </c>
      <c r="N92" s="307" t="n">
        <f aca="false">$A92</f>
        <v>48488</v>
      </c>
      <c r="O92" s="41" t="n">
        <f aca="false">VLOOKUP($N92,$AI$8:$AJ$258,2)+PvolMult</f>
        <v>0.23523181377352</v>
      </c>
      <c r="P92" s="308" t="n">
        <f aca="false">VLOOKUP($N92,$AI$8:$AK$258,3)+PvolMult</f>
        <v>0.282278176528224</v>
      </c>
      <c r="Q92" s="109"/>
      <c r="V92" s="310" t="n">
        <f aca="false">$A92</f>
        <v>48488</v>
      </c>
      <c r="W92" s="261" t="n">
        <f aca="false">IF(Calculation!$Y$12=2,VLOOKUP(V92,Curves!$D92:$K345,3),(VLOOKUP(V92,Curves!$D92:$K345,3)*16*5+VLOOKUP(V92,Curves!$D92:$K345,7)*8*7+VLOOKUP(V92,Curves!M93:T316,3)*16+VLOOKUP(V92,Curves!M93:T316,7)*16)/168)</f>
        <v>73.5</v>
      </c>
      <c r="X92" s="92" t="n">
        <v>0</v>
      </c>
      <c r="Y92" s="311" t="n">
        <f aca="false">Y91</f>
        <v>55</v>
      </c>
      <c r="Z92" s="294" t="n">
        <f aca="false">VLOOKUP(V92,Curves!A86:B345,2)</f>
        <v>0.06650108280325</v>
      </c>
      <c r="AA92" s="325"/>
      <c r="AB92" s="326"/>
      <c r="AC92" s="325"/>
      <c r="AD92" s="326"/>
      <c r="AE92" s="17" t="n">
        <f aca="false">1+inflation/12*AF92</f>
        <v>1.175</v>
      </c>
      <c r="AF92" s="17" t="n">
        <v>84</v>
      </c>
      <c r="AG92" s="285" t="n">
        <v>6.99795</v>
      </c>
      <c r="AH92" s="106"/>
      <c r="AI92" s="313" t="n">
        <f aca="false">+V92</f>
        <v>48488</v>
      </c>
      <c r="AJ92" s="314" t="n">
        <f aca="false">IF(Calculation!$AB$24=1,Data!AO92,Data!AP92)</f>
        <v>0.23523181377352</v>
      </c>
      <c r="AK92" s="315" t="n">
        <f aca="false">AJ92*1.2</f>
        <v>0.282278176528224</v>
      </c>
      <c r="AM92" s="41"/>
      <c r="AN92" s="310" t="n">
        <f aca="false">AI92</f>
        <v>48488</v>
      </c>
      <c r="AO92" s="297" t="n">
        <f aca="false">IF(Calculation!$Y$12=2,SQRT((AR92^2*(AN92-today-1)+AU92^2*15)/(AN92-today+14)),SQRT((((AR92^2*16+AS92^2*8)/24)*(AN92-today-1)+((AU92^2*16+AV92^2*8)/24)*15)/(AN92-today+14)))</f>
        <v>0.23523181377352</v>
      </c>
      <c r="AP92" s="277" t="n">
        <f aca="false">IF(Calculation!$Y$12=2,AR92,SQRT((AR92^2*16+AS92^2*8)/24))</f>
        <v>0.08</v>
      </c>
      <c r="AQ92" s="261"/>
      <c r="AR92" s="298" t="n">
        <f aca="false">VLOOKUP(AN92,VolTable,15)</f>
        <v>0.08</v>
      </c>
      <c r="AS92" s="316" t="n">
        <f aca="false">VLOOKUP(AN92,VolTable,19)</f>
        <v>0.175</v>
      </c>
      <c r="AT92" s="291"/>
      <c r="AU92" s="291" t="n">
        <f aca="false">VLOOKUP(AN92,VolTable,23)</f>
        <v>2.9</v>
      </c>
      <c r="AV92" s="299" t="n">
        <f aca="false">VLOOKUP(AN92,VolTable,27)</f>
        <v>1.15</v>
      </c>
    </row>
    <row r="93" customFormat="false" ht="11.25" hidden="false" customHeight="false" outlineLevel="0" collapsed="false">
      <c r="A93" s="319" t="n">
        <f aca="false">EOMONTH(A92,0)+1</f>
        <v>48519</v>
      </c>
      <c r="B93" s="261" t="n">
        <f aca="false">VLOOKUP(A93,$V$8:$Z$258,2)+PPadd</f>
        <v>73.5</v>
      </c>
      <c r="C93" s="65"/>
      <c r="D93" s="302" t="n">
        <f aca="false">VLOOKUP($A93,$V$8:$Z$258,4)</f>
        <v>55</v>
      </c>
      <c r="E93" s="247" t="n">
        <f aca="false">VLOOKUP($A93,$V$8:$Z$258,5)</f>
        <v>0.06650108280325</v>
      </c>
      <c r="F93" s="325"/>
      <c r="G93" s="326"/>
      <c r="H93" s="325"/>
      <c r="I93" s="326"/>
      <c r="J93" s="92" t="n">
        <f aca="false">X93</f>
        <v>0</v>
      </c>
      <c r="K93" s="306" t="n">
        <f aca="false">J93-C93</f>
        <v>0</v>
      </c>
      <c r="L93" s="258" t="n">
        <f aca="false">(A93-Calculation!$C$8)/365.25</f>
        <v>7.08555783709788</v>
      </c>
      <c r="M93" s="1" t="n">
        <v>2</v>
      </c>
      <c r="N93" s="307" t="n">
        <f aca="false">$A93</f>
        <v>48519</v>
      </c>
      <c r="O93" s="41" t="n">
        <f aca="false">VLOOKUP($N93,$AI$8:$AJ$258,2)+PvolMult</f>
        <v>0.233991728237933</v>
      </c>
      <c r="P93" s="308" t="n">
        <f aca="false">VLOOKUP($N93,$AI$8:$AK$258,3)+PvolMult</f>
        <v>0.280790073885519</v>
      </c>
      <c r="Q93" s="109"/>
      <c r="V93" s="310" t="n">
        <f aca="false">$A93</f>
        <v>48519</v>
      </c>
      <c r="W93" s="261" t="n">
        <f aca="false">IF(Calculation!$Y$12=2,VLOOKUP(V93,Curves!$D93:$K346,3),(VLOOKUP(V93,Curves!$D93:$K346,3)*16*5+VLOOKUP(V93,Curves!$D93:$K346,7)*8*7+VLOOKUP(V93,Curves!M94:T317,3)*16+VLOOKUP(V93,Curves!M94:T317,7)*16)/168)</f>
        <v>73.5</v>
      </c>
      <c r="X93" s="92" t="n">
        <v>0</v>
      </c>
      <c r="Y93" s="311" t="n">
        <f aca="false">Y92</f>
        <v>55</v>
      </c>
      <c r="Z93" s="294" t="n">
        <f aca="false">VLOOKUP(V93,Curves!A87:B346,2)</f>
        <v>0.06650108280325</v>
      </c>
      <c r="AA93" s="325"/>
      <c r="AB93" s="326"/>
      <c r="AC93" s="325"/>
      <c r="AD93" s="326"/>
      <c r="AE93" s="17" t="n">
        <f aca="false">1+inflation/12*AF93</f>
        <v>1.17708333333333</v>
      </c>
      <c r="AF93" s="17" t="n">
        <v>85</v>
      </c>
      <c r="AG93" s="285" t="n">
        <v>7.08008</v>
      </c>
      <c r="AH93" s="106"/>
      <c r="AI93" s="313" t="n">
        <f aca="false">+V93</f>
        <v>48519</v>
      </c>
      <c r="AJ93" s="314" t="n">
        <f aca="false">IF(Calculation!$AB$24=1,Data!AO93,Data!AP93)</f>
        <v>0.233991728237933</v>
      </c>
      <c r="AK93" s="315" t="n">
        <f aca="false">AJ93*1.2</f>
        <v>0.280790073885519</v>
      </c>
      <c r="AM93" s="41"/>
      <c r="AN93" s="310" t="n">
        <f aca="false">AI93</f>
        <v>48519</v>
      </c>
      <c r="AO93" s="297" t="n">
        <f aca="false">IF(Calculation!$Y$12=2,SQRT((AR93^2*(AN93-today-1)+AU93^2*15)/(AN93-today+14)),SQRT((((AR93^2*16+AS93^2*8)/24)*(AN93-today-1)+((AU93^2*16+AV93^2*8)/24)*15)/(AN93-today+14)))</f>
        <v>0.233991728237933</v>
      </c>
      <c r="AP93" s="277" t="n">
        <f aca="false">IF(Calculation!$Y$12=2,AR93,SQRT((AR93^2*16+AS93^2*8)/24))</f>
        <v>0.08</v>
      </c>
      <c r="AQ93" s="261"/>
      <c r="AR93" s="298" t="n">
        <f aca="false">VLOOKUP(AN93,VolTable,15)</f>
        <v>0.08</v>
      </c>
      <c r="AS93" s="316" t="n">
        <f aca="false">VLOOKUP(AN93,VolTable,19)</f>
        <v>0.175</v>
      </c>
      <c r="AT93" s="291"/>
      <c r="AU93" s="291" t="n">
        <f aca="false">VLOOKUP(AN93,VolTable,23)</f>
        <v>2.9</v>
      </c>
      <c r="AV93" s="299" t="n">
        <f aca="false">VLOOKUP(AN93,VolTable,27)</f>
        <v>1.15</v>
      </c>
    </row>
    <row r="94" customFormat="false" ht="11.25" hidden="false" customHeight="false" outlineLevel="0" collapsed="false">
      <c r="A94" s="319" t="n">
        <f aca="false">EOMONTH(A93,0)+1</f>
        <v>48549</v>
      </c>
      <c r="B94" s="261" t="n">
        <f aca="false">VLOOKUP(A94,$V$8:$Z$258,2)+PPadd</f>
        <v>73.5</v>
      </c>
      <c r="C94" s="65"/>
      <c r="D94" s="302" t="n">
        <f aca="false">VLOOKUP($A94,$V$8:$Z$258,4)</f>
        <v>55</v>
      </c>
      <c r="E94" s="247" t="n">
        <f aca="false">VLOOKUP($A94,$V$8:$Z$258,5)</f>
        <v>0.06650108280325</v>
      </c>
      <c r="F94" s="325"/>
      <c r="G94" s="326"/>
      <c r="H94" s="325"/>
      <c r="I94" s="326"/>
      <c r="J94" s="92" t="n">
        <f aca="false">X94</f>
        <v>0</v>
      </c>
      <c r="K94" s="306" t="n">
        <f aca="false">J94-C94</f>
        <v>0</v>
      </c>
      <c r="L94" s="258" t="n">
        <f aca="false">(A94-Calculation!$C$8)/365.25</f>
        <v>7.16769336071184</v>
      </c>
      <c r="M94" s="1" t="n">
        <v>3</v>
      </c>
      <c r="N94" s="307" t="n">
        <f aca="false">$A94</f>
        <v>48549</v>
      </c>
      <c r="O94" s="41" t="n">
        <f aca="false">VLOOKUP($N94,$AI$8:$AJ$258,2)+PvolMult</f>
        <v>0.23281333248242</v>
      </c>
      <c r="P94" s="308" t="n">
        <f aca="false">VLOOKUP($N94,$AI$8:$AK$258,3)+PvolMult</f>
        <v>0.279375998978904</v>
      </c>
      <c r="Q94" s="109"/>
      <c r="V94" s="310" t="n">
        <f aca="false">$A94</f>
        <v>48549</v>
      </c>
      <c r="W94" s="261" t="n">
        <f aca="false">IF(Calculation!$Y$12=2,VLOOKUP(V94,Curves!$D94:$K347,3),(VLOOKUP(V94,Curves!$D94:$K347,3)*16*5+VLOOKUP(V94,Curves!$D94:$K347,7)*8*7+VLOOKUP(V94,Curves!M95:T318,3)*16+VLOOKUP(V94,Curves!M95:T318,7)*16)/168)</f>
        <v>73.5</v>
      </c>
      <c r="X94" s="92" t="n">
        <v>0</v>
      </c>
      <c r="Y94" s="311" t="n">
        <f aca="false">Y93</f>
        <v>55</v>
      </c>
      <c r="Z94" s="294" t="n">
        <f aca="false">VLOOKUP(V94,Curves!A88:B347,2)</f>
        <v>0.06650108280325</v>
      </c>
      <c r="AA94" s="325"/>
      <c r="AB94" s="326"/>
      <c r="AC94" s="325"/>
      <c r="AD94" s="326"/>
      <c r="AE94" s="17" t="n">
        <f aca="false">1+inflation/12*AF94</f>
        <v>1.17916666666667</v>
      </c>
      <c r="AF94" s="17" t="n">
        <v>86</v>
      </c>
      <c r="AG94" s="285" t="n">
        <v>7.16496</v>
      </c>
      <c r="AH94" s="106"/>
      <c r="AI94" s="313" t="n">
        <f aca="false">+V94</f>
        <v>48549</v>
      </c>
      <c r="AJ94" s="314" t="n">
        <f aca="false">IF(Calculation!$AB$24=1,Data!AO94,Data!AP94)</f>
        <v>0.23281333248242</v>
      </c>
      <c r="AK94" s="315" t="n">
        <f aca="false">AJ94*1.2</f>
        <v>0.279375998978904</v>
      </c>
      <c r="AM94" s="41"/>
      <c r="AN94" s="310" t="n">
        <f aca="false">AI94</f>
        <v>48549</v>
      </c>
      <c r="AO94" s="297" t="n">
        <f aca="false">IF(Calculation!$Y$12=2,SQRT((AR94^2*(AN94-today-1)+AU94^2*15)/(AN94-today+14)),SQRT((((AR94^2*16+AS94^2*8)/24)*(AN94-today-1)+((AU94^2*16+AV94^2*8)/24)*15)/(AN94-today+14)))</f>
        <v>0.23281333248242</v>
      </c>
      <c r="AP94" s="277" t="n">
        <f aca="false">IF(Calculation!$Y$12=2,AR94,SQRT((AR94^2*16+AS94^2*8)/24))</f>
        <v>0.08</v>
      </c>
      <c r="AQ94" s="261"/>
      <c r="AR94" s="298" t="n">
        <f aca="false">VLOOKUP(AN94,VolTable,15)</f>
        <v>0.08</v>
      </c>
      <c r="AS94" s="316" t="n">
        <f aca="false">VLOOKUP(AN94,VolTable,19)</f>
        <v>0.175</v>
      </c>
      <c r="AT94" s="291"/>
      <c r="AU94" s="291" t="n">
        <f aca="false">VLOOKUP(AN94,VolTable,23)</f>
        <v>2.9</v>
      </c>
      <c r="AV94" s="299" t="n">
        <f aca="false">VLOOKUP(AN94,VolTable,27)</f>
        <v>1.15</v>
      </c>
    </row>
    <row r="95" customFormat="false" ht="11.25" hidden="false" customHeight="false" outlineLevel="0" collapsed="false">
      <c r="A95" s="319" t="n">
        <f aca="false">EOMONTH(A94,0)+1</f>
        <v>48580</v>
      </c>
      <c r="B95" s="261" t="n">
        <f aca="false">VLOOKUP(A95,$V$8:$Z$258,2)+PPadd</f>
        <v>73.5</v>
      </c>
      <c r="C95" s="65"/>
      <c r="D95" s="302" t="n">
        <f aca="false">VLOOKUP($A95,$V$8:$Z$258,4)</f>
        <v>55</v>
      </c>
      <c r="E95" s="247" t="n">
        <f aca="false">VLOOKUP($A95,$V$8:$Z$258,5)</f>
        <v>0.06650108280325</v>
      </c>
      <c r="F95" s="325"/>
      <c r="G95" s="326"/>
      <c r="H95" s="325"/>
      <c r="I95" s="326"/>
      <c r="J95" s="92" t="n">
        <f aca="false">X95</f>
        <v>0</v>
      </c>
      <c r="K95" s="306" t="n">
        <f aca="false">J95-C95</f>
        <v>0</v>
      </c>
      <c r="L95" s="258" t="n">
        <f aca="false">(A95-Calculation!$C$8)/365.25</f>
        <v>7.25256673511294</v>
      </c>
      <c r="M95" s="1" t="n">
        <v>4</v>
      </c>
      <c r="N95" s="307" t="n">
        <f aca="false">$A95</f>
        <v>48580</v>
      </c>
      <c r="O95" s="41" t="n">
        <f aca="false">VLOOKUP($N95,$AI$8:$AJ$258,2)+PvolMult</f>
        <v>0.231617414471919</v>
      </c>
      <c r="P95" s="308" t="n">
        <f aca="false">VLOOKUP($N95,$AI$8:$AK$258,3)+PvolMult</f>
        <v>0.277940897366303</v>
      </c>
      <c r="Q95" s="109"/>
      <c r="V95" s="310" t="n">
        <f aca="false">$A95</f>
        <v>48580</v>
      </c>
      <c r="W95" s="261" t="n">
        <f aca="false">IF(Calculation!$Y$12=2,VLOOKUP(V95,Curves!$D95:$K348,3),(VLOOKUP(V95,Curves!$D95:$K348,3)*16*5+VLOOKUP(V95,Curves!$D95:$K348,7)*8*7+VLOOKUP(V95,Curves!M96:T319,3)*16+VLOOKUP(V95,Curves!M96:T319,7)*16)/168)</f>
        <v>73.5</v>
      </c>
      <c r="X95" s="92" t="n">
        <v>0</v>
      </c>
      <c r="Y95" s="311" t="n">
        <f aca="false">Y94</f>
        <v>55</v>
      </c>
      <c r="Z95" s="294" t="n">
        <f aca="false">VLOOKUP(V95,Curves!A89:B348,2)</f>
        <v>0.06650108280325</v>
      </c>
      <c r="AA95" s="325"/>
      <c r="AB95" s="326"/>
      <c r="AC95" s="325"/>
      <c r="AD95" s="326"/>
      <c r="AE95" s="17" t="n">
        <f aca="false">1+inflation/12*AF95</f>
        <v>1.18125</v>
      </c>
      <c r="AF95" s="17" t="n">
        <v>87</v>
      </c>
      <c r="AG95" s="285" t="n">
        <v>7.24709</v>
      </c>
      <c r="AH95" s="106"/>
      <c r="AI95" s="313" t="n">
        <f aca="false">+V95</f>
        <v>48580</v>
      </c>
      <c r="AJ95" s="314" t="n">
        <f aca="false">IF(Calculation!$AB$24=1,Data!AO95,Data!AP95)</f>
        <v>0.231617414471919</v>
      </c>
      <c r="AK95" s="315" t="n">
        <f aca="false">AJ95*1.2</f>
        <v>0.277940897366303</v>
      </c>
      <c r="AM95" s="41"/>
      <c r="AN95" s="310" t="n">
        <f aca="false">AI95</f>
        <v>48580</v>
      </c>
      <c r="AO95" s="297" t="n">
        <f aca="false">IF(Calculation!$Y$12=2,SQRT((AR95^2*(AN95-today-1)+AU95^2*15)/(AN95-today+14)),SQRT((((AR95^2*16+AS95^2*8)/24)*(AN95-today-1)+((AU95^2*16+AV95^2*8)/24)*15)/(AN95-today+14)))</f>
        <v>0.231617414471919</v>
      </c>
      <c r="AP95" s="277" t="n">
        <f aca="false">IF(Calculation!$Y$12=2,AR95,SQRT((AR95^2*16+AS95^2*8)/24))</f>
        <v>0.08</v>
      </c>
      <c r="AQ95" s="261"/>
      <c r="AR95" s="298" t="n">
        <f aca="false">VLOOKUP(AN95,VolTable,15)</f>
        <v>0.08</v>
      </c>
      <c r="AS95" s="316" t="n">
        <f aca="false">VLOOKUP(AN95,VolTable,19)</f>
        <v>0.175</v>
      </c>
      <c r="AT95" s="291"/>
      <c r="AU95" s="291" t="n">
        <f aca="false">VLOOKUP(AN95,VolTable,23)</f>
        <v>2.9</v>
      </c>
      <c r="AV95" s="299" t="n">
        <f aca="false">VLOOKUP(AN95,VolTable,27)</f>
        <v>1.15</v>
      </c>
    </row>
    <row r="96" customFormat="false" ht="11.25" hidden="false" customHeight="false" outlineLevel="0" collapsed="false">
      <c r="A96" s="319" t="n">
        <f aca="false">EOMONTH(A95,0)+1</f>
        <v>48611</v>
      </c>
      <c r="B96" s="261" t="n">
        <f aca="false">VLOOKUP(A96,$V$8:$Z$258,2)+PPadd</f>
        <v>73.5</v>
      </c>
      <c r="C96" s="65"/>
      <c r="D96" s="302" t="n">
        <f aca="false">VLOOKUP($A96,$V$8:$Z$258,4)</f>
        <v>55</v>
      </c>
      <c r="E96" s="247" t="n">
        <f aca="false">VLOOKUP($A96,$V$8:$Z$258,5)</f>
        <v>0.06650108280325</v>
      </c>
      <c r="F96" s="325"/>
      <c r="G96" s="326"/>
      <c r="H96" s="325"/>
      <c r="I96" s="326"/>
      <c r="J96" s="92" t="n">
        <f aca="false">X96</f>
        <v>0</v>
      </c>
      <c r="K96" s="306" t="n">
        <f aca="false">J96-C96</f>
        <v>0</v>
      </c>
      <c r="L96" s="258" t="n">
        <f aca="false">(A96-Calculation!$C$8)/365.25</f>
        <v>7.33744010951403</v>
      </c>
      <c r="M96" s="1" t="n">
        <v>5</v>
      </c>
      <c r="N96" s="307" t="n">
        <f aca="false">$A96</f>
        <v>48611</v>
      </c>
      <c r="O96" s="41" t="n">
        <f aca="false">VLOOKUP($N96,$AI$8:$AJ$258,2)+PvolMult</f>
        <v>0.23044297435867</v>
      </c>
      <c r="P96" s="308" t="n">
        <f aca="false">VLOOKUP($N96,$AI$8:$AK$258,3)+PvolMult</f>
        <v>0.276531569230405</v>
      </c>
      <c r="Q96" s="109"/>
      <c r="V96" s="310" t="n">
        <f aca="false">$A96</f>
        <v>48611</v>
      </c>
      <c r="W96" s="261" t="n">
        <f aca="false">IF(Calculation!$Y$12=2,VLOOKUP(V96,Curves!$D96:$K349,3),(VLOOKUP(V96,Curves!$D96:$K349,3)*16*5+VLOOKUP(V96,Curves!$D96:$K349,7)*8*7+VLOOKUP(V96,Curves!M97:T320,3)*16+VLOOKUP(V96,Curves!M97:T320,7)*16)/168)</f>
        <v>73.5</v>
      </c>
      <c r="X96" s="92" t="n">
        <v>0</v>
      </c>
      <c r="Y96" s="311" t="n">
        <f aca="false">Y95</f>
        <v>55</v>
      </c>
      <c r="Z96" s="294" t="n">
        <f aca="false">VLOOKUP(V96,Curves!A90:B349,2)</f>
        <v>0.06650108280325</v>
      </c>
      <c r="AA96" s="325"/>
      <c r="AB96" s="326"/>
      <c r="AC96" s="325"/>
      <c r="AD96" s="326"/>
      <c r="AE96" s="17" t="n">
        <f aca="false">1+inflation/12*AF96</f>
        <v>1.18333333333333</v>
      </c>
      <c r="AF96" s="17" t="n">
        <v>88</v>
      </c>
      <c r="AG96" s="285" t="n">
        <v>7.33196</v>
      </c>
      <c r="AH96" s="106"/>
      <c r="AI96" s="313" t="n">
        <f aca="false">+V96</f>
        <v>48611</v>
      </c>
      <c r="AJ96" s="314" t="n">
        <f aca="false">IF(Calculation!$AB$24=1,Data!AO96,Data!AP96)</f>
        <v>0.23044297435867</v>
      </c>
      <c r="AK96" s="315" t="n">
        <f aca="false">AJ96*1.2</f>
        <v>0.276531569230405</v>
      </c>
      <c r="AM96" s="41"/>
      <c r="AN96" s="310" t="n">
        <f aca="false">AI96</f>
        <v>48611</v>
      </c>
      <c r="AO96" s="297" t="n">
        <f aca="false">IF(Calculation!$Y$12=2,SQRT((AR96^2*(AN96-today-1)+AU96^2*15)/(AN96-today+14)),SQRT((((AR96^2*16+AS96^2*8)/24)*(AN96-today-1)+((AU96^2*16+AV96^2*8)/24)*15)/(AN96-today+14)))</f>
        <v>0.23044297435867</v>
      </c>
      <c r="AP96" s="277" t="n">
        <f aca="false">IF(Calculation!$Y$12=2,AR96,SQRT((AR96^2*16+AS96^2*8)/24))</f>
        <v>0.08</v>
      </c>
      <c r="AQ96" s="261"/>
      <c r="AR96" s="298" t="n">
        <f aca="false">VLOOKUP(AN96,VolTable,15)</f>
        <v>0.08</v>
      </c>
      <c r="AS96" s="316" t="n">
        <f aca="false">VLOOKUP(AN96,VolTable,19)</f>
        <v>0.175</v>
      </c>
      <c r="AT96" s="291"/>
      <c r="AU96" s="291" t="n">
        <f aca="false">VLOOKUP(AN96,VolTable,23)</f>
        <v>2.9</v>
      </c>
      <c r="AV96" s="299" t="n">
        <f aca="false">VLOOKUP(AN96,VolTable,27)</f>
        <v>1.15</v>
      </c>
    </row>
    <row r="97" customFormat="false" ht="11.25" hidden="false" customHeight="false" outlineLevel="0" collapsed="false">
      <c r="A97" s="319" t="n">
        <f aca="false">EOMONTH(A96,0)+1</f>
        <v>48639</v>
      </c>
      <c r="B97" s="261" t="n">
        <f aca="false">VLOOKUP(A97,$V$8:$Z$258,2)+PPadd</f>
        <v>73.5</v>
      </c>
      <c r="C97" s="65"/>
      <c r="D97" s="302" t="n">
        <f aca="false">VLOOKUP($A97,$V$8:$Z$258,4)</f>
        <v>55</v>
      </c>
      <c r="E97" s="247" t="n">
        <f aca="false">VLOOKUP($A97,$V$8:$Z$258,5)</f>
        <v>0.06650108280325</v>
      </c>
      <c r="F97" s="325"/>
      <c r="G97" s="326"/>
      <c r="H97" s="325"/>
      <c r="I97" s="326"/>
      <c r="J97" s="92" t="n">
        <f aca="false">X97</f>
        <v>0</v>
      </c>
      <c r="K97" s="306" t="n">
        <f aca="false">J97-C97</f>
        <v>0</v>
      </c>
      <c r="L97" s="258" t="n">
        <f aca="false">(A97-Calculation!$C$8)/365.25</f>
        <v>7.41409993155373</v>
      </c>
      <c r="M97" s="1" t="n">
        <v>6</v>
      </c>
      <c r="N97" s="307" t="n">
        <f aca="false">$A97</f>
        <v>48639</v>
      </c>
      <c r="O97" s="41" t="n">
        <f aca="false">VLOOKUP($N97,$AI$8:$AJ$258,2)+PvolMult</f>
        <v>0.22940013609901</v>
      </c>
      <c r="P97" s="308" t="n">
        <f aca="false">VLOOKUP($N97,$AI$8:$AK$258,3)+PvolMult</f>
        <v>0.275280163318812</v>
      </c>
      <c r="Q97" s="109"/>
      <c r="V97" s="310" t="n">
        <f aca="false">$A97</f>
        <v>48639</v>
      </c>
      <c r="W97" s="261" t="n">
        <f aca="false">IF(Calculation!$Y$12=2,VLOOKUP(V97,Curves!$D97:$K350,3),(VLOOKUP(V97,Curves!$D97:$K350,3)*16*5+VLOOKUP(V97,Curves!$D97:$K350,7)*8*7+VLOOKUP(V97,Curves!M98:T321,3)*16+VLOOKUP(V97,Curves!M98:T321,7)*16)/168)</f>
        <v>73.5</v>
      </c>
      <c r="X97" s="92" t="n">
        <v>0</v>
      </c>
      <c r="Y97" s="311" t="n">
        <f aca="false">Y96</f>
        <v>55</v>
      </c>
      <c r="Z97" s="294" t="n">
        <f aca="false">VLOOKUP(V97,Curves!A91:B350,2)</f>
        <v>0.06650108280325</v>
      </c>
      <c r="AA97" s="325"/>
      <c r="AB97" s="326"/>
      <c r="AC97" s="325"/>
      <c r="AD97" s="326"/>
      <c r="AE97" s="17" t="n">
        <f aca="false">1+inflation/12*AF97</f>
        <v>1.18541666666667</v>
      </c>
      <c r="AF97" s="17" t="n">
        <v>89</v>
      </c>
      <c r="AG97" s="285" t="n">
        <v>7.41684</v>
      </c>
      <c r="AH97" s="106"/>
      <c r="AI97" s="313" t="n">
        <f aca="false">+V97</f>
        <v>48639</v>
      </c>
      <c r="AJ97" s="314" t="n">
        <f aca="false">IF(Calculation!$AB$24=1,Data!AO97,Data!AP97)</f>
        <v>0.22940013609901</v>
      </c>
      <c r="AK97" s="315" t="n">
        <f aca="false">AJ97*1.2</f>
        <v>0.275280163318812</v>
      </c>
      <c r="AM97" s="41"/>
      <c r="AN97" s="310" t="n">
        <f aca="false">AI97</f>
        <v>48639</v>
      </c>
      <c r="AO97" s="297" t="n">
        <f aca="false">IF(Calculation!$Y$12=2,SQRT((AR97^2*(AN97-today-1)+AU97^2*15)/(AN97-today+14)),SQRT((((AR97^2*16+AS97^2*8)/24)*(AN97-today-1)+((AU97^2*16+AV97^2*8)/24)*15)/(AN97-today+14)))</f>
        <v>0.22940013609901</v>
      </c>
      <c r="AP97" s="277" t="n">
        <f aca="false">IF(Calculation!$Y$12=2,AR97,SQRT((AR97^2*16+AS97^2*8)/24))</f>
        <v>0.08</v>
      </c>
      <c r="AQ97" s="261"/>
      <c r="AR97" s="298" t="n">
        <f aca="false">VLOOKUP(AN97,VolTable,15)</f>
        <v>0.08</v>
      </c>
      <c r="AS97" s="316" t="n">
        <f aca="false">VLOOKUP(AN97,VolTable,19)</f>
        <v>0.175</v>
      </c>
      <c r="AT97" s="291"/>
      <c r="AU97" s="291" t="n">
        <f aca="false">VLOOKUP(AN97,VolTable,23)</f>
        <v>2.9</v>
      </c>
      <c r="AV97" s="299" t="n">
        <f aca="false">VLOOKUP(AN97,VolTable,27)</f>
        <v>1.15</v>
      </c>
    </row>
    <row r="98" customFormat="false" ht="11.25" hidden="false" customHeight="false" outlineLevel="0" collapsed="false">
      <c r="A98" s="319" t="n">
        <f aca="false">EOMONTH(A97,0)+1</f>
        <v>48670</v>
      </c>
      <c r="B98" s="261" t="n">
        <f aca="false">VLOOKUP(A98,$V$8:$Z$258,2)+PPadd</f>
        <v>73.5</v>
      </c>
      <c r="C98" s="65"/>
      <c r="D98" s="302" t="n">
        <f aca="false">VLOOKUP($A98,$V$8:$Z$258,4)</f>
        <v>55</v>
      </c>
      <c r="E98" s="247" t="n">
        <f aca="false">VLOOKUP($A98,$V$8:$Z$258,5)</f>
        <v>0.06650108280325</v>
      </c>
      <c r="F98" s="325"/>
      <c r="G98" s="326"/>
      <c r="H98" s="325"/>
      <c r="I98" s="326"/>
      <c r="J98" s="92" t="n">
        <f aca="false">X98</f>
        <v>0</v>
      </c>
      <c r="K98" s="306" t="n">
        <f aca="false">J98-C98</f>
        <v>0</v>
      </c>
      <c r="L98" s="258" t="n">
        <f aca="false">(A98-Calculation!$C$8)/365.25</f>
        <v>7.49897330595483</v>
      </c>
      <c r="M98" s="1" t="n">
        <v>1</v>
      </c>
      <c r="N98" s="307" t="n">
        <f aca="false">$A98</f>
        <v>48670</v>
      </c>
      <c r="O98" s="41" t="n">
        <f aca="false">VLOOKUP($N98,$AI$8:$AJ$258,2)+PvolMult</f>
        <v>0.228264886903754</v>
      </c>
      <c r="P98" s="308" t="n">
        <f aca="false">VLOOKUP($N98,$AI$8:$AK$258,3)+PvolMult</f>
        <v>0.273917864284504</v>
      </c>
      <c r="Q98" s="109"/>
      <c r="V98" s="310" t="n">
        <f aca="false">$A98</f>
        <v>48670</v>
      </c>
      <c r="W98" s="261" t="n">
        <f aca="false">IF(Calculation!$Y$12=2,VLOOKUP(V98,Curves!$D98:$K351,3),(VLOOKUP(V98,Curves!$D98:$K351,3)*16*5+VLOOKUP(V98,Curves!$D98:$K351,7)*8*7+VLOOKUP(V98,Curves!M99:T322,3)*16+VLOOKUP(V98,Curves!M99:T322,7)*16)/168)</f>
        <v>73.5</v>
      </c>
      <c r="X98" s="92" t="n">
        <v>0</v>
      </c>
      <c r="Y98" s="311" t="n">
        <f aca="false">Y97</f>
        <v>55</v>
      </c>
      <c r="Z98" s="294" t="n">
        <f aca="false">VLOOKUP(V98,Curves!A92:B351,2)</f>
        <v>0.06650108280325</v>
      </c>
      <c r="AA98" s="325"/>
      <c r="AB98" s="326"/>
      <c r="AC98" s="325"/>
      <c r="AD98" s="326"/>
      <c r="AE98" s="17" t="n">
        <f aca="false">1+inflation/12*AF98</f>
        <v>1.1875</v>
      </c>
      <c r="AF98" s="17" t="n">
        <v>90</v>
      </c>
      <c r="AG98" s="285" t="n">
        <v>7.49897</v>
      </c>
      <c r="AH98" s="106"/>
      <c r="AI98" s="313" t="n">
        <f aca="false">+V98</f>
        <v>48670</v>
      </c>
      <c r="AJ98" s="314" t="n">
        <f aca="false">IF(Calculation!$AB$24=1,Data!AO98,Data!AP98)</f>
        <v>0.228264886903754</v>
      </c>
      <c r="AK98" s="315" t="n">
        <f aca="false">AJ98*1.2</f>
        <v>0.273917864284504</v>
      </c>
      <c r="AM98" s="41"/>
      <c r="AN98" s="310" t="n">
        <f aca="false">AI98</f>
        <v>48670</v>
      </c>
      <c r="AO98" s="297" t="n">
        <f aca="false">IF(Calculation!$Y$12=2,SQRT((AR98^2*(AN98-today-1)+AU98^2*15)/(AN98-today+14)),SQRT((((AR98^2*16+AS98^2*8)/24)*(AN98-today-1)+((AU98^2*16+AV98^2*8)/24)*15)/(AN98-today+14)))</f>
        <v>0.228264886903754</v>
      </c>
      <c r="AP98" s="277" t="n">
        <f aca="false">IF(Calculation!$Y$12=2,AR98,SQRT((AR98^2*16+AS98^2*8)/24))</f>
        <v>0.08</v>
      </c>
      <c r="AQ98" s="261"/>
      <c r="AR98" s="298" t="n">
        <f aca="false">VLOOKUP(AN98,VolTable,15)</f>
        <v>0.08</v>
      </c>
      <c r="AS98" s="316" t="n">
        <f aca="false">VLOOKUP(AN98,VolTable,19)</f>
        <v>0.175</v>
      </c>
      <c r="AT98" s="291"/>
      <c r="AU98" s="291" t="n">
        <f aca="false">VLOOKUP(AN98,VolTable,23)</f>
        <v>2.9</v>
      </c>
      <c r="AV98" s="299" t="n">
        <f aca="false">VLOOKUP(AN98,VolTable,27)</f>
        <v>1.15</v>
      </c>
    </row>
    <row r="99" customFormat="false" ht="11.25" hidden="false" customHeight="false" outlineLevel="0" collapsed="false">
      <c r="A99" s="319" t="n">
        <f aca="false">EOMONTH(A98,0)+1</f>
        <v>48700</v>
      </c>
      <c r="B99" s="261" t="n">
        <f aca="false">VLOOKUP(A99,$V$8:$Z$258,2)+PPadd</f>
        <v>73.5</v>
      </c>
      <c r="C99" s="65"/>
      <c r="D99" s="302" t="n">
        <f aca="false">VLOOKUP($A99,$V$8:$Z$258,4)</f>
        <v>55</v>
      </c>
      <c r="E99" s="247" t="n">
        <f aca="false">VLOOKUP($A99,$V$8:$Z$258,5)</f>
        <v>0.06650108280325</v>
      </c>
      <c r="F99" s="325"/>
      <c r="G99" s="326"/>
      <c r="H99" s="325"/>
      <c r="I99" s="326"/>
      <c r="J99" s="92" t="n">
        <f aca="false">X99</f>
        <v>0</v>
      </c>
      <c r="K99" s="306" t="n">
        <f aca="false">J99-C99</f>
        <v>0</v>
      </c>
      <c r="L99" s="258" t="n">
        <f aca="false">(A99-Calculation!$C$8)/365.25</f>
        <v>7.58110882956879</v>
      </c>
      <c r="M99" s="1" t="n">
        <v>2</v>
      </c>
      <c r="N99" s="307" t="n">
        <f aca="false">$A99</f>
        <v>48700</v>
      </c>
      <c r="O99" s="41" t="n">
        <f aca="false">VLOOKUP($N99,$AI$8:$AJ$258,2)+PvolMult</f>
        <v>0.22718506983094</v>
      </c>
      <c r="P99" s="308" t="n">
        <f aca="false">VLOOKUP($N99,$AI$8:$AK$258,3)+PvolMult</f>
        <v>0.272622083797128</v>
      </c>
      <c r="Q99" s="109"/>
      <c r="V99" s="310" t="n">
        <f aca="false">$A99</f>
        <v>48700</v>
      </c>
      <c r="W99" s="261" t="n">
        <f aca="false">IF(Calculation!$Y$12=2,VLOOKUP(V99,Curves!$D99:$K352,3),(VLOOKUP(V99,Curves!$D99:$K352,3)*16*5+VLOOKUP(V99,Curves!$D99:$K352,7)*8*7+VLOOKUP(V99,Curves!M100:T323,3)*16+VLOOKUP(V99,Curves!M100:T323,7)*16)/168)</f>
        <v>73.5</v>
      </c>
      <c r="X99" s="92" t="n">
        <v>0</v>
      </c>
      <c r="Y99" s="311" t="n">
        <f aca="false">Y98</f>
        <v>55</v>
      </c>
      <c r="Z99" s="294" t="n">
        <f aca="false">VLOOKUP(V99,Curves!A93:B352,2)</f>
        <v>0.06650108280325</v>
      </c>
      <c r="AA99" s="325"/>
      <c r="AB99" s="326"/>
      <c r="AC99" s="325"/>
      <c r="AD99" s="326"/>
      <c r="AE99" s="17" t="n">
        <f aca="false">1+inflation/12*AF99</f>
        <v>1.18958333333333</v>
      </c>
      <c r="AF99" s="17" t="n">
        <v>91</v>
      </c>
      <c r="AG99" s="285" t="n">
        <v>7.58385</v>
      </c>
      <c r="AH99" s="106"/>
      <c r="AI99" s="313" t="n">
        <f aca="false">+V99</f>
        <v>48700</v>
      </c>
      <c r="AJ99" s="314" t="n">
        <f aca="false">IF(Calculation!$AB$24=1,Data!AO99,Data!AP99)</f>
        <v>0.22718506983094</v>
      </c>
      <c r="AK99" s="315" t="n">
        <f aca="false">AJ99*1.2</f>
        <v>0.272622083797128</v>
      </c>
      <c r="AM99" s="41"/>
      <c r="AN99" s="310" t="n">
        <f aca="false">AI99</f>
        <v>48700</v>
      </c>
      <c r="AO99" s="297" t="n">
        <f aca="false">IF(Calculation!$Y$12=2,SQRT((AR99^2*(AN99-today-1)+AU99^2*15)/(AN99-today+14)),SQRT((((AR99^2*16+AS99^2*8)/24)*(AN99-today-1)+((AU99^2*16+AV99^2*8)/24)*15)/(AN99-today+14)))</f>
        <v>0.22718506983094</v>
      </c>
      <c r="AP99" s="277" t="n">
        <f aca="false">IF(Calculation!$Y$12=2,AR99,SQRT((AR99^2*16+AS99^2*8)/24))</f>
        <v>0.08</v>
      </c>
      <c r="AQ99" s="261"/>
      <c r="AR99" s="298" t="n">
        <f aca="false">VLOOKUP(AN99,VolTable,15)</f>
        <v>0.08</v>
      </c>
      <c r="AS99" s="316" t="n">
        <f aca="false">VLOOKUP(AN99,VolTable,19)</f>
        <v>0.175</v>
      </c>
      <c r="AT99" s="291"/>
      <c r="AU99" s="291" t="n">
        <f aca="false">VLOOKUP(AN99,VolTable,23)</f>
        <v>2.9</v>
      </c>
      <c r="AV99" s="299" t="n">
        <f aca="false">VLOOKUP(AN99,VolTable,27)</f>
        <v>1.15</v>
      </c>
    </row>
    <row r="100" customFormat="false" ht="11.25" hidden="false" customHeight="false" outlineLevel="0" collapsed="false">
      <c r="A100" s="319" t="n">
        <f aca="false">EOMONTH(A99,0)+1</f>
        <v>48731</v>
      </c>
      <c r="B100" s="261" t="n">
        <f aca="false">VLOOKUP(A100,$V$8:$Z$258,2)+PPadd</f>
        <v>73.5</v>
      </c>
      <c r="C100" s="65"/>
      <c r="D100" s="302" t="n">
        <f aca="false">VLOOKUP($A100,$V$8:$Z$258,4)</f>
        <v>55</v>
      </c>
      <c r="E100" s="247" t="n">
        <f aca="false">VLOOKUP($A100,$V$8:$Z$258,5)</f>
        <v>0.06650108280325</v>
      </c>
      <c r="F100" s="325"/>
      <c r="G100" s="326"/>
      <c r="H100" s="325"/>
      <c r="I100" s="326"/>
      <c r="J100" s="92" t="n">
        <f aca="false">X100</f>
        <v>0</v>
      </c>
      <c r="K100" s="306" t="n">
        <f aca="false">J100-C100</f>
        <v>0</v>
      </c>
      <c r="L100" s="258" t="n">
        <f aca="false">(A100-Calculation!$C$8)/365.25</f>
        <v>7.66598220396988</v>
      </c>
      <c r="M100" s="1" t="n">
        <v>3</v>
      </c>
      <c r="N100" s="307" t="n">
        <f aca="false">$A100</f>
        <v>48731</v>
      </c>
      <c r="O100" s="41" t="n">
        <f aca="false">VLOOKUP($N100,$AI$8:$AJ$258,2)+PvolMult</f>
        <v>0.226088161314936</v>
      </c>
      <c r="P100" s="308" t="n">
        <f aca="false">VLOOKUP($N100,$AI$8:$AK$258,3)+PvolMult</f>
        <v>0.271305793577923</v>
      </c>
      <c r="Q100" s="109"/>
      <c r="V100" s="310" t="n">
        <f aca="false">$A100</f>
        <v>48731</v>
      </c>
      <c r="W100" s="261" t="n">
        <f aca="false">IF(Calculation!$Y$12=2,VLOOKUP(V100,Curves!$D100:$K353,3),(VLOOKUP(V100,Curves!$D100:$K353,3)*16*5+VLOOKUP(V100,Curves!$D100:$K353,7)*8*7+VLOOKUP(V100,Curves!M101:T324,3)*16+VLOOKUP(V100,Curves!M101:T324,7)*16)/168)</f>
        <v>73.5</v>
      </c>
      <c r="X100" s="92" t="n">
        <v>0</v>
      </c>
      <c r="Y100" s="311" t="n">
        <f aca="false">Y99</f>
        <v>55</v>
      </c>
      <c r="Z100" s="294" t="n">
        <f aca="false">VLOOKUP(V100,Curves!A94:B353,2)</f>
        <v>0.06650108280325</v>
      </c>
      <c r="AA100" s="325"/>
      <c r="AB100" s="326"/>
      <c r="AC100" s="325"/>
      <c r="AD100" s="326"/>
      <c r="AE100" s="17" t="n">
        <f aca="false">1+inflation/12*AF100</f>
        <v>1.19166666666667</v>
      </c>
      <c r="AF100" s="17" t="n">
        <v>92</v>
      </c>
      <c r="AG100" s="285" t="n">
        <v>7.66598</v>
      </c>
      <c r="AH100" s="106"/>
      <c r="AI100" s="313" t="n">
        <f aca="false">+V100</f>
        <v>48731</v>
      </c>
      <c r="AJ100" s="314" t="n">
        <f aca="false">IF(Calculation!$AB$24=1,Data!AO100,Data!AP100)</f>
        <v>0.226088161314936</v>
      </c>
      <c r="AK100" s="315" t="n">
        <f aca="false">AJ100*1.2</f>
        <v>0.271305793577923</v>
      </c>
      <c r="AM100" s="41"/>
      <c r="AN100" s="310" t="n">
        <f aca="false">AI100</f>
        <v>48731</v>
      </c>
      <c r="AO100" s="297" t="n">
        <f aca="false">IF(Calculation!$Y$12=2,SQRT((AR100^2*(AN100-today-1)+AU100^2*15)/(AN100-today+14)),SQRT((((AR100^2*16+AS100^2*8)/24)*(AN100-today-1)+((AU100^2*16+AV100^2*8)/24)*15)/(AN100-today+14)))</f>
        <v>0.226088161314936</v>
      </c>
      <c r="AP100" s="277" t="n">
        <f aca="false">IF(Calculation!$Y$12=2,AR100,SQRT((AR100^2*16+AS100^2*8)/24))</f>
        <v>0.08</v>
      </c>
      <c r="AQ100" s="261"/>
      <c r="AR100" s="298" t="n">
        <f aca="false">VLOOKUP(AN100,VolTable,15)</f>
        <v>0.08</v>
      </c>
      <c r="AS100" s="316" t="n">
        <f aca="false">VLOOKUP(AN100,VolTable,19)</f>
        <v>0.175</v>
      </c>
      <c r="AT100" s="291"/>
      <c r="AU100" s="291" t="n">
        <f aca="false">VLOOKUP(AN100,VolTable,23)</f>
        <v>2.9</v>
      </c>
      <c r="AV100" s="299" t="n">
        <f aca="false">VLOOKUP(AN100,VolTable,27)</f>
        <v>1.15</v>
      </c>
    </row>
    <row r="101" customFormat="false" ht="11.25" hidden="false" customHeight="false" outlineLevel="0" collapsed="false">
      <c r="A101" s="319" t="n">
        <f aca="false">EOMONTH(A100,0)+1</f>
        <v>48761</v>
      </c>
      <c r="B101" s="261" t="n">
        <f aca="false">VLOOKUP(A101,$V$8:$Z$258,2)+PPadd</f>
        <v>73.5</v>
      </c>
      <c r="C101" s="65"/>
      <c r="D101" s="302" t="n">
        <f aca="false">VLOOKUP($A101,$V$8:$Z$258,4)</f>
        <v>55</v>
      </c>
      <c r="E101" s="247" t="n">
        <f aca="false">VLOOKUP($A101,$V$8:$Z$258,5)</f>
        <v>0.06650108280325</v>
      </c>
      <c r="F101" s="325"/>
      <c r="G101" s="326"/>
      <c r="H101" s="325"/>
      <c r="I101" s="326"/>
      <c r="J101" s="92" t="n">
        <f aca="false">X101</f>
        <v>0</v>
      </c>
      <c r="K101" s="306" t="n">
        <f aca="false">J101-C101</f>
        <v>0</v>
      </c>
      <c r="L101" s="258" t="n">
        <f aca="false">(A101-Calculation!$C$8)/365.25</f>
        <v>7.74811772758385</v>
      </c>
      <c r="M101" s="1" t="n">
        <v>4</v>
      </c>
      <c r="N101" s="307" t="n">
        <f aca="false">$A101</f>
        <v>48761</v>
      </c>
      <c r="O101" s="41" t="n">
        <f aca="false">VLOOKUP($N101,$AI$8:$AJ$258,2)+PvolMult</f>
        <v>0.225044436156503</v>
      </c>
      <c r="P101" s="308" t="n">
        <f aca="false">VLOOKUP($N101,$AI$8:$AK$258,3)+PvolMult</f>
        <v>0.270053323387803</v>
      </c>
      <c r="Q101" s="109"/>
      <c r="V101" s="310" t="n">
        <f aca="false">$A101</f>
        <v>48761</v>
      </c>
      <c r="W101" s="261" t="n">
        <f aca="false">IF(Calculation!$Y$12=2,VLOOKUP(V101,Curves!$D101:$K354,3),(VLOOKUP(V101,Curves!$D101:$K354,3)*16*5+VLOOKUP(V101,Curves!$D101:$K354,7)*8*7+VLOOKUP(V101,Curves!M102:T325,3)*16+VLOOKUP(V101,Curves!M102:T325,7)*16)/168)</f>
        <v>73.5</v>
      </c>
      <c r="X101" s="92" t="n">
        <v>0</v>
      </c>
      <c r="Y101" s="311" t="n">
        <f aca="false">Y100</f>
        <v>55</v>
      </c>
      <c r="Z101" s="294" t="n">
        <f aca="false">VLOOKUP(V101,Curves!A95:B354,2)</f>
        <v>0.06650108280325</v>
      </c>
      <c r="AA101" s="325"/>
      <c r="AB101" s="326"/>
      <c r="AC101" s="325"/>
      <c r="AD101" s="326"/>
      <c r="AE101" s="17" t="n">
        <f aca="false">1+inflation/12*AF101</f>
        <v>1.19375</v>
      </c>
      <c r="AF101" s="17" t="n">
        <v>93</v>
      </c>
      <c r="AG101" s="285" t="n">
        <v>7.75086</v>
      </c>
      <c r="AH101" s="106"/>
      <c r="AI101" s="313" t="n">
        <f aca="false">+V101</f>
        <v>48761</v>
      </c>
      <c r="AJ101" s="314" t="n">
        <f aca="false">IF(Calculation!$AB$24=1,Data!AO101,Data!AP101)</f>
        <v>0.225044436156503</v>
      </c>
      <c r="AK101" s="315" t="n">
        <f aca="false">AJ101*1.2</f>
        <v>0.270053323387803</v>
      </c>
      <c r="AM101" s="41"/>
      <c r="AN101" s="310" t="n">
        <f aca="false">AI101</f>
        <v>48761</v>
      </c>
      <c r="AO101" s="297" t="n">
        <f aca="false">IF(Calculation!$Y$12=2,SQRT((AR101^2*(AN101-today-1)+AU101^2*15)/(AN101-today+14)),SQRT((((AR101^2*16+AS101^2*8)/24)*(AN101-today-1)+((AU101^2*16+AV101^2*8)/24)*15)/(AN101-today+14)))</f>
        <v>0.225044436156503</v>
      </c>
      <c r="AP101" s="277" t="n">
        <f aca="false">IF(Calculation!$Y$12=2,AR101,SQRT((AR101^2*16+AS101^2*8)/24))</f>
        <v>0.08</v>
      </c>
      <c r="AQ101" s="261"/>
      <c r="AR101" s="298" t="n">
        <f aca="false">VLOOKUP(AN101,VolTable,15)</f>
        <v>0.08</v>
      </c>
      <c r="AS101" s="316" t="n">
        <f aca="false">VLOOKUP(AN101,VolTable,19)</f>
        <v>0.175</v>
      </c>
      <c r="AT101" s="291"/>
      <c r="AU101" s="291" t="n">
        <f aca="false">VLOOKUP(AN101,VolTable,23)</f>
        <v>2.9</v>
      </c>
      <c r="AV101" s="299" t="n">
        <f aca="false">VLOOKUP(AN101,VolTable,27)</f>
        <v>1.15</v>
      </c>
    </row>
    <row r="102" customFormat="false" ht="11.25" hidden="false" customHeight="false" outlineLevel="0" collapsed="false">
      <c r="A102" s="319" t="n">
        <f aca="false">EOMONTH(A101,0)+1</f>
        <v>48792</v>
      </c>
      <c r="B102" s="261" t="n">
        <f aca="false">VLOOKUP(A102,$V$8:$Z$258,2)+PPadd</f>
        <v>73.5</v>
      </c>
      <c r="C102" s="65"/>
      <c r="D102" s="302" t="n">
        <f aca="false">VLOOKUP($A102,$V$8:$Z$258,4)</f>
        <v>55</v>
      </c>
      <c r="E102" s="247" t="n">
        <f aca="false">VLOOKUP($A102,$V$8:$Z$258,5)</f>
        <v>0.06650108280325</v>
      </c>
      <c r="F102" s="325"/>
      <c r="G102" s="326"/>
      <c r="H102" s="325"/>
      <c r="I102" s="326"/>
      <c r="J102" s="92" t="n">
        <f aca="false">X102</f>
        <v>0</v>
      </c>
      <c r="K102" s="306" t="n">
        <f aca="false">J102-C102</f>
        <v>0</v>
      </c>
      <c r="L102" s="258" t="n">
        <f aca="false">(A102-Calculation!$C$8)/365.25</f>
        <v>7.83299110198494</v>
      </c>
      <c r="M102" s="1" t="n">
        <v>5</v>
      </c>
      <c r="N102" s="307" t="n">
        <f aca="false">$A102</f>
        <v>48792</v>
      </c>
      <c r="O102" s="41" t="n">
        <f aca="false">VLOOKUP($N102,$AI$8:$AJ$258,2)+PvolMult</f>
        <v>0.223983816379666</v>
      </c>
      <c r="P102" s="308" t="n">
        <f aca="false">VLOOKUP($N102,$AI$8:$AK$258,3)+PvolMult</f>
        <v>0.268780579655599</v>
      </c>
      <c r="Q102" s="109"/>
      <c r="V102" s="310" t="n">
        <f aca="false">$A102</f>
        <v>48792</v>
      </c>
      <c r="W102" s="261" t="n">
        <f aca="false">IF(Calculation!$Y$12=2,VLOOKUP(V102,Curves!$D102:$K355,3),(VLOOKUP(V102,Curves!$D102:$K355,3)*16*5+VLOOKUP(V102,Curves!$D102:$K355,7)*8*7+VLOOKUP(V102,Curves!M103:T326,3)*16+VLOOKUP(V102,Curves!M103:T326,7)*16)/168)</f>
        <v>73.5</v>
      </c>
      <c r="X102" s="92" t="n">
        <v>0</v>
      </c>
      <c r="Y102" s="311" t="n">
        <f aca="false">Y101</f>
        <v>55</v>
      </c>
      <c r="Z102" s="294" t="n">
        <f aca="false">VLOOKUP(V102,Curves!A96:B355,2)</f>
        <v>0.06650108280325</v>
      </c>
      <c r="AA102" s="325"/>
      <c r="AB102" s="326"/>
      <c r="AC102" s="325"/>
      <c r="AD102" s="326"/>
      <c r="AE102" s="17" t="n">
        <f aca="false">1+inflation/12*AF102</f>
        <v>1.19583333333333</v>
      </c>
      <c r="AF102" s="17" t="n">
        <v>94</v>
      </c>
      <c r="AG102" s="285" t="n">
        <v>7.83573</v>
      </c>
      <c r="AH102" s="106"/>
      <c r="AI102" s="313" t="n">
        <f aca="false">+V102</f>
        <v>48792</v>
      </c>
      <c r="AJ102" s="314" t="n">
        <f aca="false">IF(Calculation!$AB$24=1,Data!AO102,Data!AP102)</f>
        <v>0.223983816379666</v>
      </c>
      <c r="AK102" s="315" t="n">
        <f aca="false">AJ102*1.2</f>
        <v>0.268780579655599</v>
      </c>
      <c r="AM102" s="41"/>
      <c r="AN102" s="310" t="n">
        <f aca="false">AI102</f>
        <v>48792</v>
      </c>
      <c r="AO102" s="297" t="n">
        <f aca="false">IF(Calculation!$Y$12=2,SQRT((AR102^2*(AN102-today-1)+AU102^2*15)/(AN102-today+14)),SQRT((((AR102^2*16+AS102^2*8)/24)*(AN102-today-1)+((AU102^2*16+AV102^2*8)/24)*15)/(AN102-today+14)))</f>
        <v>0.223983816379666</v>
      </c>
      <c r="AP102" s="277" t="n">
        <f aca="false">IF(Calculation!$Y$12=2,AR102,SQRT((AR102^2*16+AS102^2*8)/24))</f>
        <v>0.08</v>
      </c>
      <c r="AQ102" s="261"/>
      <c r="AR102" s="298" t="n">
        <f aca="false">VLOOKUP(AN102,VolTable,15)</f>
        <v>0.08</v>
      </c>
      <c r="AS102" s="316" t="n">
        <f aca="false">VLOOKUP(AN102,VolTable,19)</f>
        <v>0.175</v>
      </c>
      <c r="AT102" s="291"/>
      <c r="AU102" s="291" t="n">
        <f aca="false">VLOOKUP(AN102,VolTable,23)</f>
        <v>2.9</v>
      </c>
      <c r="AV102" s="299" t="n">
        <f aca="false">VLOOKUP(AN102,VolTable,27)</f>
        <v>1.15</v>
      </c>
    </row>
    <row r="103" customFormat="false" ht="11.25" hidden="false" customHeight="false" outlineLevel="0" collapsed="false">
      <c r="A103" s="319" t="n">
        <f aca="false">EOMONTH(A102,0)+1</f>
        <v>48823</v>
      </c>
      <c r="B103" s="261" t="n">
        <f aca="false">VLOOKUP(A103,$V$8:$Z$258,2)+PPadd</f>
        <v>73.5</v>
      </c>
      <c r="C103" s="65"/>
      <c r="D103" s="302" t="n">
        <f aca="false">VLOOKUP($A103,$V$8:$Z$258,4)</f>
        <v>55</v>
      </c>
      <c r="E103" s="247" t="n">
        <f aca="false">VLOOKUP($A103,$V$8:$Z$258,5)</f>
        <v>0.06650108280325</v>
      </c>
      <c r="F103" s="325"/>
      <c r="G103" s="326"/>
      <c r="H103" s="325"/>
      <c r="I103" s="326"/>
      <c r="J103" s="92" t="n">
        <f aca="false">X103</f>
        <v>0</v>
      </c>
      <c r="K103" s="306" t="n">
        <f aca="false">J103-C103</f>
        <v>0</v>
      </c>
      <c r="L103" s="258" t="n">
        <f aca="false">(A103-Calculation!$C$8)/365.25</f>
        <v>7.91786447638604</v>
      </c>
      <c r="M103" s="1" t="n">
        <v>6</v>
      </c>
      <c r="N103" s="307" t="n">
        <f aca="false">$A103</f>
        <v>48823</v>
      </c>
      <c r="O103" s="41" t="n">
        <f aca="false">VLOOKUP($N103,$AI$8:$AJ$258,2)+PvolMult</f>
        <v>0.222940900552428</v>
      </c>
      <c r="P103" s="308" t="n">
        <f aca="false">VLOOKUP($N103,$AI$8:$AK$258,3)+PvolMult</f>
        <v>0.267529080662913</v>
      </c>
      <c r="Q103" s="109"/>
      <c r="V103" s="310" t="n">
        <f aca="false">$A103</f>
        <v>48823</v>
      </c>
      <c r="W103" s="261" t="n">
        <f aca="false">IF(Calculation!$Y$12=2,VLOOKUP(V103,Curves!$D103:$K356,3),(VLOOKUP(V103,Curves!$D103:$K356,3)*16*5+VLOOKUP(V103,Curves!$D103:$K356,7)*8*7+VLOOKUP(V103,Curves!M104:T327,3)*16+VLOOKUP(V103,Curves!M104:T327,7)*16)/168)</f>
        <v>73.5</v>
      </c>
      <c r="X103" s="92" t="n">
        <v>0</v>
      </c>
      <c r="Y103" s="311" t="n">
        <f aca="false">Y102</f>
        <v>55</v>
      </c>
      <c r="Z103" s="294" t="n">
        <f aca="false">VLOOKUP(V103,Curves!A97:B356,2)</f>
        <v>0.06650108280325</v>
      </c>
      <c r="AA103" s="325"/>
      <c r="AB103" s="326"/>
      <c r="AC103" s="325"/>
      <c r="AD103" s="326"/>
      <c r="AE103" s="17" t="n">
        <f aca="false">1+inflation/12*AF103</f>
        <v>1.19791666666667</v>
      </c>
      <c r="AF103" s="17" t="n">
        <v>95</v>
      </c>
      <c r="AG103" s="285" t="n">
        <v>7.91513</v>
      </c>
      <c r="AH103" s="106"/>
      <c r="AI103" s="313" t="n">
        <f aca="false">+V103</f>
        <v>48823</v>
      </c>
      <c r="AJ103" s="314" t="n">
        <f aca="false">IF(Calculation!$AB$24=1,Data!AO103,Data!AP103)</f>
        <v>0.222940900552428</v>
      </c>
      <c r="AK103" s="315" t="n">
        <f aca="false">AJ103*1.2</f>
        <v>0.267529080662913</v>
      </c>
      <c r="AM103" s="41"/>
      <c r="AN103" s="310" t="n">
        <f aca="false">AI103</f>
        <v>48823</v>
      </c>
      <c r="AO103" s="297" t="n">
        <f aca="false">IF(Calculation!$Y$12=2,SQRT((AR103^2*(AN103-today-1)+AU103^2*15)/(AN103-today+14)),SQRT((((AR103^2*16+AS103^2*8)/24)*(AN103-today-1)+((AU103^2*16+AV103^2*8)/24)*15)/(AN103-today+14)))</f>
        <v>0.222940900552428</v>
      </c>
      <c r="AP103" s="277" t="n">
        <f aca="false">IF(Calculation!$Y$12=2,AR103,SQRT((AR103^2*16+AS103^2*8)/24))</f>
        <v>0.08</v>
      </c>
      <c r="AQ103" s="261"/>
      <c r="AR103" s="298" t="n">
        <f aca="false">VLOOKUP(AN103,VolTable,15)</f>
        <v>0.08</v>
      </c>
      <c r="AS103" s="316" t="n">
        <f aca="false">VLOOKUP(AN103,VolTable,19)</f>
        <v>0.175</v>
      </c>
      <c r="AT103" s="291"/>
      <c r="AU103" s="291" t="n">
        <f aca="false">VLOOKUP(AN103,VolTable,23)</f>
        <v>2.9</v>
      </c>
      <c r="AV103" s="299" t="n">
        <f aca="false">VLOOKUP(AN103,VolTable,27)</f>
        <v>1.15</v>
      </c>
    </row>
    <row r="104" customFormat="false" ht="11.25" hidden="false" customHeight="false" outlineLevel="0" collapsed="false">
      <c r="A104" s="301" t="n">
        <f aca="false">EOMONTH(A103,0)+1</f>
        <v>48853</v>
      </c>
      <c r="B104" s="261" t="n">
        <f aca="false">VLOOKUP(A104,$V$8:$Z$258,2)+PPadd</f>
        <v>73.5</v>
      </c>
      <c r="C104" s="65"/>
      <c r="D104" s="302" t="n">
        <f aca="false">VLOOKUP($A104,$V$8:$Z$258,4)</f>
        <v>55</v>
      </c>
      <c r="E104" s="247" t="n">
        <f aca="false">VLOOKUP($A104,$V$8:$Z$258,5)</f>
        <v>0.06650108280325</v>
      </c>
      <c r="F104" s="325"/>
      <c r="G104" s="326"/>
      <c r="H104" s="325"/>
      <c r="I104" s="326"/>
      <c r="J104" s="92" t="n">
        <f aca="false">X104</f>
        <v>0</v>
      </c>
      <c r="K104" s="306" t="n">
        <f aca="false">J104-C104</f>
        <v>0</v>
      </c>
      <c r="L104" s="258" t="n">
        <f aca="false">(A104-Calculation!$C$8)/365.25</f>
        <v>8</v>
      </c>
      <c r="M104" s="1" t="n">
        <v>1</v>
      </c>
      <c r="N104" s="307" t="n">
        <f aca="false">$A104</f>
        <v>48853</v>
      </c>
      <c r="O104" s="41" t="n">
        <f aca="false">VLOOKUP($N104,$AI$8:$AJ$258,2)+PvolMult</f>
        <v>0.221948038188895</v>
      </c>
      <c r="P104" s="308" t="n">
        <f aca="false">VLOOKUP($N104,$AI$8:$AK$258,3)+PvolMult</f>
        <v>0.266337645826674</v>
      </c>
      <c r="Q104" s="109"/>
      <c r="V104" s="310" t="n">
        <f aca="false">$A104</f>
        <v>48853</v>
      </c>
      <c r="W104" s="261" t="n">
        <f aca="false">IF(Calculation!$Y$12=2,VLOOKUP(V104,Curves!$D104:$K357,3),(VLOOKUP(V104,Curves!$D104:$K357,3)*16*5+VLOOKUP(V104,Curves!$D104:$K357,7)*8*7+VLOOKUP(V104,Curves!M105:T328,3)*16+VLOOKUP(V104,Curves!M105:T328,7)*16)/168)</f>
        <v>73.5</v>
      </c>
      <c r="X104" s="92" t="n">
        <v>0</v>
      </c>
      <c r="Y104" s="311" t="n">
        <f aca="false">Y103</f>
        <v>55</v>
      </c>
      <c r="Z104" s="294" t="n">
        <f aca="false">VLOOKUP(V104,Curves!A98:B357,2)</f>
        <v>0.06650108280325</v>
      </c>
      <c r="AA104" s="325"/>
      <c r="AB104" s="326"/>
      <c r="AC104" s="325"/>
      <c r="AD104" s="326"/>
      <c r="AE104" s="17" t="n">
        <f aca="false">1+inflation/12*AF104</f>
        <v>1.2</v>
      </c>
      <c r="AF104" s="17" t="n">
        <v>96</v>
      </c>
      <c r="AG104" s="285" t="n">
        <v>8</v>
      </c>
      <c r="AH104" s="106"/>
      <c r="AI104" s="313" t="n">
        <f aca="false">+V104</f>
        <v>48853</v>
      </c>
      <c r="AJ104" s="314" t="n">
        <f aca="false">IF(Calculation!$AB$24=1,Data!AO104,Data!AP104)</f>
        <v>0.221948038188895</v>
      </c>
      <c r="AK104" s="315" t="n">
        <f aca="false">AJ104*1.2</f>
        <v>0.266337645826674</v>
      </c>
      <c r="AM104" s="41"/>
      <c r="AN104" s="310" t="n">
        <f aca="false">AI104</f>
        <v>48853</v>
      </c>
      <c r="AO104" s="297" t="n">
        <f aca="false">IF(Calculation!$Y$12=2,SQRT((AR104^2*(AN104-today-1)+AU104^2*15)/(AN104-today+14)),SQRT((((AR104^2*16+AS104^2*8)/24)*(AN104-today-1)+((AU104^2*16+AV104^2*8)/24)*15)/(AN104-today+14)))</f>
        <v>0.221948038188895</v>
      </c>
      <c r="AP104" s="277" t="n">
        <f aca="false">IF(Calculation!$Y$12=2,AR104,SQRT((AR104^2*16+AS104^2*8)/24))</f>
        <v>0.08</v>
      </c>
      <c r="AQ104" s="261"/>
      <c r="AR104" s="298" t="n">
        <f aca="false">VLOOKUP(AN104,VolTable,15)</f>
        <v>0.08</v>
      </c>
      <c r="AS104" s="316" t="n">
        <f aca="false">VLOOKUP(AN104,VolTable,19)</f>
        <v>0.175</v>
      </c>
      <c r="AT104" s="291"/>
      <c r="AU104" s="291" t="n">
        <f aca="false">VLOOKUP(AN104,VolTable,23)</f>
        <v>2.9</v>
      </c>
      <c r="AV104" s="299" t="n">
        <f aca="false">VLOOKUP(AN104,VolTable,27)</f>
        <v>1.15</v>
      </c>
    </row>
    <row r="105" customFormat="false" ht="11.25" hidden="false" customHeight="false" outlineLevel="0" collapsed="false">
      <c r="A105" s="319" t="n">
        <f aca="false">EOMONTH(A104,0)+1</f>
        <v>48884</v>
      </c>
      <c r="B105" s="261" t="n">
        <f aca="false">VLOOKUP(A105,$V$8:$Z$258,2)+PPadd</f>
        <v>73.5</v>
      </c>
      <c r="C105" s="65"/>
      <c r="D105" s="302" t="n">
        <f aca="false">VLOOKUP($A105,$V$8:$Z$258,4)</f>
        <v>55</v>
      </c>
      <c r="E105" s="247" t="n">
        <f aca="false">VLOOKUP($A105,$V$8:$Z$258,5)</f>
        <v>0.06650108280325</v>
      </c>
      <c r="F105" s="325"/>
      <c r="G105" s="326"/>
      <c r="H105" s="325"/>
      <c r="I105" s="326"/>
      <c r="J105" s="92" t="n">
        <f aca="false">X105</f>
        <v>0</v>
      </c>
      <c r="K105" s="306" t="n">
        <f aca="false">J105-C105</f>
        <v>0</v>
      </c>
      <c r="L105" s="258" t="n">
        <f aca="false">(A105-Calculation!$C$8)/365.25</f>
        <v>8.0848733744011</v>
      </c>
      <c r="M105" s="1" t="n">
        <v>2</v>
      </c>
      <c r="N105" s="307" t="n">
        <f aca="false">$A105</f>
        <v>48884</v>
      </c>
      <c r="O105" s="41" t="n">
        <f aca="false">VLOOKUP($N105,$AI$8:$AJ$258,2)+PvolMult</f>
        <v>0.220938594905254</v>
      </c>
      <c r="P105" s="308" t="n">
        <f aca="false">VLOOKUP($N105,$AI$8:$AK$258,3)+PvolMult</f>
        <v>0.265126313886305</v>
      </c>
      <c r="Q105" s="109"/>
      <c r="V105" s="310" t="n">
        <f aca="false">$A105</f>
        <v>48884</v>
      </c>
      <c r="W105" s="261" t="n">
        <f aca="false">IF(Calculation!$Y$12=2,VLOOKUP(V105,Curves!$D105:$K358,3),(VLOOKUP(V105,Curves!$D105:$K358,3)*16*5+VLOOKUP(V105,Curves!$D105:$K358,7)*8*7+VLOOKUP(V105,Curves!M106:T329,3)*16+VLOOKUP(V105,Curves!M106:T329,7)*16)/168)</f>
        <v>73.5</v>
      </c>
      <c r="X105" s="92" t="n">
        <v>0</v>
      </c>
      <c r="Y105" s="311" t="n">
        <f aca="false">Y104</f>
        <v>55</v>
      </c>
      <c r="Z105" s="294" t="n">
        <f aca="false">VLOOKUP(V105,Curves!A99:B358,2)</f>
        <v>0.06650108280325</v>
      </c>
      <c r="AA105" s="325"/>
      <c r="AB105" s="326"/>
      <c r="AC105" s="325"/>
      <c r="AD105" s="326"/>
      <c r="AE105" s="17" t="n">
        <f aca="false">1+inflation/12*AF105</f>
        <v>1.20208333333333</v>
      </c>
      <c r="AF105" s="17" t="n">
        <v>97</v>
      </c>
      <c r="AG105" s="285" t="n">
        <v>8.08214</v>
      </c>
      <c r="AH105" s="106"/>
      <c r="AI105" s="313" t="n">
        <f aca="false">+V105</f>
        <v>48884</v>
      </c>
      <c r="AJ105" s="314" t="n">
        <f aca="false">IF(Calculation!$AB$24=1,Data!AO105,Data!AP105)</f>
        <v>0.220938594905254</v>
      </c>
      <c r="AK105" s="315" t="n">
        <f aca="false">AJ105*1.2</f>
        <v>0.265126313886305</v>
      </c>
      <c r="AM105" s="41"/>
      <c r="AN105" s="310" t="n">
        <f aca="false">AI105</f>
        <v>48884</v>
      </c>
      <c r="AO105" s="297" t="n">
        <f aca="false">IF(Calculation!$Y$12=2,SQRT((AR105^2*(AN105-today-1)+AU105^2*15)/(AN105-today+14)),SQRT((((AR105^2*16+AS105^2*8)/24)*(AN105-today-1)+((AU105^2*16+AV105^2*8)/24)*15)/(AN105-today+14)))</f>
        <v>0.220938594905254</v>
      </c>
      <c r="AP105" s="277" t="n">
        <f aca="false">IF(Calculation!$Y$12=2,AR105,SQRT((AR105^2*16+AS105^2*8)/24))</f>
        <v>0.08</v>
      </c>
      <c r="AQ105" s="261"/>
      <c r="AR105" s="298" t="n">
        <f aca="false">VLOOKUP(AN105,VolTable,15)</f>
        <v>0.08</v>
      </c>
      <c r="AS105" s="316" t="n">
        <f aca="false">VLOOKUP(AN105,VolTable,19)</f>
        <v>0.175</v>
      </c>
      <c r="AT105" s="291"/>
      <c r="AU105" s="291" t="n">
        <f aca="false">VLOOKUP(AN105,VolTable,23)</f>
        <v>2.9</v>
      </c>
      <c r="AV105" s="299" t="n">
        <f aca="false">VLOOKUP(AN105,VolTable,27)</f>
        <v>1.15</v>
      </c>
    </row>
    <row r="106" customFormat="false" ht="11.25" hidden="false" customHeight="false" outlineLevel="0" collapsed="false">
      <c r="A106" s="319" t="n">
        <f aca="false">EOMONTH(A105,0)+1</f>
        <v>48914</v>
      </c>
      <c r="B106" s="261" t="n">
        <f aca="false">VLOOKUP(A106,$V$8:$Z$258,2)+PPadd</f>
        <v>73.5</v>
      </c>
      <c r="C106" s="65"/>
      <c r="D106" s="302" t="n">
        <f aca="false">VLOOKUP($A106,$V$8:$Z$258,4)</f>
        <v>55</v>
      </c>
      <c r="E106" s="247" t="n">
        <f aca="false">VLOOKUP($A106,$V$8:$Z$258,5)</f>
        <v>0.06650108280325</v>
      </c>
      <c r="F106" s="325"/>
      <c r="G106" s="326"/>
      <c r="H106" s="325"/>
      <c r="I106" s="326"/>
      <c r="J106" s="92" t="n">
        <f aca="false">X106</f>
        <v>0</v>
      </c>
      <c r="K106" s="306" t="n">
        <f aca="false">J106-C106</f>
        <v>0</v>
      </c>
      <c r="L106" s="258" t="n">
        <f aca="false">(A106-Calculation!$C$8)/365.25</f>
        <v>8.16700889801506</v>
      </c>
      <c r="M106" s="1" t="n">
        <v>3</v>
      </c>
      <c r="N106" s="307" t="n">
        <f aca="false">$A106</f>
        <v>48914</v>
      </c>
      <c r="O106" s="41" t="n">
        <f aca="false">VLOOKUP($N106,$AI$8:$AJ$258,2)+PvolMult</f>
        <v>0.219977286696207</v>
      </c>
      <c r="P106" s="308" t="n">
        <f aca="false">VLOOKUP($N106,$AI$8:$AK$258,3)+PvolMult</f>
        <v>0.263972744035448</v>
      </c>
      <c r="Q106" s="109"/>
      <c r="V106" s="310" t="n">
        <f aca="false">$A106</f>
        <v>48914</v>
      </c>
      <c r="W106" s="261" t="n">
        <f aca="false">IF(Calculation!$Y$12=2,VLOOKUP(V106,Curves!$D106:$K359,3),(VLOOKUP(V106,Curves!$D106:$K359,3)*16*5+VLOOKUP(V106,Curves!$D106:$K359,7)*8*7+VLOOKUP(V106,Curves!M107:T330,3)*16+VLOOKUP(V106,Curves!M107:T330,7)*16)/168)</f>
        <v>73.5</v>
      </c>
      <c r="X106" s="92" t="n">
        <v>0</v>
      </c>
      <c r="Y106" s="311" t="n">
        <f aca="false">Y105</f>
        <v>55</v>
      </c>
      <c r="Z106" s="294" t="n">
        <f aca="false">VLOOKUP(V106,Curves!A100:B359,2)</f>
        <v>0.06650108280325</v>
      </c>
      <c r="AA106" s="325"/>
      <c r="AB106" s="326"/>
      <c r="AC106" s="325"/>
      <c r="AD106" s="326"/>
      <c r="AE106" s="17" t="n">
        <f aca="false">1+inflation/12*AF106</f>
        <v>1.20416666666667</v>
      </c>
      <c r="AF106" s="17" t="n">
        <v>98</v>
      </c>
      <c r="AG106" s="285" t="n">
        <v>8.16701</v>
      </c>
      <c r="AH106" s="106"/>
      <c r="AI106" s="313" t="n">
        <f aca="false">+V106</f>
        <v>48914</v>
      </c>
      <c r="AJ106" s="314" t="n">
        <f aca="false">IF(Calculation!$AB$24=1,Data!AO106,Data!AP106)</f>
        <v>0.219977286696207</v>
      </c>
      <c r="AK106" s="315" t="n">
        <f aca="false">AJ106*1.2</f>
        <v>0.263972744035448</v>
      </c>
      <c r="AM106" s="41"/>
      <c r="AN106" s="310" t="n">
        <f aca="false">AI106</f>
        <v>48914</v>
      </c>
      <c r="AO106" s="297" t="n">
        <f aca="false">IF(Calculation!$Y$12=2,SQRT((AR106^2*(AN106-today-1)+AU106^2*15)/(AN106-today+14)),SQRT((((AR106^2*16+AS106^2*8)/24)*(AN106-today-1)+((AU106^2*16+AV106^2*8)/24)*15)/(AN106-today+14)))</f>
        <v>0.219977286696207</v>
      </c>
      <c r="AP106" s="277" t="n">
        <f aca="false">IF(Calculation!$Y$12=2,AR106,SQRT((AR106^2*16+AS106^2*8)/24))</f>
        <v>0.08</v>
      </c>
      <c r="AQ106" s="261"/>
      <c r="AR106" s="298" t="n">
        <f aca="false">VLOOKUP(AN106,VolTable,15)</f>
        <v>0.08</v>
      </c>
      <c r="AS106" s="316" t="n">
        <f aca="false">VLOOKUP(AN106,VolTable,19)</f>
        <v>0.175</v>
      </c>
      <c r="AT106" s="291"/>
      <c r="AU106" s="291" t="n">
        <f aca="false">VLOOKUP(AN106,VolTable,23)</f>
        <v>2.9</v>
      </c>
      <c r="AV106" s="299" t="n">
        <f aca="false">VLOOKUP(AN106,VolTable,27)</f>
        <v>1.15</v>
      </c>
    </row>
    <row r="107" customFormat="false" ht="11.25" hidden="false" customHeight="false" outlineLevel="0" collapsed="false">
      <c r="A107" s="319" t="n">
        <f aca="false">EOMONTH(A106,0)+1</f>
        <v>48945</v>
      </c>
      <c r="B107" s="261" t="n">
        <f aca="false">VLOOKUP(A107,$V$8:$Z$258,2)+PPadd</f>
        <v>73.5</v>
      </c>
      <c r="C107" s="65"/>
      <c r="D107" s="302" t="n">
        <f aca="false">VLOOKUP($A107,$V$8:$Z$258,4)</f>
        <v>55</v>
      </c>
      <c r="E107" s="247" t="n">
        <f aca="false">VLOOKUP($A107,$V$8:$Z$258,5)</f>
        <v>0.06650108280325</v>
      </c>
      <c r="F107" s="325"/>
      <c r="G107" s="326"/>
      <c r="H107" s="325"/>
      <c r="I107" s="326"/>
      <c r="J107" s="92" t="n">
        <f aca="false">X107</f>
        <v>0</v>
      </c>
      <c r="K107" s="306" t="n">
        <f aca="false">J107-C107</f>
        <v>0</v>
      </c>
      <c r="L107" s="258" t="n">
        <f aca="false">(A107-Calculation!$C$8)/365.25</f>
        <v>8.25188227241615</v>
      </c>
      <c r="M107" s="1" t="n">
        <v>4</v>
      </c>
      <c r="N107" s="307" t="n">
        <f aca="false">$A107</f>
        <v>48945</v>
      </c>
      <c r="O107" s="41" t="n">
        <f aca="false">VLOOKUP($N107,$AI$8:$AJ$258,2)+PvolMult</f>
        <v>0.218999613836495</v>
      </c>
      <c r="P107" s="308" t="n">
        <f aca="false">VLOOKUP($N107,$AI$8:$AK$258,3)+PvolMult</f>
        <v>0.262799536603795</v>
      </c>
      <c r="Q107" s="109"/>
      <c r="V107" s="310" t="n">
        <f aca="false">$A107</f>
        <v>48945</v>
      </c>
      <c r="W107" s="261" t="n">
        <f aca="false">IF(Calculation!$Y$12=2,VLOOKUP(V107,Curves!$D107:$K360,3),(VLOOKUP(V107,Curves!$D107:$K360,3)*16*5+VLOOKUP(V107,Curves!$D107:$K360,7)*8*7+VLOOKUP(V107,Curves!M108:T331,3)*16+VLOOKUP(V107,Curves!M108:T331,7)*16)/168)</f>
        <v>73.5</v>
      </c>
      <c r="X107" s="92" t="n">
        <v>0</v>
      </c>
      <c r="Y107" s="311" t="n">
        <f aca="false">Y106</f>
        <v>55</v>
      </c>
      <c r="Z107" s="294" t="n">
        <f aca="false">VLOOKUP(V107,Curves!A101:B360,2)</f>
        <v>0.06650108280325</v>
      </c>
      <c r="AA107" s="325"/>
      <c r="AB107" s="326"/>
      <c r="AC107" s="325"/>
      <c r="AD107" s="326"/>
      <c r="AE107" s="17" t="n">
        <f aca="false">1+inflation/12*AF107</f>
        <v>1.20625</v>
      </c>
      <c r="AF107" s="17" t="n">
        <v>99</v>
      </c>
      <c r="AG107" s="285" t="n">
        <v>8.24914</v>
      </c>
      <c r="AH107" s="106"/>
      <c r="AI107" s="313" t="n">
        <f aca="false">+V107</f>
        <v>48945</v>
      </c>
      <c r="AJ107" s="314" t="n">
        <f aca="false">IF(Calculation!$AB$24=1,Data!AO107,Data!AP107)</f>
        <v>0.218999613836495</v>
      </c>
      <c r="AK107" s="315" t="n">
        <f aca="false">AJ107*1.2</f>
        <v>0.262799536603795</v>
      </c>
      <c r="AM107" s="41"/>
      <c r="AN107" s="310" t="n">
        <f aca="false">AI107</f>
        <v>48945</v>
      </c>
      <c r="AO107" s="297" t="n">
        <f aca="false">IF(Calculation!$Y$12=2,SQRT((AR107^2*(AN107-today-1)+AU107^2*15)/(AN107-today+14)),SQRT((((AR107^2*16+AS107^2*8)/24)*(AN107-today-1)+((AU107^2*16+AV107^2*8)/24)*15)/(AN107-today+14)))</f>
        <v>0.218999613836495</v>
      </c>
      <c r="AP107" s="277" t="n">
        <f aca="false">IF(Calculation!$Y$12=2,AR107,SQRT((AR107^2*16+AS107^2*8)/24))</f>
        <v>0.08</v>
      </c>
      <c r="AQ107" s="261"/>
      <c r="AR107" s="298" t="n">
        <f aca="false">VLOOKUP(AN107,VolTable,15)</f>
        <v>0.08</v>
      </c>
      <c r="AS107" s="316" t="n">
        <f aca="false">VLOOKUP(AN107,VolTable,19)</f>
        <v>0.175</v>
      </c>
      <c r="AT107" s="291"/>
      <c r="AU107" s="291" t="n">
        <f aca="false">VLOOKUP(AN107,VolTable,23)</f>
        <v>2.9</v>
      </c>
      <c r="AV107" s="299" t="n">
        <f aca="false">VLOOKUP(AN107,VolTable,27)</f>
        <v>1.15</v>
      </c>
    </row>
    <row r="108" customFormat="false" ht="11.25" hidden="false" customHeight="false" outlineLevel="0" collapsed="false">
      <c r="A108" s="319" t="n">
        <f aca="false">EOMONTH(A107,0)+1</f>
        <v>48976</v>
      </c>
      <c r="B108" s="261" t="n">
        <f aca="false">VLOOKUP(A108,$V$8:$Z$258,2)+PPadd</f>
        <v>73.5</v>
      </c>
      <c r="C108" s="65"/>
      <c r="D108" s="302" t="n">
        <f aca="false">VLOOKUP($A108,$V$8:$Z$258,4)</f>
        <v>55</v>
      </c>
      <c r="E108" s="247" t="n">
        <f aca="false">VLOOKUP($A108,$V$8:$Z$258,5)</f>
        <v>0.06650108280325</v>
      </c>
      <c r="F108" s="325"/>
      <c r="G108" s="326"/>
      <c r="H108" s="325"/>
      <c r="I108" s="326"/>
      <c r="J108" s="92" t="n">
        <f aca="false">X108</f>
        <v>0</v>
      </c>
      <c r="K108" s="306" t="n">
        <f aca="false">J108-C108</f>
        <v>0</v>
      </c>
      <c r="L108" s="258" t="n">
        <f aca="false">(A108-Calculation!$C$8)/365.25</f>
        <v>8.33675564681725</v>
      </c>
      <c r="M108" s="1" t="n">
        <v>5</v>
      </c>
      <c r="N108" s="307" t="n">
        <f aca="false">$A108</f>
        <v>48976</v>
      </c>
      <c r="O108" s="41" t="n">
        <f aca="false">VLOOKUP($N108,$AI$8:$AJ$258,2)+PvolMult</f>
        <v>0.218037472526141</v>
      </c>
      <c r="P108" s="308" t="n">
        <f aca="false">VLOOKUP($N108,$AI$8:$AK$258,3)+PvolMult</f>
        <v>0.261644967031369</v>
      </c>
      <c r="Q108" s="109"/>
      <c r="V108" s="310" t="n">
        <f aca="false">$A108</f>
        <v>48976</v>
      </c>
      <c r="W108" s="261" t="n">
        <f aca="false">IF(Calculation!$Y$12=2,VLOOKUP(V108,Curves!$D108:$K361,3),(VLOOKUP(V108,Curves!$D108:$K361,3)*16*5+VLOOKUP(V108,Curves!$D108:$K361,7)*8*7+VLOOKUP(V108,Curves!M109:T332,3)*16+VLOOKUP(V108,Curves!M109:T332,7)*16)/168)</f>
        <v>73.5</v>
      </c>
      <c r="X108" s="92" t="n">
        <v>0</v>
      </c>
      <c r="Y108" s="311" t="n">
        <f aca="false">Y107</f>
        <v>55</v>
      </c>
      <c r="Z108" s="294" t="n">
        <f aca="false">VLOOKUP(V108,Curves!A102:B361,2)</f>
        <v>0.06650108280325</v>
      </c>
      <c r="AA108" s="325"/>
      <c r="AB108" s="326"/>
      <c r="AC108" s="325"/>
      <c r="AD108" s="326"/>
      <c r="AE108" s="17" t="n">
        <f aca="false">1+inflation/12*AF108</f>
        <v>1.20833333333333</v>
      </c>
      <c r="AF108" s="17" t="n">
        <v>100</v>
      </c>
      <c r="AG108" s="285" t="n">
        <v>8.33402</v>
      </c>
      <c r="AH108" s="106"/>
      <c r="AI108" s="313" t="n">
        <f aca="false">+V108</f>
        <v>48976</v>
      </c>
      <c r="AJ108" s="314" t="n">
        <f aca="false">IF(Calculation!$AB$24=1,Data!AO108,Data!AP108)</f>
        <v>0.218037472526141</v>
      </c>
      <c r="AK108" s="315" t="n">
        <f aca="false">AJ108*1.2</f>
        <v>0.261644967031369</v>
      </c>
      <c r="AM108" s="41"/>
      <c r="AN108" s="310" t="n">
        <f aca="false">AI108</f>
        <v>48976</v>
      </c>
      <c r="AO108" s="297" t="n">
        <f aca="false">IF(Calculation!$Y$12=2,SQRT((AR108^2*(AN108-today-1)+AU108^2*15)/(AN108-today+14)),SQRT((((AR108^2*16+AS108^2*8)/24)*(AN108-today-1)+((AU108^2*16+AV108^2*8)/24)*15)/(AN108-today+14)))</f>
        <v>0.218037472526141</v>
      </c>
      <c r="AP108" s="277" t="n">
        <f aca="false">IF(Calculation!$Y$12=2,AR108,SQRT((AR108^2*16+AS108^2*8)/24))</f>
        <v>0.08</v>
      </c>
      <c r="AQ108" s="261"/>
      <c r="AR108" s="298" t="n">
        <f aca="false">VLOOKUP(AN108,VolTable,15)</f>
        <v>0.08</v>
      </c>
      <c r="AS108" s="316" t="n">
        <f aca="false">VLOOKUP(AN108,VolTable,19)</f>
        <v>0.175</v>
      </c>
      <c r="AT108" s="291"/>
      <c r="AU108" s="291" t="n">
        <f aca="false">VLOOKUP(AN108,VolTable,23)</f>
        <v>2.9</v>
      </c>
      <c r="AV108" s="299" t="n">
        <f aca="false">VLOOKUP(AN108,VolTable,27)</f>
        <v>1.15</v>
      </c>
    </row>
    <row r="109" customFormat="false" ht="11.25" hidden="false" customHeight="false" outlineLevel="0" collapsed="false">
      <c r="A109" s="319" t="n">
        <f aca="false">EOMONTH(A108,0)+1</f>
        <v>49004</v>
      </c>
      <c r="B109" s="261" t="n">
        <f aca="false">VLOOKUP(A109,$V$8:$Z$258,2)+PPadd</f>
        <v>73.5</v>
      </c>
      <c r="C109" s="65"/>
      <c r="D109" s="302" t="n">
        <f aca="false">VLOOKUP($A109,$V$8:$Z$258,4)</f>
        <v>55</v>
      </c>
      <c r="E109" s="247" t="n">
        <f aca="false">VLOOKUP($A109,$V$8:$Z$258,5)</f>
        <v>0.06650108280325</v>
      </c>
      <c r="F109" s="325"/>
      <c r="G109" s="326"/>
      <c r="H109" s="325"/>
      <c r="I109" s="326"/>
      <c r="J109" s="92" t="n">
        <f aca="false">X109</f>
        <v>0</v>
      </c>
      <c r="K109" s="306" t="n">
        <f aca="false">J109-C109</f>
        <v>0</v>
      </c>
      <c r="L109" s="258" t="n">
        <f aca="false">(A109-Calculation!$C$8)/365.25</f>
        <v>8.41341546885695</v>
      </c>
      <c r="M109" s="1" t="n">
        <v>6</v>
      </c>
      <c r="N109" s="307" t="n">
        <f aca="false">$A109</f>
        <v>49004</v>
      </c>
      <c r="O109" s="41" t="n">
        <f aca="false">VLOOKUP($N109,$AI$8:$AJ$258,2)+PvolMult</f>
        <v>0.217181462928092</v>
      </c>
      <c r="P109" s="308" t="n">
        <f aca="false">VLOOKUP($N109,$AI$8:$AK$258,3)+PvolMult</f>
        <v>0.26061775551371</v>
      </c>
      <c r="Q109" s="109"/>
      <c r="V109" s="310" t="n">
        <f aca="false">$A109</f>
        <v>49004</v>
      </c>
      <c r="W109" s="261" t="n">
        <f aca="false">IF(Calculation!$Y$12=2,VLOOKUP(V109,Curves!$D109:$K362,3),(VLOOKUP(V109,Curves!$D109:$K362,3)*16*5+VLOOKUP(V109,Curves!$D109:$K362,7)*8*7+VLOOKUP(V109,Curves!M110:T333,3)*16+VLOOKUP(V109,Curves!M110:T333,7)*16)/168)</f>
        <v>73.5</v>
      </c>
      <c r="X109" s="92" t="n">
        <v>0</v>
      </c>
      <c r="Y109" s="311" t="n">
        <f aca="false">Y108</f>
        <v>55</v>
      </c>
      <c r="Z109" s="294" t="n">
        <f aca="false">VLOOKUP(V109,Curves!A103:B362,2)</f>
        <v>0.06650108280325</v>
      </c>
      <c r="AA109" s="325"/>
      <c r="AB109" s="326"/>
      <c r="AC109" s="325"/>
      <c r="AD109" s="326"/>
      <c r="AE109" s="17" t="n">
        <f aca="false">1+inflation/12*AF109</f>
        <v>1.21041666666667</v>
      </c>
      <c r="AF109" s="17" t="n">
        <v>101</v>
      </c>
      <c r="AG109" s="285" t="n">
        <v>8.41889</v>
      </c>
      <c r="AH109" s="106"/>
      <c r="AI109" s="313" t="n">
        <f aca="false">+V109</f>
        <v>49004</v>
      </c>
      <c r="AJ109" s="314" t="n">
        <f aca="false">IF(Calculation!$AB$24=1,Data!AO109,Data!AP109)</f>
        <v>0.217181462928092</v>
      </c>
      <c r="AK109" s="315" t="n">
        <f aca="false">AJ109*1.2</f>
        <v>0.26061775551371</v>
      </c>
      <c r="AM109" s="41"/>
      <c r="AN109" s="310" t="n">
        <f aca="false">AI109</f>
        <v>49004</v>
      </c>
      <c r="AO109" s="297" t="n">
        <f aca="false">IF(Calculation!$Y$12=2,SQRT((AR109^2*(AN109-today-1)+AU109^2*15)/(AN109-today+14)),SQRT((((AR109^2*16+AS109^2*8)/24)*(AN109-today-1)+((AU109^2*16+AV109^2*8)/24)*15)/(AN109-today+14)))</f>
        <v>0.217181462928092</v>
      </c>
      <c r="AP109" s="277" t="n">
        <f aca="false">IF(Calculation!$Y$12=2,AR109,SQRT((AR109^2*16+AS109^2*8)/24))</f>
        <v>0.08</v>
      </c>
      <c r="AQ109" s="261"/>
      <c r="AR109" s="298" t="n">
        <f aca="false">VLOOKUP(AN109,VolTable,15)</f>
        <v>0.08</v>
      </c>
      <c r="AS109" s="316" t="n">
        <f aca="false">VLOOKUP(AN109,VolTable,19)</f>
        <v>0.175</v>
      </c>
      <c r="AT109" s="291"/>
      <c r="AU109" s="291" t="n">
        <f aca="false">VLOOKUP(AN109,VolTable,23)</f>
        <v>2.9</v>
      </c>
      <c r="AV109" s="299" t="n">
        <f aca="false">VLOOKUP(AN109,VolTable,27)</f>
        <v>1.15</v>
      </c>
    </row>
    <row r="110" customFormat="false" ht="11.25" hidden="false" customHeight="false" outlineLevel="0" collapsed="false">
      <c r="A110" s="319" t="n">
        <f aca="false">EOMONTH(A109,0)+1</f>
        <v>49035</v>
      </c>
      <c r="B110" s="261" t="n">
        <f aca="false">VLOOKUP(A110,$V$8:$Z$258,2)+PPadd</f>
        <v>73.5</v>
      </c>
      <c r="C110" s="65"/>
      <c r="D110" s="302" t="n">
        <f aca="false">VLOOKUP($A110,$V$8:$Z$258,4)</f>
        <v>55</v>
      </c>
      <c r="E110" s="247" t="n">
        <f aca="false">VLOOKUP($A110,$V$8:$Z$258,5)</f>
        <v>0.06650108280325</v>
      </c>
      <c r="F110" s="325"/>
      <c r="G110" s="326"/>
      <c r="H110" s="325"/>
      <c r="I110" s="326"/>
      <c r="J110" s="92" t="n">
        <f aca="false">X110</f>
        <v>0</v>
      </c>
      <c r="K110" s="306" t="n">
        <f aca="false">J110-C110</f>
        <v>0</v>
      </c>
      <c r="L110" s="258" t="n">
        <f aca="false">(A110-Calculation!$C$8)/365.25</f>
        <v>8.49828884325804</v>
      </c>
      <c r="M110" s="1" t="n">
        <v>1</v>
      </c>
      <c r="N110" s="307" t="n">
        <f aca="false">$A110</f>
        <v>49035</v>
      </c>
      <c r="O110" s="41" t="n">
        <f aca="false">VLOOKUP($N110,$AI$8:$AJ$258,2)+PvolMult</f>
        <v>0.216247803207179</v>
      </c>
      <c r="P110" s="308" t="n">
        <f aca="false">VLOOKUP($N110,$AI$8:$AK$258,3)+PvolMult</f>
        <v>0.259497363848615</v>
      </c>
      <c r="Q110" s="109"/>
      <c r="V110" s="310" t="n">
        <f aca="false">$A110</f>
        <v>49035</v>
      </c>
      <c r="W110" s="261" t="n">
        <f aca="false">IF(Calculation!$Y$12=2,VLOOKUP(V110,Curves!$D110:$K363,3),(VLOOKUP(V110,Curves!$D110:$K363,3)*16*5+VLOOKUP(V110,Curves!$D110:$K363,7)*8*7+VLOOKUP(V110,Curves!M111:T334,3)*16+VLOOKUP(V110,Curves!M111:T334,7)*16)/168)</f>
        <v>73.5</v>
      </c>
      <c r="X110" s="92" t="n">
        <v>0</v>
      </c>
      <c r="Y110" s="311" t="n">
        <f aca="false">Y109</f>
        <v>55</v>
      </c>
      <c r="Z110" s="294" t="n">
        <f aca="false">VLOOKUP(V110,Curves!A104:B363,2)</f>
        <v>0.06650108280325</v>
      </c>
      <c r="AA110" s="325"/>
      <c r="AB110" s="326"/>
      <c r="AC110" s="325"/>
      <c r="AD110" s="326"/>
      <c r="AE110" s="17" t="n">
        <f aca="false">1+inflation/12*AF110</f>
        <v>1.2125</v>
      </c>
      <c r="AF110" s="17" t="n">
        <v>102</v>
      </c>
      <c r="AG110" s="285" t="n">
        <v>8.50103</v>
      </c>
      <c r="AH110" s="106"/>
      <c r="AI110" s="313" t="n">
        <f aca="false">+V110</f>
        <v>49035</v>
      </c>
      <c r="AJ110" s="314" t="n">
        <f aca="false">IF(Calculation!$AB$24=1,Data!AO110,Data!AP110)</f>
        <v>0.216247803207179</v>
      </c>
      <c r="AK110" s="315" t="n">
        <f aca="false">AJ110*1.2</f>
        <v>0.259497363848615</v>
      </c>
      <c r="AM110" s="41"/>
      <c r="AN110" s="310" t="n">
        <f aca="false">AI110</f>
        <v>49035</v>
      </c>
      <c r="AO110" s="297" t="n">
        <f aca="false">IF(Calculation!$Y$12=2,SQRT((AR110^2*(AN110-today-1)+AU110^2*15)/(AN110-today+14)),SQRT((((AR110^2*16+AS110^2*8)/24)*(AN110-today-1)+((AU110^2*16+AV110^2*8)/24)*15)/(AN110-today+14)))</f>
        <v>0.216247803207179</v>
      </c>
      <c r="AP110" s="277" t="n">
        <f aca="false">IF(Calculation!$Y$12=2,AR110,SQRT((AR110^2*16+AS110^2*8)/24))</f>
        <v>0.08</v>
      </c>
      <c r="AQ110" s="261"/>
      <c r="AR110" s="298" t="n">
        <f aca="false">VLOOKUP(AN110,VolTable,15)</f>
        <v>0.08</v>
      </c>
      <c r="AS110" s="316" t="n">
        <f aca="false">VLOOKUP(AN110,VolTable,19)</f>
        <v>0.175</v>
      </c>
      <c r="AT110" s="291"/>
      <c r="AU110" s="291" t="n">
        <f aca="false">VLOOKUP(AN110,VolTable,23)</f>
        <v>2.9</v>
      </c>
      <c r="AV110" s="299" t="n">
        <f aca="false">VLOOKUP(AN110,VolTable,27)</f>
        <v>1.15</v>
      </c>
    </row>
    <row r="111" customFormat="false" ht="11.25" hidden="false" customHeight="false" outlineLevel="0" collapsed="false">
      <c r="A111" s="319" t="n">
        <f aca="false">EOMONTH(A110,0)+1</f>
        <v>49065</v>
      </c>
      <c r="B111" s="261" t="n">
        <f aca="false">VLOOKUP(A111,$V$8:$Z$258,2)+PPadd</f>
        <v>73.5</v>
      </c>
      <c r="C111" s="65"/>
      <c r="D111" s="302" t="n">
        <f aca="false">VLOOKUP($A111,$V$8:$Z$258,4)</f>
        <v>55</v>
      </c>
      <c r="E111" s="247" t="n">
        <f aca="false">VLOOKUP($A111,$V$8:$Z$258,5)</f>
        <v>0.06650108280325</v>
      </c>
      <c r="F111" s="325"/>
      <c r="G111" s="326"/>
      <c r="H111" s="325"/>
      <c r="I111" s="326"/>
      <c r="J111" s="92" t="n">
        <f aca="false">X111</f>
        <v>0</v>
      </c>
      <c r="K111" s="306" t="n">
        <f aca="false">J111-C111</f>
        <v>0</v>
      </c>
      <c r="L111" s="258" t="n">
        <f aca="false">(A111-Calculation!$C$8)/365.25</f>
        <v>8.58042436687201</v>
      </c>
      <c r="M111" s="1" t="n">
        <v>2</v>
      </c>
      <c r="N111" s="307" t="n">
        <f aca="false">$A111</f>
        <v>49065</v>
      </c>
      <c r="O111" s="41" t="n">
        <f aca="false">VLOOKUP($N111,$AI$8:$AJ$258,2)+PvolMult</f>
        <v>0.215357998585402</v>
      </c>
      <c r="P111" s="308" t="n">
        <f aca="false">VLOOKUP($N111,$AI$8:$AK$258,3)+PvolMult</f>
        <v>0.258429598302482</v>
      </c>
      <c r="Q111" s="109"/>
      <c r="V111" s="310" t="n">
        <f aca="false">$A111</f>
        <v>49065</v>
      </c>
      <c r="W111" s="261" t="n">
        <f aca="false">IF(Calculation!$Y$12=2,VLOOKUP(V111,Curves!$D111:$K364,3),(VLOOKUP(V111,Curves!$D111:$K364,3)*16*5+VLOOKUP(V111,Curves!$D111:$K364,7)*8*7+VLOOKUP(V111,Curves!M112:T335,3)*16+VLOOKUP(V111,Curves!M112:T335,7)*16)/168)</f>
        <v>73.5</v>
      </c>
      <c r="X111" s="92" t="n">
        <v>0</v>
      </c>
      <c r="Y111" s="311" t="n">
        <f aca="false">Y110</f>
        <v>55</v>
      </c>
      <c r="Z111" s="294" t="n">
        <f aca="false">VLOOKUP(V111,Curves!A105:B364,2)</f>
        <v>0.06650108280325</v>
      </c>
      <c r="AA111" s="325"/>
      <c r="AB111" s="326"/>
      <c r="AC111" s="325"/>
      <c r="AD111" s="326"/>
      <c r="AE111" s="17" t="n">
        <f aca="false">1+inflation/12*AF111</f>
        <v>1.21458333333333</v>
      </c>
      <c r="AF111" s="17" t="n">
        <v>103</v>
      </c>
      <c r="AG111" s="285" t="n">
        <v>8.5859</v>
      </c>
      <c r="AH111" s="106"/>
      <c r="AI111" s="313" t="n">
        <f aca="false">+V111</f>
        <v>49065</v>
      </c>
      <c r="AJ111" s="314" t="n">
        <f aca="false">IF(Calculation!$AB$24=1,Data!AO111,Data!AP111)</f>
        <v>0.215357998585402</v>
      </c>
      <c r="AK111" s="315" t="n">
        <f aca="false">AJ111*1.2</f>
        <v>0.258429598302482</v>
      </c>
      <c r="AM111" s="41"/>
      <c r="AN111" s="310" t="n">
        <f aca="false">AI111</f>
        <v>49065</v>
      </c>
      <c r="AO111" s="297" t="n">
        <f aca="false">IF(Calculation!$Y$12=2,SQRT((AR111^2*(AN111-today-1)+AU111^2*15)/(AN111-today+14)),SQRT((((AR111^2*16+AS111^2*8)/24)*(AN111-today-1)+((AU111^2*16+AV111^2*8)/24)*15)/(AN111-today+14)))</f>
        <v>0.215357998585402</v>
      </c>
      <c r="AP111" s="277" t="n">
        <f aca="false">IF(Calculation!$Y$12=2,AR111,SQRT((AR111^2*16+AS111^2*8)/24))</f>
        <v>0.08</v>
      </c>
      <c r="AQ111" s="261"/>
      <c r="AR111" s="298" t="n">
        <f aca="false">VLOOKUP(AN111,VolTable,15)</f>
        <v>0.08</v>
      </c>
      <c r="AS111" s="316" t="n">
        <f aca="false">VLOOKUP(AN111,VolTable,19)</f>
        <v>0.175</v>
      </c>
      <c r="AT111" s="291"/>
      <c r="AU111" s="291" t="n">
        <f aca="false">VLOOKUP(AN111,VolTable,23)</f>
        <v>2.9</v>
      </c>
      <c r="AV111" s="299" t="n">
        <f aca="false">VLOOKUP(AN111,VolTable,27)</f>
        <v>1.15</v>
      </c>
    </row>
    <row r="112" customFormat="false" ht="11.25" hidden="false" customHeight="false" outlineLevel="0" collapsed="false">
      <c r="A112" s="319" t="n">
        <f aca="false">EOMONTH(A111,0)+1</f>
        <v>49096</v>
      </c>
      <c r="B112" s="261" t="n">
        <f aca="false">VLOOKUP(A112,$V$8:$Z$258,2)+PPadd</f>
        <v>73.5</v>
      </c>
      <c r="C112" s="65"/>
      <c r="D112" s="302" t="n">
        <f aca="false">VLOOKUP($A112,$V$8:$Z$258,4)</f>
        <v>55</v>
      </c>
      <c r="E112" s="247" t="n">
        <f aca="false">VLOOKUP($A112,$V$8:$Z$258,5)</f>
        <v>0.06650108280325</v>
      </c>
      <c r="F112" s="325"/>
      <c r="G112" s="326"/>
      <c r="H112" s="325"/>
      <c r="I112" s="326"/>
      <c r="J112" s="92" t="n">
        <f aca="false">X112</f>
        <v>0</v>
      </c>
      <c r="K112" s="306" t="n">
        <f aca="false">J112-C112</f>
        <v>0</v>
      </c>
      <c r="L112" s="258" t="n">
        <f aca="false">(A112-Calculation!$C$8)/365.25</f>
        <v>8.6652977412731</v>
      </c>
      <c r="M112" s="1" t="n">
        <v>3</v>
      </c>
      <c r="N112" s="307" t="n">
        <f aca="false">$A112</f>
        <v>49096</v>
      </c>
      <c r="O112" s="41" t="n">
        <f aca="false">VLOOKUP($N112,$AI$8:$AJ$258,2)+PvolMult</f>
        <v>0.214452381942013</v>
      </c>
      <c r="P112" s="308" t="n">
        <f aca="false">VLOOKUP($N112,$AI$8:$AK$258,3)+PvolMult</f>
        <v>0.257342858330416</v>
      </c>
      <c r="Q112" s="109"/>
      <c r="V112" s="310" t="n">
        <f aca="false">$A112</f>
        <v>49096</v>
      </c>
      <c r="W112" s="261" t="n">
        <f aca="false">IF(Calculation!$Y$12=2,VLOOKUP(V112,Curves!$D112:$K365,3),(VLOOKUP(V112,Curves!$D112:$K365,3)*16*5+VLOOKUP(V112,Curves!$D112:$K365,7)*8*7+VLOOKUP(V112,Curves!M113:T336,3)*16+VLOOKUP(V112,Curves!M113:T336,7)*16)/168)</f>
        <v>73.5</v>
      </c>
      <c r="X112" s="92" t="n">
        <v>0</v>
      </c>
      <c r="Y112" s="311" t="n">
        <f aca="false">Y111</f>
        <v>55</v>
      </c>
      <c r="Z112" s="294" t="n">
        <f aca="false">VLOOKUP(V112,Curves!A106:B365,2)</f>
        <v>0.06650108280325</v>
      </c>
      <c r="AA112" s="325"/>
      <c r="AB112" s="326"/>
      <c r="AC112" s="325"/>
      <c r="AD112" s="326"/>
      <c r="AE112" s="17" t="n">
        <f aca="false">1+inflation/12*AF112</f>
        <v>1.21666666666667</v>
      </c>
      <c r="AF112" s="17" t="n">
        <v>104</v>
      </c>
      <c r="AG112" s="285" t="n">
        <v>8.66804</v>
      </c>
      <c r="AH112" s="106"/>
      <c r="AI112" s="313" t="n">
        <f aca="false">+V112</f>
        <v>49096</v>
      </c>
      <c r="AJ112" s="314" t="n">
        <f aca="false">IF(Calculation!$AB$24=1,Data!AO112,Data!AP112)</f>
        <v>0.214452381942013</v>
      </c>
      <c r="AK112" s="315" t="n">
        <f aca="false">AJ112*1.2</f>
        <v>0.257342858330416</v>
      </c>
      <c r="AM112" s="41"/>
      <c r="AN112" s="310" t="n">
        <f aca="false">AI112</f>
        <v>49096</v>
      </c>
      <c r="AO112" s="297" t="n">
        <f aca="false">IF(Calculation!$Y$12=2,SQRT((AR112^2*(AN112-today-1)+AU112^2*15)/(AN112-today+14)),SQRT((((AR112^2*16+AS112^2*8)/24)*(AN112-today-1)+((AU112^2*16+AV112^2*8)/24)*15)/(AN112-today+14)))</f>
        <v>0.214452381942013</v>
      </c>
      <c r="AP112" s="277" t="n">
        <f aca="false">IF(Calculation!$Y$12=2,AR112,SQRT((AR112^2*16+AS112^2*8)/24))</f>
        <v>0.08</v>
      </c>
      <c r="AQ112" s="261"/>
      <c r="AR112" s="298" t="n">
        <f aca="false">VLOOKUP(AN112,VolTable,15)</f>
        <v>0.08</v>
      </c>
      <c r="AS112" s="316" t="n">
        <f aca="false">VLOOKUP(AN112,VolTable,19)</f>
        <v>0.175</v>
      </c>
      <c r="AT112" s="291"/>
      <c r="AU112" s="291" t="n">
        <f aca="false">VLOOKUP(AN112,VolTable,23)</f>
        <v>2.9</v>
      </c>
      <c r="AV112" s="299" t="n">
        <f aca="false">VLOOKUP(AN112,VolTable,27)</f>
        <v>1.15</v>
      </c>
    </row>
    <row r="113" customFormat="false" ht="11.25" hidden="false" customHeight="false" outlineLevel="0" collapsed="false">
      <c r="A113" s="319" t="n">
        <f aca="false">EOMONTH(A112,0)+1</f>
        <v>49126</v>
      </c>
      <c r="B113" s="261" t="n">
        <f aca="false">VLOOKUP(A113,$V$8:$Z$258,2)+PPadd</f>
        <v>73.5</v>
      </c>
      <c r="C113" s="65"/>
      <c r="D113" s="302" t="n">
        <f aca="false">VLOOKUP($A113,$V$8:$Z$258,4)</f>
        <v>55</v>
      </c>
      <c r="E113" s="247" t="n">
        <f aca="false">VLOOKUP($A113,$V$8:$Z$258,5)</f>
        <v>0.06650108280325</v>
      </c>
      <c r="F113" s="325"/>
      <c r="G113" s="326"/>
      <c r="H113" s="325"/>
      <c r="I113" s="326"/>
      <c r="J113" s="92" t="n">
        <f aca="false">X113</f>
        <v>0</v>
      </c>
      <c r="K113" s="306" t="n">
        <f aca="false">J113-C113</f>
        <v>0</v>
      </c>
      <c r="L113" s="258" t="n">
        <f aca="false">(A113-Calculation!$C$8)/365.25</f>
        <v>8.74743326488706</v>
      </c>
      <c r="M113" s="1" t="n">
        <v>4</v>
      </c>
      <c r="N113" s="307" t="n">
        <f aca="false">$A113</f>
        <v>49126</v>
      </c>
      <c r="O113" s="41" t="n">
        <f aca="false">VLOOKUP($N113,$AI$8:$AJ$258,2)+PvolMult</f>
        <v>0.213589059288313</v>
      </c>
      <c r="P113" s="308" t="n">
        <f aca="false">VLOOKUP($N113,$AI$8:$AK$258,3)+PvolMult</f>
        <v>0.256306871145976</v>
      </c>
      <c r="Q113" s="109"/>
      <c r="V113" s="310" t="n">
        <f aca="false">$A113</f>
        <v>49126</v>
      </c>
      <c r="W113" s="261" t="n">
        <f aca="false">IF(Calculation!$Y$12=2,VLOOKUP(V113,Curves!$D113:$K366,3),(VLOOKUP(V113,Curves!$D113:$K366,3)*16*5+VLOOKUP(V113,Curves!$D113:$K366,7)*8*7+VLOOKUP(V113,Curves!M114:T337,3)*16+VLOOKUP(V113,Curves!M114:T337,7)*16)/168)</f>
        <v>73.5</v>
      </c>
      <c r="X113" s="92" t="n">
        <v>0</v>
      </c>
      <c r="Y113" s="311" t="n">
        <f aca="false">Y112</f>
        <v>55</v>
      </c>
      <c r="Z113" s="294" t="n">
        <f aca="false">VLOOKUP(V113,Curves!A107:B366,2)</f>
        <v>0.06650108280325</v>
      </c>
      <c r="AA113" s="325"/>
      <c r="AB113" s="326"/>
      <c r="AC113" s="325"/>
      <c r="AD113" s="326"/>
      <c r="AE113" s="17" t="n">
        <f aca="false">1+inflation/12*AF113</f>
        <v>1.21875</v>
      </c>
      <c r="AF113" s="17" t="n">
        <v>105</v>
      </c>
      <c r="AG113" s="285" t="n">
        <v>8.75291</v>
      </c>
      <c r="AH113" s="106"/>
      <c r="AI113" s="313" t="n">
        <f aca="false">+V113</f>
        <v>49126</v>
      </c>
      <c r="AJ113" s="314" t="n">
        <f aca="false">IF(Calculation!$AB$24=1,Data!AO113,Data!AP113)</f>
        <v>0.213589059288313</v>
      </c>
      <c r="AK113" s="315" t="n">
        <f aca="false">AJ113*1.2</f>
        <v>0.256306871145976</v>
      </c>
      <c r="AM113" s="41"/>
      <c r="AN113" s="310" t="n">
        <f aca="false">AI113</f>
        <v>49126</v>
      </c>
      <c r="AO113" s="297" t="n">
        <f aca="false">IF(Calculation!$Y$12=2,SQRT((AR113^2*(AN113-today-1)+AU113^2*15)/(AN113-today+14)),SQRT((((AR113^2*16+AS113^2*8)/24)*(AN113-today-1)+((AU113^2*16+AV113^2*8)/24)*15)/(AN113-today+14)))</f>
        <v>0.213589059288313</v>
      </c>
      <c r="AP113" s="277" t="n">
        <f aca="false">IF(Calculation!$Y$12=2,AR113,SQRT((AR113^2*16+AS113^2*8)/24))</f>
        <v>0.08</v>
      </c>
      <c r="AQ113" s="261"/>
      <c r="AR113" s="298" t="n">
        <f aca="false">VLOOKUP(AN113,VolTable,15)</f>
        <v>0.08</v>
      </c>
      <c r="AS113" s="316" t="n">
        <f aca="false">VLOOKUP(AN113,VolTable,19)</f>
        <v>0.175</v>
      </c>
      <c r="AT113" s="291"/>
      <c r="AU113" s="291" t="n">
        <f aca="false">VLOOKUP(AN113,VolTable,23)</f>
        <v>2.9</v>
      </c>
      <c r="AV113" s="299" t="n">
        <f aca="false">VLOOKUP(AN113,VolTable,27)</f>
        <v>1.15</v>
      </c>
    </row>
    <row r="114" customFormat="false" ht="11.25" hidden="false" customHeight="false" outlineLevel="0" collapsed="false">
      <c r="A114" s="319" t="n">
        <f aca="false">EOMONTH(A113,0)+1</f>
        <v>49157</v>
      </c>
      <c r="B114" s="261" t="n">
        <f aca="false">VLOOKUP(A114,$V$8:$Z$258,2)+PPadd</f>
        <v>73.5</v>
      </c>
      <c r="C114" s="65"/>
      <c r="D114" s="302" t="n">
        <f aca="false">VLOOKUP($A114,$V$8:$Z$258,4)</f>
        <v>55</v>
      </c>
      <c r="E114" s="247" t="n">
        <f aca="false">VLOOKUP($A114,$V$8:$Z$258,5)</f>
        <v>0.06650108280325</v>
      </c>
      <c r="F114" s="325"/>
      <c r="G114" s="326"/>
      <c r="H114" s="325"/>
      <c r="I114" s="326"/>
      <c r="J114" s="92" t="n">
        <f aca="false">X114</f>
        <v>0</v>
      </c>
      <c r="K114" s="306" t="n">
        <f aca="false">J114-C114</f>
        <v>0</v>
      </c>
      <c r="L114" s="258" t="n">
        <f aca="false">(A114-Calculation!$C$8)/365.25</f>
        <v>8.83230663928816</v>
      </c>
      <c r="M114" s="1" t="n">
        <v>5</v>
      </c>
      <c r="N114" s="307" t="n">
        <f aca="false">$A114</f>
        <v>49157</v>
      </c>
      <c r="O114" s="41" t="n">
        <f aca="false">VLOOKUP($N114,$AI$8:$AJ$258,2)+PvolMult</f>
        <v>0.212710151682188</v>
      </c>
      <c r="P114" s="308" t="n">
        <f aca="false">VLOOKUP($N114,$AI$8:$AK$258,3)+PvolMult</f>
        <v>0.255252182018626</v>
      </c>
      <c r="Q114" s="109"/>
      <c r="V114" s="310" t="n">
        <f aca="false">$A114</f>
        <v>49157</v>
      </c>
      <c r="W114" s="261" t="n">
        <f aca="false">IF(Calculation!$Y$12=2,VLOOKUP(V114,Curves!$D114:$K367,3),(VLOOKUP(V114,Curves!$D114:$K367,3)*16*5+VLOOKUP(V114,Curves!$D114:$K367,7)*8*7+VLOOKUP(V114,Curves!M115:T338,3)*16+VLOOKUP(V114,Curves!M115:T338,7)*16)/168)</f>
        <v>73.5</v>
      </c>
      <c r="X114" s="92" t="n">
        <v>0</v>
      </c>
      <c r="Y114" s="311" t="n">
        <f aca="false">Y113</f>
        <v>55</v>
      </c>
      <c r="Z114" s="294" t="n">
        <f aca="false">VLOOKUP(V114,Curves!A108:B367,2)</f>
        <v>0.06650108280325</v>
      </c>
      <c r="AA114" s="325"/>
      <c r="AB114" s="326"/>
      <c r="AC114" s="325"/>
      <c r="AD114" s="326"/>
      <c r="AE114" s="17" t="n">
        <f aca="false">1+inflation/12*AF114</f>
        <v>1.22083333333333</v>
      </c>
      <c r="AF114" s="17" t="n">
        <v>106</v>
      </c>
      <c r="AG114" s="285" t="n">
        <v>8.83778</v>
      </c>
      <c r="AH114" s="106"/>
      <c r="AI114" s="313" t="n">
        <f aca="false">+V114</f>
        <v>49157</v>
      </c>
      <c r="AJ114" s="314" t="n">
        <f aca="false">IF(Calculation!$AB$24=1,Data!AO114,Data!AP114)</f>
        <v>0.212710151682188</v>
      </c>
      <c r="AK114" s="315" t="n">
        <f aca="false">AJ114*1.2</f>
        <v>0.255252182018626</v>
      </c>
      <c r="AM114" s="41"/>
      <c r="AN114" s="310" t="n">
        <f aca="false">AI114</f>
        <v>49157</v>
      </c>
      <c r="AO114" s="297" t="n">
        <f aca="false">IF(Calculation!$Y$12=2,SQRT((AR114^2*(AN114-today-1)+AU114^2*15)/(AN114-today+14)),SQRT((((AR114^2*16+AS114^2*8)/24)*(AN114-today-1)+((AU114^2*16+AV114^2*8)/24)*15)/(AN114-today+14)))</f>
        <v>0.212710151682188</v>
      </c>
      <c r="AP114" s="277" t="n">
        <f aca="false">IF(Calculation!$Y$12=2,AR114,SQRT((AR114^2*16+AS114^2*8)/24))</f>
        <v>0.08</v>
      </c>
      <c r="AQ114" s="261"/>
      <c r="AR114" s="298" t="n">
        <f aca="false">VLOOKUP(AN114,VolTable,15)</f>
        <v>0.08</v>
      </c>
      <c r="AS114" s="316" t="n">
        <f aca="false">VLOOKUP(AN114,VolTable,19)</f>
        <v>0.175</v>
      </c>
      <c r="AT114" s="291"/>
      <c r="AU114" s="291" t="n">
        <f aca="false">VLOOKUP(AN114,VolTable,23)</f>
        <v>2.9</v>
      </c>
      <c r="AV114" s="299" t="n">
        <f aca="false">VLOOKUP(AN114,VolTable,27)</f>
        <v>1.15</v>
      </c>
    </row>
    <row r="115" customFormat="false" ht="11.25" hidden="false" customHeight="false" outlineLevel="0" collapsed="false">
      <c r="A115" s="319" t="n">
        <f aca="false">EOMONTH(A114,0)+1</f>
        <v>49188</v>
      </c>
      <c r="B115" s="261" t="n">
        <f aca="false">VLOOKUP(A115,$V$8:$Z$258,2)+PPadd</f>
        <v>73.5</v>
      </c>
      <c r="C115" s="65"/>
      <c r="D115" s="302" t="n">
        <f aca="false">VLOOKUP($A115,$V$8:$Z$258,4)</f>
        <v>55</v>
      </c>
      <c r="E115" s="247" t="n">
        <f aca="false">VLOOKUP($A115,$V$8:$Z$258,5)</f>
        <v>0.06650108280325</v>
      </c>
      <c r="F115" s="325"/>
      <c r="G115" s="326"/>
      <c r="H115" s="325"/>
      <c r="I115" s="326"/>
      <c r="J115" s="92" t="n">
        <f aca="false">X115</f>
        <v>0</v>
      </c>
      <c r="K115" s="306" t="n">
        <f aca="false">J115-C115</f>
        <v>0</v>
      </c>
      <c r="L115" s="258" t="n">
        <f aca="false">(A115-Calculation!$C$8)/365.25</f>
        <v>8.91718001368925</v>
      </c>
      <c r="M115" s="1" t="n">
        <v>6</v>
      </c>
      <c r="N115" s="307" t="n">
        <f aca="false">$A115</f>
        <v>49188</v>
      </c>
      <c r="O115" s="41" t="n">
        <f aca="false">VLOOKUP($N115,$AI$8:$AJ$258,2)+PvolMult</f>
        <v>0.211844334307109</v>
      </c>
      <c r="P115" s="308" t="n">
        <f aca="false">VLOOKUP($N115,$AI$8:$AK$258,3)+PvolMult</f>
        <v>0.25421320116853</v>
      </c>
      <c r="Q115" s="109"/>
      <c r="V115" s="310" t="n">
        <f aca="false">$A115</f>
        <v>49188</v>
      </c>
      <c r="W115" s="261" t="n">
        <f aca="false">IF(Calculation!$Y$12=2,VLOOKUP(V115,Curves!$D115:$K368,3),(VLOOKUP(V115,Curves!$D115:$K368,3)*16*5+VLOOKUP(V115,Curves!$D115:$K368,7)*8*7+VLOOKUP(V115,Curves!M116:T339,3)*16+VLOOKUP(V115,Curves!M116:T339,7)*16)/168)</f>
        <v>73.5</v>
      </c>
      <c r="X115" s="92" t="n">
        <v>0</v>
      </c>
      <c r="Y115" s="311" t="n">
        <f aca="false">Y114</f>
        <v>55</v>
      </c>
      <c r="Z115" s="294" t="n">
        <f aca="false">VLOOKUP(V115,Curves!A109:B368,2)</f>
        <v>0.06650108280325</v>
      </c>
      <c r="AA115" s="325"/>
      <c r="AB115" s="326"/>
      <c r="AC115" s="325"/>
      <c r="AD115" s="326"/>
      <c r="AE115" s="17" t="n">
        <f aca="false">1+inflation/12*AF115</f>
        <v>1.22291666666667</v>
      </c>
      <c r="AF115" s="17" t="n">
        <v>107</v>
      </c>
      <c r="AG115" s="285" t="n">
        <v>8.91444</v>
      </c>
      <c r="AH115" s="106"/>
      <c r="AI115" s="313" t="n">
        <f aca="false">+V115</f>
        <v>49188</v>
      </c>
      <c r="AJ115" s="314" t="n">
        <f aca="false">IF(Calculation!$AB$24=1,Data!AO115,Data!AP115)</f>
        <v>0.211844334307109</v>
      </c>
      <c r="AK115" s="315" t="n">
        <f aca="false">AJ115*1.2</f>
        <v>0.25421320116853</v>
      </c>
      <c r="AM115" s="41"/>
      <c r="AN115" s="310" t="n">
        <f aca="false">AI115</f>
        <v>49188</v>
      </c>
      <c r="AO115" s="297" t="n">
        <f aca="false">IF(Calculation!$Y$12=2,SQRT((AR115^2*(AN115-today-1)+AU115^2*15)/(AN115-today+14)),SQRT((((AR115^2*16+AS115^2*8)/24)*(AN115-today-1)+((AU115^2*16+AV115^2*8)/24)*15)/(AN115-today+14)))</f>
        <v>0.211844334307109</v>
      </c>
      <c r="AP115" s="277" t="n">
        <f aca="false">IF(Calculation!$Y$12=2,AR115,SQRT((AR115^2*16+AS115^2*8)/24))</f>
        <v>0.08</v>
      </c>
      <c r="AQ115" s="261"/>
      <c r="AR115" s="298" t="n">
        <f aca="false">VLOOKUP(AN115,VolTable,15)</f>
        <v>0.08</v>
      </c>
      <c r="AS115" s="316" t="n">
        <f aca="false">VLOOKUP(AN115,VolTable,19)</f>
        <v>0.175</v>
      </c>
      <c r="AT115" s="291"/>
      <c r="AU115" s="291" t="n">
        <f aca="false">VLOOKUP(AN115,VolTable,23)</f>
        <v>2.9</v>
      </c>
      <c r="AV115" s="299" t="n">
        <f aca="false">VLOOKUP(AN115,VolTable,27)</f>
        <v>1.15</v>
      </c>
    </row>
    <row r="116" customFormat="false" ht="11.25" hidden="false" customHeight="false" outlineLevel="0" collapsed="false">
      <c r="A116" s="301" t="n">
        <f aca="false">EOMONTH(A115,0)+1</f>
        <v>49218</v>
      </c>
      <c r="B116" s="261" t="n">
        <f aca="false">VLOOKUP(A116,$V$8:$Z$258,2)+PPadd</f>
        <v>73.5</v>
      </c>
      <c r="C116" s="65"/>
      <c r="D116" s="302" t="n">
        <f aca="false">VLOOKUP($A116,$V$8:$Z$258,4)</f>
        <v>55</v>
      </c>
      <c r="E116" s="247" t="n">
        <f aca="false">VLOOKUP($A116,$V$8:$Z$258,5)</f>
        <v>0.06650108280325</v>
      </c>
      <c r="F116" s="325"/>
      <c r="G116" s="326"/>
      <c r="H116" s="325"/>
      <c r="I116" s="326"/>
      <c r="J116" s="92" t="n">
        <f aca="false">X116</f>
        <v>0</v>
      </c>
      <c r="K116" s="306" t="n">
        <f aca="false">J116-C116</f>
        <v>0</v>
      </c>
      <c r="L116" s="258" t="n">
        <f aca="false">(A116-Calculation!$C$8)/365.25</f>
        <v>8.99931553730322</v>
      </c>
      <c r="M116" s="1" t="n">
        <v>1</v>
      </c>
      <c r="N116" s="307" t="n">
        <f aca="false">$A116</f>
        <v>49218</v>
      </c>
      <c r="O116" s="41" t="n">
        <f aca="false">VLOOKUP($N116,$AI$8:$AJ$258,2)+PvolMult</f>
        <v>0.211018616771884</v>
      </c>
      <c r="P116" s="308" t="n">
        <f aca="false">VLOOKUP($N116,$AI$8:$AK$258,3)+PvolMult</f>
        <v>0.253222340126261</v>
      </c>
      <c r="Q116" s="109"/>
      <c r="V116" s="310" t="n">
        <f aca="false">$A116</f>
        <v>49218</v>
      </c>
      <c r="W116" s="261" t="n">
        <f aca="false">IF(Calculation!$Y$12=2,VLOOKUP(V116,Curves!$D116:$K369,3),(VLOOKUP(V116,Curves!$D116:$K369,3)*16*5+VLOOKUP(V116,Curves!$D116:$K369,7)*8*7+VLOOKUP(V116,Curves!M117:T340,3)*16+VLOOKUP(V116,Curves!M117:T340,7)*16)/168)</f>
        <v>73.5</v>
      </c>
      <c r="X116" s="92" t="n">
        <v>0</v>
      </c>
      <c r="Y116" s="311" t="n">
        <f aca="false">Y115</f>
        <v>55</v>
      </c>
      <c r="Z116" s="294" t="n">
        <f aca="false">VLOOKUP(V116,Curves!A110:B369,2)</f>
        <v>0.06650108280325</v>
      </c>
      <c r="AA116" s="325"/>
      <c r="AB116" s="326"/>
      <c r="AC116" s="325"/>
      <c r="AD116" s="326"/>
      <c r="AE116" s="17" t="n">
        <f aca="false">1+inflation/12*AF116</f>
        <v>1.225</v>
      </c>
      <c r="AF116" s="17" t="n">
        <v>108</v>
      </c>
      <c r="AG116" s="285" t="n">
        <v>8.99932</v>
      </c>
      <c r="AH116" s="106"/>
      <c r="AI116" s="313" t="n">
        <f aca="false">+V116</f>
        <v>49218</v>
      </c>
      <c r="AJ116" s="314" t="n">
        <f aca="false">IF(Calculation!$AB$24=1,Data!AO116,Data!AP116)</f>
        <v>0.211018616771884</v>
      </c>
      <c r="AK116" s="315" t="n">
        <f aca="false">AJ116*1.2</f>
        <v>0.253222340126261</v>
      </c>
      <c r="AM116" s="41"/>
      <c r="AN116" s="310" t="n">
        <f aca="false">AI116</f>
        <v>49218</v>
      </c>
      <c r="AO116" s="297" t="n">
        <f aca="false">IF(Calculation!$Y$12=2,SQRT((AR116^2*(AN116-today-1)+AU116^2*15)/(AN116-today+14)),SQRT((((AR116^2*16+AS116^2*8)/24)*(AN116-today-1)+((AU116^2*16+AV116^2*8)/24)*15)/(AN116-today+14)))</f>
        <v>0.211018616771884</v>
      </c>
      <c r="AP116" s="277" t="n">
        <f aca="false">IF(Calculation!$Y$12=2,AR116,SQRT((AR116^2*16+AS116^2*8)/24))</f>
        <v>0.08</v>
      </c>
      <c r="AQ116" s="261"/>
      <c r="AR116" s="298" t="n">
        <f aca="false">VLOOKUP(AN116,VolTable,15)</f>
        <v>0.08</v>
      </c>
      <c r="AS116" s="316" t="n">
        <f aca="false">VLOOKUP(AN116,VolTable,19)</f>
        <v>0.175</v>
      </c>
      <c r="AT116" s="291"/>
      <c r="AU116" s="291" t="n">
        <f aca="false">VLOOKUP(AN116,VolTable,23)</f>
        <v>2.9</v>
      </c>
      <c r="AV116" s="299" t="n">
        <f aca="false">VLOOKUP(AN116,VolTable,27)</f>
        <v>1.15</v>
      </c>
    </row>
    <row r="117" customFormat="false" ht="11.25" hidden="false" customHeight="false" outlineLevel="0" collapsed="false">
      <c r="A117" s="319" t="n">
        <f aca="false">EOMONTH(A116,0)+1</f>
        <v>49249</v>
      </c>
      <c r="B117" s="261" t="n">
        <f aca="false">VLOOKUP(A117,$V$8:$Z$258,2)+PPadd</f>
        <v>73.5</v>
      </c>
      <c r="C117" s="65"/>
      <c r="D117" s="302" t="n">
        <f aca="false">VLOOKUP($A117,$V$8:$Z$258,4)</f>
        <v>55</v>
      </c>
      <c r="E117" s="247" t="n">
        <f aca="false">VLOOKUP($A117,$V$8:$Z$258,5)</f>
        <v>0.06650108280325</v>
      </c>
      <c r="F117" s="325"/>
      <c r="G117" s="326"/>
      <c r="H117" s="325"/>
      <c r="I117" s="326"/>
      <c r="J117" s="92" t="n">
        <f aca="false">X117</f>
        <v>0</v>
      </c>
      <c r="K117" s="306" t="n">
        <f aca="false">J117-C117</f>
        <v>0</v>
      </c>
      <c r="L117" s="258" t="n">
        <f aca="false">(A117-Calculation!$C$8)/365.25</f>
        <v>9.08418891170431</v>
      </c>
      <c r="M117" s="1" t="n">
        <v>2</v>
      </c>
      <c r="N117" s="307" t="n">
        <f aca="false">$A117</f>
        <v>49249</v>
      </c>
      <c r="O117" s="41" t="n">
        <f aca="false">VLOOKUP($N117,$AI$8:$AJ$258,2)+PvolMult</f>
        <v>0.21017765791664</v>
      </c>
      <c r="P117" s="308" t="n">
        <f aca="false">VLOOKUP($N117,$AI$8:$AK$258,3)+PvolMult</f>
        <v>0.252213189499967</v>
      </c>
      <c r="Q117" s="109"/>
      <c r="V117" s="310" t="n">
        <f aca="false">$A117</f>
        <v>49249</v>
      </c>
      <c r="W117" s="261" t="n">
        <f aca="false">IF(Calculation!$Y$12=2,VLOOKUP(V117,Curves!$D117:$K370,3),(VLOOKUP(V117,Curves!$D117:$K370,3)*16*5+VLOOKUP(V117,Curves!$D117:$K370,7)*8*7+VLOOKUP(V117,Curves!M118:T341,3)*16+VLOOKUP(V117,Curves!M118:T341,7)*16)/168)</f>
        <v>73.5</v>
      </c>
      <c r="X117" s="92" t="n">
        <v>0</v>
      </c>
      <c r="Y117" s="311" t="n">
        <f aca="false">Y116</f>
        <v>55</v>
      </c>
      <c r="Z117" s="294" t="n">
        <f aca="false">VLOOKUP(V117,Curves!A111:B370,2)</f>
        <v>0.06650108280325</v>
      </c>
      <c r="AA117" s="325"/>
      <c r="AB117" s="326"/>
      <c r="AC117" s="325"/>
      <c r="AD117" s="326"/>
      <c r="AE117" s="17" t="n">
        <f aca="false">1+inflation/12*AF117</f>
        <v>1.22708333333333</v>
      </c>
      <c r="AF117" s="17" t="n">
        <v>109</v>
      </c>
      <c r="AG117" s="285" t="n">
        <v>9.08145</v>
      </c>
      <c r="AH117" s="106"/>
      <c r="AI117" s="313" t="n">
        <f aca="false">+V117</f>
        <v>49249</v>
      </c>
      <c r="AJ117" s="314" t="n">
        <f aca="false">IF(Calculation!$AB$24=1,Data!AO117,Data!AP117)</f>
        <v>0.21017765791664</v>
      </c>
      <c r="AK117" s="315" t="n">
        <f aca="false">AJ117*1.2</f>
        <v>0.252213189499967</v>
      </c>
      <c r="AM117" s="41"/>
      <c r="AN117" s="310" t="n">
        <f aca="false">AI117</f>
        <v>49249</v>
      </c>
      <c r="AO117" s="297" t="n">
        <f aca="false">IF(Calculation!$Y$12=2,SQRT((AR117^2*(AN117-today-1)+AU117^2*15)/(AN117-today+14)),SQRT((((AR117^2*16+AS117^2*8)/24)*(AN117-today-1)+((AU117^2*16+AV117^2*8)/24)*15)/(AN117-today+14)))</f>
        <v>0.21017765791664</v>
      </c>
      <c r="AP117" s="277" t="n">
        <f aca="false">IF(Calculation!$Y$12=2,AR117,SQRT((AR117^2*16+AS117^2*8)/24))</f>
        <v>0.08</v>
      </c>
      <c r="AQ117" s="261"/>
      <c r="AR117" s="298" t="n">
        <f aca="false">VLOOKUP(AN117,VolTable,15)</f>
        <v>0.08</v>
      </c>
      <c r="AS117" s="316" t="n">
        <f aca="false">VLOOKUP(AN117,VolTable,19)</f>
        <v>0.175</v>
      </c>
      <c r="AT117" s="291"/>
      <c r="AU117" s="291" t="n">
        <f aca="false">VLOOKUP(AN117,VolTable,23)</f>
        <v>2.9</v>
      </c>
      <c r="AV117" s="299" t="n">
        <f aca="false">VLOOKUP(AN117,VolTable,27)</f>
        <v>1.15</v>
      </c>
    </row>
    <row r="118" customFormat="false" ht="11.25" hidden="false" customHeight="false" outlineLevel="0" collapsed="false">
      <c r="A118" s="319" t="n">
        <f aca="false">EOMONTH(A117,0)+1</f>
        <v>49279</v>
      </c>
      <c r="B118" s="261" t="n">
        <f aca="false">VLOOKUP(A118,$V$8:$Z$258,2)+PPadd</f>
        <v>73.5</v>
      </c>
      <c r="C118" s="65"/>
      <c r="D118" s="302" t="n">
        <f aca="false">VLOOKUP($A118,$V$8:$Z$258,4)</f>
        <v>55</v>
      </c>
      <c r="E118" s="247" t="n">
        <f aca="false">VLOOKUP($A118,$V$8:$Z$258,5)</f>
        <v>0.06650108280325</v>
      </c>
      <c r="F118" s="325"/>
      <c r="G118" s="326"/>
      <c r="H118" s="325"/>
      <c r="I118" s="326"/>
      <c r="J118" s="92" t="n">
        <f aca="false">X118</f>
        <v>0</v>
      </c>
      <c r="K118" s="306" t="n">
        <f aca="false">J118-C118</f>
        <v>0</v>
      </c>
      <c r="L118" s="258" t="n">
        <f aca="false">(A118-Calculation!$C$8)/365.25</f>
        <v>9.16632443531828</v>
      </c>
      <c r="M118" s="1" t="n">
        <v>3</v>
      </c>
      <c r="N118" s="307" t="n">
        <f aca="false">$A118</f>
        <v>49279</v>
      </c>
      <c r="O118" s="41" t="n">
        <f aca="false">VLOOKUP($N118,$AI$8:$AJ$258,2)+PvolMult</f>
        <v>0.209375441344193</v>
      </c>
      <c r="P118" s="308" t="n">
        <f aca="false">VLOOKUP($N118,$AI$8:$AK$258,3)+PvolMult</f>
        <v>0.251250529613031</v>
      </c>
      <c r="Q118" s="109"/>
      <c r="V118" s="310" t="n">
        <f aca="false">$A118</f>
        <v>49279</v>
      </c>
      <c r="W118" s="261" t="n">
        <f aca="false">IF(Calculation!$Y$12=2,VLOOKUP(V118,Curves!$D118:$K371,3),(VLOOKUP(V118,Curves!$D118:$K371,3)*16*5+VLOOKUP(V118,Curves!$D118:$K371,7)*8*7+VLOOKUP(V118,Curves!M119:T342,3)*16+VLOOKUP(V118,Curves!M119:T342,7)*16)/168)</f>
        <v>73.5</v>
      </c>
      <c r="X118" s="92" t="n">
        <v>0</v>
      </c>
      <c r="Y118" s="311" t="n">
        <f aca="false">Y117</f>
        <v>55</v>
      </c>
      <c r="Z118" s="294" t="n">
        <f aca="false">VLOOKUP(V118,Curves!A112:B371,2)</f>
        <v>0.06650108280325</v>
      </c>
      <c r="AA118" s="325"/>
      <c r="AB118" s="326"/>
      <c r="AC118" s="325"/>
      <c r="AD118" s="326"/>
      <c r="AE118" s="17" t="n">
        <f aca="false">1+inflation/12*AF118</f>
        <v>1.22916666666667</v>
      </c>
      <c r="AF118" s="17" t="n">
        <v>110</v>
      </c>
      <c r="AG118" s="285" t="n">
        <v>9.16632</v>
      </c>
      <c r="AH118" s="106"/>
      <c r="AI118" s="313" t="n">
        <f aca="false">+V118</f>
        <v>49279</v>
      </c>
      <c r="AJ118" s="314" t="n">
        <f aca="false">IF(Calculation!$AB$24=1,Data!AO118,Data!AP118)</f>
        <v>0.209375441344193</v>
      </c>
      <c r="AK118" s="315" t="n">
        <f aca="false">AJ118*1.2</f>
        <v>0.251250529613031</v>
      </c>
      <c r="AM118" s="41"/>
      <c r="AN118" s="310" t="n">
        <f aca="false">AI118</f>
        <v>49279</v>
      </c>
      <c r="AO118" s="297" t="n">
        <f aca="false">IF(Calculation!$Y$12=2,SQRT((AR118^2*(AN118-today-1)+AU118^2*15)/(AN118-today+14)),SQRT((((AR118^2*16+AS118^2*8)/24)*(AN118-today-1)+((AU118^2*16+AV118^2*8)/24)*15)/(AN118-today+14)))</f>
        <v>0.209375441344193</v>
      </c>
      <c r="AP118" s="277" t="n">
        <f aca="false">IF(Calculation!$Y$12=2,AR118,SQRT((AR118^2*16+AS118^2*8)/24))</f>
        <v>0.08</v>
      </c>
      <c r="AQ118" s="261"/>
      <c r="AR118" s="298" t="n">
        <f aca="false">VLOOKUP(AN118,VolTable,15)</f>
        <v>0.08</v>
      </c>
      <c r="AS118" s="316" t="n">
        <f aca="false">VLOOKUP(AN118,VolTable,19)</f>
        <v>0.175</v>
      </c>
      <c r="AT118" s="291"/>
      <c r="AU118" s="291" t="n">
        <f aca="false">VLOOKUP(AN118,VolTable,23)</f>
        <v>2.9</v>
      </c>
      <c r="AV118" s="299" t="n">
        <f aca="false">VLOOKUP(AN118,VolTable,27)</f>
        <v>1.15</v>
      </c>
    </row>
    <row r="119" customFormat="false" ht="11.25" hidden="false" customHeight="false" outlineLevel="0" collapsed="false">
      <c r="A119" s="319" t="n">
        <f aca="false">EOMONTH(A118,0)+1</f>
        <v>49310</v>
      </c>
      <c r="B119" s="261" t="n">
        <f aca="false">VLOOKUP(A119,$V$8:$Z$258,2)+PPadd</f>
        <v>73.5</v>
      </c>
      <c r="C119" s="65"/>
      <c r="D119" s="302" t="n">
        <f aca="false">VLOOKUP($A119,$V$8:$Z$258,4)</f>
        <v>55</v>
      </c>
      <c r="E119" s="247" t="n">
        <f aca="false">VLOOKUP($A119,$V$8:$Z$258,5)</f>
        <v>0.06650108280325</v>
      </c>
      <c r="F119" s="325"/>
      <c r="G119" s="326"/>
      <c r="H119" s="325"/>
      <c r="I119" s="326"/>
      <c r="J119" s="92" t="n">
        <f aca="false">X119</f>
        <v>0</v>
      </c>
      <c r="K119" s="306" t="n">
        <f aca="false">J119-C119</f>
        <v>0</v>
      </c>
      <c r="L119" s="258" t="n">
        <f aca="false">(A119-Calculation!$C$8)/365.25</f>
        <v>9.25119780971937</v>
      </c>
      <c r="M119" s="1" t="n">
        <v>4</v>
      </c>
      <c r="N119" s="307" t="n">
        <f aca="false">$A119</f>
        <v>49310</v>
      </c>
      <c r="O119" s="41" t="n">
        <f aca="false">VLOOKUP($N119,$AI$8:$AJ$258,2)+PvolMult</f>
        <v>0.208558210984465</v>
      </c>
      <c r="P119" s="308" t="n">
        <f aca="false">VLOOKUP($N119,$AI$8:$AK$258,3)+PvolMult</f>
        <v>0.250269853181358</v>
      </c>
      <c r="Q119" s="109"/>
      <c r="V119" s="310" t="n">
        <f aca="false">$A119</f>
        <v>49310</v>
      </c>
      <c r="W119" s="261" t="n">
        <f aca="false">IF(Calculation!$Y$12=2,VLOOKUP(V119,Curves!$D119:$K372,3),(VLOOKUP(V119,Curves!$D119:$K372,3)*16*5+VLOOKUP(V119,Curves!$D119:$K372,7)*8*7+VLOOKUP(V119,Curves!M120:T343,3)*16+VLOOKUP(V119,Curves!M120:T343,7)*16)/168)</f>
        <v>73.5</v>
      </c>
      <c r="X119" s="92" t="n">
        <v>0</v>
      </c>
      <c r="Y119" s="311" t="n">
        <f aca="false">Y118</f>
        <v>55</v>
      </c>
      <c r="Z119" s="294" t="n">
        <f aca="false">VLOOKUP(V119,Curves!A113:B372,2)</f>
        <v>0.06650108280325</v>
      </c>
      <c r="AA119" s="325"/>
      <c r="AB119" s="326"/>
      <c r="AC119" s="325"/>
      <c r="AD119" s="326"/>
      <c r="AE119" s="17" t="n">
        <f aca="false">1+inflation/12*AF119</f>
        <v>1.23125</v>
      </c>
      <c r="AF119" s="17" t="n">
        <v>111</v>
      </c>
      <c r="AG119" s="285" t="n">
        <v>9.24846</v>
      </c>
      <c r="AH119" s="106"/>
      <c r="AI119" s="313" t="n">
        <f aca="false">+V119</f>
        <v>49310</v>
      </c>
      <c r="AJ119" s="314" t="n">
        <f aca="false">IF(Calculation!$AB$24=1,Data!AO119,Data!AP119)</f>
        <v>0.208558210984465</v>
      </c>
      <c r="AK119" s="315" t="n">
        <f aca="false">AJ119*1.2</f>
        <v>0.250269853181358</v>
      </c>
      <c r="AM119" s="41"/>
      <c r="AN119" s="310" t="n">
        <f aca="false">AI119</f>
        <v>49310</v>
      </c>
      <c r="AO119" s="297" t="n">
        <f aca="false">IF(Calculation!$Y$12=2,SQRT((AR119^2*(AN119-today-1)+AU119^2*15)/(AN119-today+14)),SQRT((((AR119^2*16+AS119^2*8)/24)*(AN119-today-1)+((AU119^2*16+AV119^2*8)/24)*15)/(AN119-today+14)))</f>
        <v>0.208558210984465</v>
      </c>
      <c r="AP119" s="277" t="n">
        <f aca="false">IF(Calculation!$Y$12=2,AR119,SQRT((AR119^2*16+AS119^2*8)/24))</f>
        <v>0.08</v>
      </c>
      <c r="AQ119" s="261"/>
      <c r="AR119" s="298" t="n">
        <f aca="false">VLOOKUP(AN119,VolTable,15)</f>
        <v>0.08</v>
      </c>
      <c r="AS119" s="316" t="n">
        <f aca="false">VLOOKUP(AN119,VolTable,19)</f>
        <v>0.175</v>
      </c>
      <c r="AT119" s="291"/>
      <c r="AU119" s="291" t="n">
        <f aca="false">VLOOKUP(AN119,VolTable,23)</f>
        <v>2.9</v>
      </c>
      <c r="AV119" s="299" t="n">
        <f aca="false">VLOOKUP(AN119,VolTable,27)</f>
        <v>1.15</v>
      </c>
    </row>
    <row r="120" customFormat="false" ht="11.25" hidden="false" customHeight="false" outlineLevel="0" collapsed="false">
      <c r="A120" s="319" t="n">
        <f aca="false">EOMONTH(A119,0)+1</f>
        <v>49341</v>
      </c>
      <c r="B120" s="261" t="n">
        <f aca="false">VLOOKUP(A120,$V$8:$Z$258,2)+PPadd</f>
        <v>73.5</v>
      </c>
      <c r="C120" s="65"/>
      <c r="D120" s="302" t="n">
        <f aca="false">VLOOKUP($A120,$V$8:$Z$258,4)</f>
        <v>55</v>
      </c>
      <c r="E120" s="247" t="n">
        <f aca="false">VLOOKUP($A120,$V$8:$Z$258,5)</f>
        <v>0.06650108280325</v>
      </c>
      <c r="F120" s="325"/>
      <c r="G120" s="326"/>
      <c r="H120" s="325"/>
      <c r="I120" s="326"/>
      <c r="J120" s="92" t="n">
        <f aca="false">X120</f>
        <v>0</v>
      </c>
      <c r="K120" s="306" t="n">
        <f aca="false">J120-C120</f>
        <v>0</v>
      </c>
      <c r="L120" s="258" t="n">
        <f aca="false">(A120-Calculation!$C$8)/365.25</f>
        <v>9.33607118412047</v>
      </c>
      <c r="M120" s="1" t="n">
        <v>5</v>
      </c>
      <c r="N120" s="307" t="n">
        <f aca="false">$A120</f>
        <v>49341</v>
      </c>
      <c r="O120" s="41" t="n">
        <f aca="false">VLOOKUP($N120,$AI$8:$AJ$258,2)+PvolMult</f>
        <v>0.20775262899815</v>
      </c>
      <c r="P120" s="308" t="n">
        <f aca="false">VLOOKUP($N120,$AI$8:$AK$258,3)+PvolMult</f>
        <v>0.24930315479778</v>
      </c>
      <c r="Q120" s="109"/>
      <c r="V120" s="310" t="n">
        <f aca="false">$A120</f>
        <v>49341</v>
      </c>
      <c r="W120" s="261" t="n">
        <f aca="false">IF(Calculation!$Y$12=2,VLOOKUP(V120,Curves!$D120:$K373,3),(VLOOKUP(V120,Curves!$D120:$K373,3)*16*5+VLOOKUP(V120,Curves!$D120:$K373,7)*8*7+VLOOKUP(V120,Curves!M121:T344,3)*16+VLOOKUP(V120,Curves!M121:T344,7)*16)/168)</f>
        <v>73.5</v>
      </c>
      <c r="X120" s="92" t="n">
        <v>0</v>
      </c>
      <c r="Y120" s="311" t="n">
        <f aca="false">Y119</f>
        <v>55</v>
      </c>
      <c r="Z120" s="294" t="n">
        <f aca="false">VLOOKUP(V120,Curves!A114:B373,2)</f>
        <v>0.06650108280325</v>
      </c>
      <c r="AA120" s="325"/>
      <c r="AB120" s="326"/>
      <c r="AC120" s="325"/>
      <c r="AD120" s="326"/>
      <c r="AE120" s="17" t="n">
        <f aca="false">1+inflation/12*AF120</f>
        <v>1.23333333333333</v>
      </c>
      <c r="AF120" s="17" t="n">
        <v>112</v>
      </c>
      <c r="AG120" s="285" t="n">
        <v>9.33333</v>
      </c>
      <c r="AH120" s="106"/>
      <c r="AI120" s="313" t="n">
        <f aca="false">+V120</f>
        <v>49341</v>
      </c>
      <c r="AJ120" s="314" t="n">
        <f aca="false">IF(Calculation!$AB$24=1,Data!AO120,Data!AP120)</f>
        <v>0.20775262899815</v>
      </c>
      <c r="AK120" s="315" t="n">
        <f aca="false">AJ120*1.2</f>
        <v>0.24930315479778</v>
      </c>
      <c r="AM120" s="41"/>
      <c r="AN120" s="310" t="n">
        <f aca="false">AI120</f>
        <v>49341</v>
      </c>
      <c r="AO120" s="297" t="n">
        <f aca="false">IF(Calculation!$Y$12=2,SQRT((AR120^2*(AN120-today-1)+AU120^2*15)/(AN120-today+14)),SQRT((((AR120^2*16+AS120^2*8)/24)*(AN120-today-1)+((AU120^2*16+AV120^2*8)/24)*15)/(AN120-today+14)))</f>
        <v>0.20775262899815</v>
      </c>
      <c r="AP120" s="277" t="n">
        <f aca="false">IF(Calculation!$Y$12=2,AR120,SQRT((AR120^2*16+AS120^2*8)/24))</f>
        <v>0.08</v>
      </c>
      <c r="AQ120" s="261"/>
      <c r="AR120" s="298" t="n">
        <f aca="false">VLOOKUP(AN120,VolTable,15)</f>
        <v>0.08</v>
      </c>
      <c r="AS120" s="316" t="n">
        <f aca="false">VLOOKUP(AN120,VolTable,19)</f>
        <v>0.175</v>
      </c>
      <c r="AT120" s="291"/>
      <c r="AU120" s="291" t="n">
        <f aca="false">VLOOKUP(AN120,VolTable,23)</f>
        <v>2.9</v>
      </c>
      <c r="AV120" s="299" t="n">
        <f aca="false">VLOOKUP(AN120,VolTable,27)</f>
        <v>1.15</v>
      </c>
    </row>
    <row r="121" customFormat="false" ht="11.25" hidden="false" customHeight="false" outlineLevel="0" collapsed="false">
      <c r="A121" s="319" t="n">
        <f aca="false">EOMONTH(A120,0)+1</f>
        <v>49369</v>
      </c>
      <c r="B121" s="261" t="n">
        <f aca="false">VLOOKUP(A121,$V$8:$Z$258,2)+PPadd</f>
        <v>73.5</v>
      </c>
      <c r="C121" s="65"/>
      <c r="D121" s="302" t="n">
        <f aca="false">VLOOKUP($A121,$V$8:$Z$258,4)</f>
        <v>55</v>
      </c>
      <c r="E121" s="247" t="n">
        <f aca="false">VLOOKUP($A121,$V$8:$Z$258,5)</f>
        <v>0.06650108280325</v>
      </c>
      <c r="F121" s="325"/>
      <c r="G121" s="326"/>
      <c r="H121" s="325"/>
      <c r="I121" s="326"/>
      <c r="J121" s="92" t="n">
        <f aca="false">X121</f>
        <v>0</v>
      </c>
      <c r="K121" s="306" t="n">
        <f aca="false">J121-C121</f>
        <v>0</v>
      </c>
      <c r="L121" s="258" t="n">
        <f aca="false">(A121-Calculation!$C$8)/365.25</f>
        <v>9.41273100616017</v>
      </c>
      <c r="M121" s="1" t="n">
        <v>6</v>
      </c>
      <c r="N121" s="307" t="n">
        <f aca="false">$A121</f>
        <v>49369</v>
      </c>
      <c r="O121" s="41" t="n">
        <f aca="false">VLOOKUP($N121,$AI$8:$AJ$258,2)+PvolMult</f>
        <v>0.207034797990158</v>
      </c>
      <c r="P121" s="308" t="n">
        <f aca="false">VLOOKUP($N121,$AI$8:$AK$258,3)+PvolMult</f>
        <v>0.24844175758819</v>
      </c>
      <c r="Q121" s="109"/>
      <c r="V121" s="310" t="n">
        <f aca="false">$A121</f>
        <v>49369</v>
      </c>
      <c r="W121" s="261" t="n">
        <f aca="false">IF(Calculation!$Y$12=2,VLOOKUP(V121,Curves!$D121:$K374,3),(VLOOKUP(V121,Curves!$D121:$K374,3)*16*5+VLOOKUP(V121,Curves!$D121:$K374,7)*8*7+VLOOKUP(V121,Curves!M122:T345,3)*16+VLOOKUP(V121,Curves!M122:T345,7)*16)/168)</f>
        <v>73.5</v>
      </c>
      <c r="X121" s="92" t="n">
        <v>0</v>
      </c>
      <c r="Y121" s="311" t="n">
        <f aca="false">Y120</f>
        <v>55</v>
      </c>
      <c r="Z121" s="294" t="n">
        <f aca="false">VLOOKUP(V121,Curves!A115:B374,2)</f>
        <v>0.06650108280325</v>
      </c>
      <c r="AA121" s="325"/>
      <c r="AB121" s="326"/>
      <c r="AC121" s="325"/>
      <c r="AD121" s="326"/>
      <c r="AE121" s="17" t="n">
        <f aca="false">1+inflation/12*AF121</f>
        <v>1.23541666666667</v>
      </c>
      <c r="AF121" s="17" t="n">
        <v>113</v>
      </c>
      <c r="AG121" s="285" t="n">
        <v>9.41821</v>
      </c>
      <c r="AH121" s="106"/>
      <c r="AI121" s="313" t="n">
        <f aca="false">+V121</f>
        <v>49369</v>
      </c>
      <c r="AJ121" s="314" t="n">
        <f aca="false">IF(Calculation!$AB$24=1,Data!AO121,Data!AP121)</f>
        <v>0.207034797990158</v>
      </c>
      <c r="AK121" s="315" t="n">
        <f aca="false">AJ121*1.2</f>
        <v>0.24844175758819</v>
      </c>
      <c r="AM121" s="41"/>
      <c r="AN121" s="310" t="n">
        <f aca="false">AI121</f>
        <v>49369</v>
      </c>
      <c r="AO121" s="297" t="n">
        <f aca="false">IF(Calculation!$Y$12=2,SQRT((AR121^2*(AN121-today-1)+AU121^2*15)/(AN121-today+14)),SQRT((((AR121^2*16+AS121^2*8)/24)*(AN121-today-1)+((AU121^2*16+AV121^2*8)/24)*15)/(AN121-today+14)))</f>
        <v>0.207034797990158</v>
      </c>
      <c r="AP121" s="277" t="n">
        <f aca="false">IF(Calculation!$Y$12=2,AR121,SQRT((AR121^2*16+AS121^2*8)/24))</f>
        <v>0.08</v>
      </c>
      <c r="AQ121" s="261"/>
      <c r="AR121" s="298" t="n">
        <f aca="false">VLOOKUP(AN121,VolTable,15)</f>
        <v>0.08</v>
      </c>
      <c r="AS121" s="316" t="n">
        <f aca="false">VLOOKUP(AN121,VolTable,19)</f>
        <v>0.175</v>
      </c>
      <c r="AT121" s="291"/>
      <c r="AU121" s="291" t="n">
        <f aca="false">VLOOKUP(AN121,VolTable,23)</f>
        <v>2.9</v>
      </c>
      <c r="AV121" s="299" t="n">
        <f aca="false">VLOOKUP(AN121,VolTable,27)</f>
        <v>1.15</v>
      </c>
    </row>
    <row r="122" customFormat="false" ht="11.25" hidden="false" customHeight="false" outlineLevel="0" collapsed="false">
      <c r="A122" s="319" t="n">
        <f aca="false">EOMONTH(A121,0)+1</f>
        <v>49400</v>
      </c>
      <c r="B122" s="261" t="n">
        <f aca="false">VLOOKUP(A122,$V$8:$Z$258,2)+PPadd</f>
        <v>73.5</v>
      </c>
      <c r="C122" s="65"/>
      <c r="D122" s="302" t="n">
        <f aca="false">VLOOKUP($A122,$V$8:$Z$258,4)</f>
        <v>55</v>
      </c>
      <c r="E122" s="247" t="n">
        <f aca="false">VLOOKUP($A122,$V$8:$Z$258,5)</f>
        <v>0.06650108280325</v>
      </c>
      <c r="F122" s="325"/>
      <c r="G122" s="326"/>
      <c r="H122" s="325"/>
      <c r="I122" s="326"/>
      <c r="J122" s="92" t="n">
        <f aca="false">X122</f>
        <v>0</v>
      </c>
      <c r="K122" s="306" t="n">
        <f aca="false">J122-C122</f>
        <v>0</v>
      </c>
      <c r="L122" s="258" t="n">
        <f aca="false">(A122-Calculation!$C$8)/365.25</f>
        <v>9.49760438056126</v>
      </c>
      <c r="M122" s="1" t="n">
        <v>1</v>
      </c>
      <c r="N122" s="307" t="n">
        <f aca="false">$A122</f>
        <v>49400</v>
      </c>
      <c r="O122" s="41" t="n">
        <f aca="false">VLOOKUP($N122,$AI$8:$AJ$258,2)+PvolMult</f>
        <v>0.206250660271392</v>
      </c>
      <c r="P122" s="308" t="n">
        <f aca="false">VLOOKUP($N122,$AI$8:$AK$258,3)+PvolMult</f>
        <v>0.247500792325671</v>
      </c>
      <c r="Q122" s="109"/>
      <c r="V122" s="310" t="n">
        <f aca="false">$A122</f>
        <v>49400</v>
      </c>
      <c r="W122" s="261" t="n">
        <f aca="false">IF(Calculation!$Y$12=2,VLOOKUP(V122,Curves!$D122:$K375,3),(VLOOKUP(V122,Curves!$D122:$K375,3)*16*5+VLOOKUP(V122,Curves!$D122:$K375,7)*8*7+VLOOKUP(V122,Curves!M123:T346,3)*16+VLOOKUP(V122,Curves!M123:T346,7)*16)/168)</f>
        <v>73.5</v>
      </c>
      <c r="X122" s="92" t="n">
        <v>0</v>
      </c>
      <c r="Y122" s="311" t="n">
        <f aca="false">Y121</f>
        <v>55</v>
      </c>
      <c r="Z122" s="294" t="n">
        <f aca="false">VLOOKUP(V122,Curves!A116:B375,2)</f>
        <v>0.06650108280325</v>
      </c>
      <c r="AA122" s="325"/>
      <c r="AB122" s="326"/>
      <c r="AC122" s="325"/>
      <c r="AD122" s="326"/>
      <c r="AE122" s="17" t="n">
        <f aca="false">1+inflation/12*AF122</f>
        <v>1.2375</v>
      </c>
      <c r="AF122" s="17" t="n">
        <v>114</v>
      </c>
      <c r="AG122" s="285" t="n">
        <v>9.50034</v>
      </c>
      <c r="AH122" s="106"/>
      <c r="AI122" s="313" t="n">
        <f aca="false">+V122</f>
        <v>49400</v>
      </c>
      <c r="AJ122" s="314" t="n">
        <f aca="false">IF(Calculation!$AB$24=1,Data!AO122,Data!AP122)</f>
        <v>0.206250660271392</v>
      </c>
      <c r="AK122" s="315" t="n">
        <f aca="false">AJ122*1.2</f>
        <v>0.247500792325671</v>
      </c>
      <c r="AM122" s="41"/>
      <c r="AN122" s="310" t="n">
        <f aca="false">AI122</f>
        <v>49400</v>
      </c>
      <c r="AO122" s="297" t="n">
        <f aca="false">IF(Calculation!$Y$12=2,SQRT((AR122^2*(AN122-today-1)+AU122^2*15)/(AN122-today+14)),SQRT((((AR122^2*16+AS122^2*8)/24)*(AN122-today-1)+((AU122^2*16+AV122^2*8)/24)*15)/(AN122-today+14)))</f>
        <v>0.206250660271392</v>
      </c>
      <c r="AP122" s="277" t="n">
        <f aca="false">IF(Calculation!$Y$12=2,AR122,SQRT((AR122^2*16+AS122^2*8)/24))</f>
        <v>0.08</v>
      </c>
      <c r="AQ122" s="261"/>
      <c r="AR122" s="298" t="n">
        <f aca="false">VLOOKUP(AN122,VolTable,15)</f>
        <v>0.08</v>
      </c>
      <c r="AS122" s="316" t="n">
        <f aca="false">VLOOKUP(AN122,VolTable,19)</f>
        <v>0.175</v>
      </c>
      <c r="AT122" s="291"/>
      <c r="AU122" s="291" t="n">
        <f aca="false">VLOOKUP(AN122,VolTable,23)</f>
        <v>2.9</v>
      </c>
      <c r="AV122" s="299" t="n">
        <f aca="false">VLOOKUP(AN122,VolTable,27)</f>
        <v>1.15</v>
      </c>
    </row>
    <row r="123" customFormat="false" ht="11.25" hidden="false" customHeight="false" outlineLevel="0" collapsed="false">
      <c r="A123" s="319" t="n">
        <f aca="false">EOMONTH(A122,0)+1</f>
        <v>49430</v>
      </c>
      <c r="B123" s="261" t="n">
        <f aca="false">VLOOKUP(A123,$V$8:$Z$258,2)+PPadd</f>
        <v>73.5</v>
      </c>
      <c r="C123" s="65"/>
      <c r="D123" s="302" t="n">
        <f aca="false">VLOOKUP($A123,$V$8:$Z$258,4)</f>
        <v>55</v>
      </c>
      <c r="E123" s="247" t="n">
        <f aca="false">VLOOKUP($A123,$V$8:$Z$258,5)</f>
        <v>0.06650108280325</v>
      </c>
      <c r="F123" s="325"/>
      <c r="G123" s="326"/>
      <c r="H123" s="325"/>
      <c r="I123" s="326"/>
      <c r="J123" s="92" t="n">
        <f aca="false">X123</f>
        <v>0</v>
      </c>
      <c r="K123" s="306" t="n">
        <f aca="false">J123-C123</f>
        <v>0</v>
      </c>
      <c r="L123" s="258" t="n">
        <f aca="false">(A123-Calculation!$C$8)/365.25</f>
        <v>9.57973990417522</v>
      </c>
      <c r="M123" s="1" t="n">
        <v>2</v>
      </c>
      <c r="N123" s="307" t="n">
        <f aca="false">$A123</f>
        <v>49430</v>
      </c>
      <c r="O123" s="41" t="n">
        <f aca="false">VLOOKUP($N123,$AI$8:$AJ$258,2)+PvolMult</f>
        <v>0.205502199659297</v>
      </c>
      <c r="P123" s="308" t="n">
        <f aca="false">VLOOKUP($N123,$AI$8:$AK$258,3)+PvolMult</f>
        <v>0.246602639591156</v>
      </c>
      <c r="Q123" s="109"/>
      <c r="V123" s="310" t="n">
        <f aca="false">$A123</f>
        <v>49430</v>
      </c>
      <c r="W123" s="261" t="n">
        <f aca="false">IF(Calculation!$Y$12=2,VLOOKUP(V123,Curves!$D123:$K376,3),(VLOOKUP(V123,Curves!$D123:$K376,3)*16*5+VLOOKUP(V123,Curves!$D123:$K376,7)*8*7+VLOOKUP(V123,Curves!M124:T347,3)*16+VLOOKUP(V123,Curves!M124:T347,7)*16)/168)</f>
        <v>73.5</v>
      </c>
      <c r="X123" s="92" t="n">
        <v>0</v>
      </c>
      <c r="Y123" s="311" t="n">
        <f aca="false">Y122</f>
        <v>55</v>
      </c>
      <c r="Z123" s="294" t="n">
        <f aca="false">VLOOKUP(V123,Curves!A117:B376,2)</f>
        <v>0.06650108280325</v>
      </c>
      <c r="AA123" s="325"/>
      <c r="AB123" s="326"/>
      <c r="AC123" s="325"/>
      <c r="AD123" s="326"/>
      <c r="AE123" s="17" t="n">
        <f aca="false">1+inflation/12*AF123</f>
        <v>1.23958333333333</v>
      </c>
      <c r="AF123" s="17" t="n">
        <v>115</v>
      </c>
      <c r="AG123" s="285" t="n">
        <v>9.58522</v>
      </c>
      <c r="AH123" s="106"/>
      <c r="AI123" s="313" t="n">
        <f aca="false">+V123</f>
        <v>49430</v>
      </c>
      <c r="AJ123" s="314" t="n">
        <f aca="false">IF(Calculation!$AB$24=1,Data!AO123,Data!AP123)</f>
        <v>0.205502199659297</v>
      </c>
      <c r="AK123" s="315" t="n">
        <f aca="false">AJ123*1.2</f>
        <v>0.246602639591156</v>
      </c>
      <c r="AM123" s="41"/>
      <c r="AN123" s="310" t="n">
        <f aca="false">AI123</f>
        <v>49430</v>
      </c>
      <c r="AO123" s="297" t="n">
        <f aca="false">IF(Calculation!$Y$12=2,SQRT((AR123^2*(AN123-today-1)+AU123^2*15)/(AN123-today+14)),SQRT((((AR123^2*16+AS123^2*8)/24)*(AN123-today-1)+((AU123^2*16+AV123^2*8)/24)*15)/(AN123-today+14)))</f>
        <v>0.205502199659297</v>
      </c>
      <c r="AP123" s="277" t="n">
        <f aca="false">IF(Calculation!$Y$12=2,AR123,SQRT((AR123^2*16+AS123^2*8)/24))</f>
        <v>0.08</v>
      </c>
      <c r="AQ123" s="261"/>
      <c r="AR123" s="298" t="n">
        <f aca="false">VLOOKUP(AN123,VolTable,15)</f>
        <v>0.08</v>
      </c>
      <c r="AS123" s="316" t="n">
        <f aca="false">VLOOKUP(AN123,VolTable,19)</f>
        <v>0.175</v>
      </c>
      <c r="AT123" s="291"/>
      <c r="AU123" s="291" t="n">
        <f aca="false">VLOOKUP(AN123,VolTable,23)</f>
        <v>2.9</v>
      </c>
      <c r="AV123" s="299" t="n">
        <f aca="false">VLOOKUP(AN123,VolTable,27)</f>
        <v>1.15</v>
      </c>
    </row>
    <row r="124" customFormat="false" ht="11.25" hidden="false" customHeight="false" outlineLevel="0" collapsed="false">
      <c r="A124" s="319" t="n">
        <f aca="false">EOMONTH(A123,0)+1</f>
        <v>49461</v>
      </c>
      <c r="B124" s="261" t="n">
        <f aca="false">VLOOKUP(A124,$V$8:$Z$258,2)+PPadd</f>
        <v>73.5</v>
      </c>
      <c r="C124" s="65"/>
      <c r="D124" s="302" t="n">
        <f aca="false">VLOOKUP($A124,$V$8:$Z$258,4)</f>
        <v>55</v>
      </c>
      <c r="E124" s="247" t="n">
        <f aca="false">VLOOKUP($A124,$V$8:$Z$258,5)</f>
        <v>0.06650108280325</v>
      </c>
      <c r="F124" s="325"/>
      <c r="G124" s="326"/>
      <c r="H124" s="325"/>
      <c r="I124" s="326"/>
      <c r="J124" s="92" t="n">
        <f aca="false">X124</f>
        <v>0</v>
      </c>
      <c r="K124" s="306" t="n">
        <f aca="false">J124-C124</f>
        <v>0</v>
      </c>
      <c r="L124" s="258" t="n">
        <f aca="false">(A124-Calculation!$C$8)/365.25</f>
        <v>9.66461327857632</v>
      </c>
      <c r="M124" s="1" t="n">
        <v>3</v>
      </c>
      <c r="N124" s="307" t="n">
        <f aca="false">$A124</f>
        <v>49461</v>
      </c>
      <c r="O124" s="41" t="n">
        <f aca="false">VLOOKUP($N124,$AI$8:$AJ$258,2)+PvolMult</f>
        <v>0.204739283317977</v>
      </c>
      <c r="P124" s="308" t="n">
        <f aca="false">VLOOKUP($N124,$AI$8:$AK$258,3)+PvolMult</f>
        <v>0.245687139981572</v>
      </c>
      <c r="Q124" s="109"/>
      <c r="V124" s="310" t="n">
        <f aca="false">$A124</f>
        <v>49461</v>
      </c>
      <c r="W124" s="261" t="n">
        <f aca="false">IF(Calculation!$Y$12=2,VLOOKUP(V124,Curves!$D124:$K377,3),(VLOOKUP(V124,Curves!$D124:$K377,3)*16*5+VLOOKUP(V124,Curves!$D124:$K377,7)*8*7+VLOOKUP(V124,Curves!M125:T348,3)*16+VLOOKUP(V124,Curves!M125:T348,7)*16)/168)</f>
        <v>73.5</v>
      </c>
      <c r="X124" s="92" t="n">
        <v>0</v>
      </c>
      <c r="Y124" s="311" t="n">
        <f aca="false">Y123</f>
        <v>55</v>
      </c>
      <c r="Z124" s="294" t="n">
        <f aca="false">VLOOKUP(V124,Curves!A118:B377,2)</f>
        <v>0.06650108280325</v>
      </c>
      <c r="AA124" s="325"/>
      <c r="AB124" s="326"/>
      <c r="AC124" s="325"/>
      <c r="AD124" s="326"/>
      <c r="AE124" s="17" t="n">
        <f aca="false">1+inflation/12*AF124</f>
        <v>1.24166666666667</v>
      </c>
      <c r="AF124" s="17" t="n">
        <v>116</v>
      </c>
      <c r="AG124" s="285" t="n">
        <v>9.66735</v>
      </c>
      <c r="AH124" s="106"/>
      <c r="AI124" s="313" t="n">
        <f aca="false">+V124</f>
        <v>49461</v>
      </c>
      <c r="AJ124" s="314" t="n">
        <f aca="false">IF(Calculation!$AB$24=1,Data!AO124,Data!AP124)</f>
        <v>0.204739283317977</v>
      </c>
      <c r="AK124" s="315" t="n">
        <f aca="false">AJ124*1.2</f>
        <v>0.245687139981572</v>
      </c>
      <c r="AM124" s="41"/>
      <c r="AN124" s="310" t="n">
        <f aca="false">AI124</f>
        <v>49461</v>
      </c>
      <c r="AO124" s="297" t="n">
        <f aca="false">IF(Calculation!$Y$12=2,SQRT((AR124^2*(AN124-today-1)+AU124^2*15)/(AN124-today+14)),SQRT((((AR124^2*16+AS124^2*8)/24)*(AN124-today-1)+((AU124^2*16+AV124^2*8)/24)*15)/(AN124-today+14)))</f>
        <v>0.204739283317977</v>
      </c>
      <c r="AP124" s="277" t="n">
        <f aca="false">IF(Calculation!$Y$12=2,AR124,SQRT((AR124^2*16+AS124^2*8)/24))</f>
        <v>0.08</v>
      </c>
      <c r="AQ124" s="261"/>
      <c r="AR124" s="298" t="n">
        <f aca="false">VLOOKUP(AN124,VolTable,15)</f>
        <v>0.08</v>
      </c>
      <c r="AS124" s="316" t="n">
        <f aca="false">VLOOKUP(AN124,VolTable,19)</f>
        <v>0.175</v>
      </c>
      <c r="AT124" s="291"/>
      <c r="AU124" s="291" t="n">
        <f aca="false">VLOOKUP(AN124,VolTable,23)</f>
        <v>2.9</v>
      </c>
      <c r="AV124" s="299" t="n">
        <f aca="false">VLOOKUP(AN124,VolTable,27)</f>
        <v>1.15</v>
      </c>
    </row>
    <row r="125" customFormat="false" ht="11.25" hidden="false" customHeight="false" outlineLevel="0" collapsed="false">
      <c r="A125" s="319" t="n">
        <f aca="false">EOMONTH(A124,0)+1</f>
        <v>49491</v>
      </c>
      <c r="B125" s="261" t="n">
        <f aca="false">VLOOKUP(A125,$V$8:$Z$258,2)+PPadd</f>
        <v>73.5</v>
      </c>
      <c r="C125" s="65"/>
      <c r="D125" s="302" t="n">
        <f aca="false">VLOOKUP($A125,$V$8:$Z$258,4)</f>
        <v>55</v>
      </c>
      <c r="E125" s="247" t="n">
        <f aca="false">VLOOKUP($A125,$V$8:$Z$258,5)</f>
        <v>0.06650108280325</v>
      </c>
      <c r="F125" s="325"/>
      <c r="G125" s="326"/>
      <c r="H125" s="325"/>
      <c r="I125" s="326"/>
      <c r="J125" s="92" t="n">
        <f aca="false">X125</f>
        <v>0</v>
      </c>
      <c r="K125" s="306" t="n">
        <f aca="false">J125-C125</f>
        <v>0</v>
      </c>
      <c r="L125" s="258" t="n">
        <f aca="false">(A125-Calculation!$C$8)/365.25</f>
        <v>9.74674880219028</v>
      </c>
      <c r="M125" s="1" t="n">
        <v>4</v>
      </c>
      <c r="N125" s="307" t="n">
        <f aca="false">$A125</f>
        <v>49491</v>
      </c>
      <c r="O125" s="41" t="n">
        <f aca="false">VLOOKUP($N125,$AI$8:$AJ$258,2)+PvolMult</f>
        <v>0.204010913042421</v>
      </c>
      <c r="P125" s="308" t="n">
        <f aca="false">VLOOKUP($N125,$AI$8:$AK$258,3)+PvolMult</f>
        <v>0.244813095650905</v>
      </c>
      <c r="Q125" s="109"/>
      <c r="V125" s="310" t="n">
        <f aca="false">$A125</f>
        <v>49491</v>
      </c>
      <c r="W125" s="261" t="n">
        <f aca="false">IF(Calculation!$Y$12=2,VLOOKUP(V125,Curves!$D125:$K378,3),(VLOOKUP(V125,Curves!$D125:$K378,3)*16*5+VLOOKUP(V125,Curves!$D125:$K378,7)*8*7+VLOOKUP(V125,Curves!M126:T349,3)*16+VLOOKUP(V125,Curves!M126:T349,7)*16)/168)</f>
        <v>73.5</v>
      </c>
      <c r="X125" s="92" t="n">
        <v>0</v>
      </c>
      <c r="Y125" s="311" t="n">
        <f aca="false">Y124</f>
        <v>55</v>
      </c>
      <c r="Z125" s="294" t="n">
        <f aca="false">VLOOKUP(V125,Curves!A119:B378,2)</f>
        <v>0.06650108280325</v>
      </c>
      <c r="AA125" s="325"/>
      <c r="AB125" s="326"/>
      <c r="AC125" s="325"/>
      <c r="AD125" s="326"/>
      <c r="AE125" s="17" t="n">
        <f aca="false">1+inflation/12*AF125</f>
        <v>1.24375</v>
      </c>
      <c r="AF125" s="17" t="n">
        <v>117</v>
      </c>
      <c r="AG125" s="285" t="n">
        <v>9.75222</v>
      </c>
      <c r="AH125" s="106"/>
      <c r="AI125" s="313" t="n">
        <f aca="false">+V125</f>
        <v>49491</v>
      </c>
      <c r="AJ125" s="314" t="n">
        <f aca="false">IF(Calculation!$AB$24=1,Data!AO125,Data!AP125)</f>
        <v>0.204010913042421</v>
      </c>
      <c r="AK125" s="315" t="n">
        <f aca="false">AJ125*1.2</f>
        <v>0.244813095650905</v>
      </c>
      <c r="AM125" s="41"/>
      <c r="AN125" s="310" t="n">
        <f aca="false">AI125</f>
        <v>49491</v>
      </c>
      <c r="AO125" s="297" t="n">
        <f aca="false">IF(Calculation!$Y$12=2,SQRT((AR125^2*(AN125-today-1)+AU125^2*15)/(AN125-today+14)),SQRT((((AR125^2*16+AS125^2*8)/24)*(AN125-today-1)+((AU125^2*16+AV125^2*8)/24)*15)/(AN125-today+14)))</f>
        <v>0.204010913042421</v>
      </c>
      <c r="AP125" s="277" t="n">
        <f aca="false">IF(Calculation!$Y$12=2,AR125,SQRT((AR125^2*16+AS125^2*8)/24))</f>
        <v>0.08</v>
      </c>
      <c r="AQ125" s="261"/>
      <c r="AR125" s="298" t="n">
        <f aca="false">VLOOKUP(AN125,VolTable,15)</f>
        <v>0.08</v>
      </c>
      <c r="AS125" s="316" t="n">
        <f aca="false">VLOOKUP(AN125,VolTable,19)</f>
        <v>0.175</v>
      </c>
      <c r="AT125" s="291"/>
      <c r="AU125" s="291" t="n">
        <f aca="false">VLOOKUP(AN125,VolTable,23)</f>
        <v>2.9</v>
      </c>
      <c r="AV125" s="299" t="n">
        <f aca="false">VLOOKUP(AN125,VolTable,27)</f>
        <v>1.15</v>
      </c>
    </row>
    <row r="126" customFormat="false" ht="11.25" hidden="false" customHeight="false" outlineLevel="0" collapsed="false">
      <c r="A126" s="319" t="n">
        <f aca="false">EOMONTH(A125,0)+1</f>
        <v>49522</v>
      </c>
      <c r="B126" s="261" t="n">
        <f aca="false">VLOOKUP(A126,$V$8:$Z$258,2)+PPadd</f>
        <v>73.5</v>
      </c>
      <c r="C126" s="65"/>
      <c r="D126" s="302" t="n">
        <f aca="false">VLOOKUP($A126,$V$8:$Z$258,4)</f>
        <v>55</v>
      </c>
      <c r="E126" s="247" t="n">
        <f aca="false">VLOOKUP($A126,$V$8:$Z$258,5)</f>
        <v>0.06650108280325</v>
      </c>
      <c r="F126" s="325"/>
      <c r="G126" s="326"/>
      <c r="H126" s="325"/>
      <c r="I126" s="326"/>
      <c r="J126" s="92" t="n">
        <f aca="false">X126</f>
        <v>0</v>
      </c>
      <c r="K126" s="306" t="n">
        <f aca="false">J126-C126</f>
        <v>0</v>
      </c>
      <c r="L126" s="258" t="n">
        <f aca="false">(A126-Calculation!$C$8)/365.25</f>
        <v>9.83162217659138</v>
      </c>
      <c r="M126" s="1" t="n">
        <v>5</v>
      </c>
      <c r="N126" s="307" t="n">
        <f aca="false">$A126</f>
        <v>49522</v>
      </c>
      <c r="O126" s="41" t="n">
        <f aca="false">VLOOKUP($N126,$AI$8:$AJ$258,2)+PvolMult</f>
        <v>0.20326830923724</v>
      </c>
      <c r="P126" s="308" t="n">
        <f aca="false">VLOOKUP($N126,$AI$8:$AK$258,3)+PvolMult</f>
        <v>0.243921971084688</v>
      </c>
      <c r="Q126" s="109"/>
      <c r="V126" s="310" t="n">
        <f aca="false">$A126</f>
        <v>49522</v>
      </c>
      <c r="W126" s="261" t="n">
        <f aca="false">IF(Calculation!$Y$12=2,VLOOKUP(V126,Curves!$D126:$K379,3),(VLOOKUP(V126,Curves!$D126:$K379,3)*16*5+VLOOKUP(V126,Curves!$D126:$K379,7)*8*7+VLOOKUP(V126,Curves!M127:T350,3)*16+VLOOKUP(V126,Curves!M127:T350,7)*16)/168)</f>
        <v>73.5</v>
      </c>
      <c r="X126" s="92" t="n">
        <v>0</v>
      </c>
      <c r="Y126" s="311" t="n">
        <f aca="false">Y125</f>
        <v>55</v>
      </c>
      <c r="Z126" s="294" t="n">
        <f aca="false">VLOOKUP(V126,Curves!A120:B379,2)</f>
        <v>0.06650108280325</v>
      </c>
      <c r="AA126" s="325"/>
      <c r="AB126" s="326"/>
      <c r="AC126" s="325"/>
      <c r="AD126" s="326"/>
      <c r="AE126" s="17" t="n">
        <f aca="false">1+inflation/12*AF126</f>
        <v>1.24583333333333</v>
      </c>
      <c r="AF126" s="17" t="n">
        <v>118</v>
      </c>
      <c r="AG126" s="285" t="n">
        <v>9.8371</v>
      </c>
      <c r="AH126" s="106"/>
      <c r="AI126" s="313" t="n">
        <f aca="false">+V126</f>
        <v>49522</v>
      </c>
      <c r="AJ126" s="314" t="n">
        <f aca="false">IF(Calculation!$AB$24=1,Data!AO126,Data!AP126)</f>
        <v>0.20326830923724</v>
      </c>
      <c r="AK126" s="315" t="n">
        <f aca="false">AJ126*1.2</f>
        <v>0.243921971084688</v>
      </c>
      <c r="AM126" s="41"/>
      <c r="AN126" s="310" t="n">
        <f aca="false">AI126</f>
        <v>49522</v>
      </c>
      <c r="AO126" s="297" t="n">
        <f aca="false">IF(Calculation!$Y$12=2,SQRT((AR126^2*(AN126-today-1)+AU126^2*15)/(AN126-today+14)),SQRT((((AR126^2*16+AS126^2*8)/24)*(AN126-today-1)+((AU126^2*16+AV126^2*8)/24)*15)/(AN126-today+14)))</f>
        <v>0.20326830923724</v>
      </c>
      <c r="AP126" s="277" t="n">
        <f aca="false">IF(Calculation!$Y$12=2,AR126,SQRT((AR126^2*16+AS126^2*8)/24))</f>
        <v>0.08</v>
      </c>
      <c r="AQ126" s="261"/>
      <c r="AR126" s="298" t="n">
        <f aca="false">VLOOKUP(AN126,VolTable,15)</f>
        <v>0.08</v>
      </c>
      <c r="AS126" s="316" t="n">
        <f aca="false">VLOOKUP(AN126,VolTable,19)</f>
        <v>0.175</v>
      </c>
      <c r="AT126" s="291"/>
      <c r="AU126" s="291" t="n">
        <f aca="false">VLOOKUP(AN126,VolTable,23)</f>
        <v>2.9</v>
      </c>
      <c r="AV126" s="299" t="n">
        <f aca="false">VLOOKUP(AN126,VolTable,27)</f>
        <v>1.15</v>
      </c>
    </row>
    <row r="127" customFormat="false" ht="11.25" hidden="false" customHeight="false" outlineLevel="0" collapsed="false">
      <c r="A127" s="319" t="n">
        <f aca="false">EOMONTH(A126,0)+1</f>
        <v>49553</v>
      </c>
      <c r="B127" s="261" t="n">
        <f aca="false">VLOOKUP(A127,$V$8:$Z$258,2)+PPadd</f>
        <v>73.5</v>
      </c>
      <c r="C127" s="65"/>
      <c r="D127" s="302" t="n">
        <f aca="false">VLOOKUP($A127,$V$8:$Z$258,4)</f>
        <v>55</v>
      </c>
      <c r="E127" s="247" t="n">
        <f aca="false">VLOOKUP($A127,$V$8:$Z$258,5)</f>
        <v>0.06650108280325</v>
      </c>
      <c r="F127" s="325"/>
      <c r="G127" s="326"/>
      <c r="H127" s="325"/>
      <c r="I127" s="326"/>
      <c r="J127" s="92" t="n">
        <f aca="false">X127</f>
        <v>0</v>
      </c>
      <c r="K127" s="306" t="n">
        <f aca="false">J127-C127</f>
        <v>0</v>
      </c>
      <c r="L127" s="258" t="n">
        <f aca="false">(A127-Calculation!$C$8)/365.25</f>
        <v>9.91649555099247</v>
      </c>
      <c r="M127" s="1" t="n">
        <v>6</v>
      </c>
      <c r="N127" s="307" t="n">
        <f aca="false">$A127</f>
        <v>49553</v>
      </c>
      <c r="O127" s="41" t="n">
        <f aca="false">VLOOKUP($N127,$AI$8:$AJ$258,2)+PvolMult</f>
        <v>0.202535697091993</v>
      </c>
      <c r="P127" s="308" t="n">
        <f aca="false">VLOOKUP($N127,$AI$8:$AK$258,3)+PvolMult</f>
        <v>0.243042836510391</v>
      </c>
      <c r="Q127" s="109"/>
      <c r="V127" s="310" t="n">
        <f aca="false">$A127</f>
        <v>49553</v>
      </c>
      <c r="W127" s="261" t="n">
        <f aca="false">IF(Calculation!$Y$12=2,VLOOKUP(V127,Curves!$D127:$K380,3),(VLOOKUP(V127,Curves!$D127:$K380,3)*16*5+VLOOKUP(V127,Curves!$D127:$K380,7)*8*7+VLOOKUP(V127,Curves!M128:T351,3)*16+VLOOKUP(V127,Curves!M128:T351,7)*16)/168)</f>
        <v>73.5</v>
      </c>
      <c r="X127" s="92" t="n">
        <v>0</v>
      </c>
      <c r="Y127" s="311" t="n">
        <f aca="false">Y126</f>
        <v>55</v>
      </c>
      <c r="Z127" s="294" t="n">
        <f aca="false">VLOOKUP(V127,Curves!A121:B380,2)</f>
        <v>0.06650108280325</v>
      </c>
      <c r="AA127" s="325"/>
      <c r="AB127" s="326"/>
      <c r="AC127" s="325"/>
      <c r="AD127" s="326"/>
      <c r="AE127" s="17" t="n">
        <f aca="false">1+inflation/12*AF127</f>
        <v>1.24791666666667</v>
      </c>
      <c r="AF127" s="17" t="n">
        <v>119</v>
      </c>
      <c r="AG127" s="285" t="n">
        <v>9.91376</v>
      </c>
      <c r="AH127" s="106"/>
      <c r="AI127" s="313" t="n">
        <f aca="false">+V127</f>
        <v>49553</v>
      </c>
      <c r="AJ127" s="314" t="n">
        <f aca="false">IF(Calculation!$AB$24=1,Data!AO127,Data!AP127)</f>
        <v>0.202535697091993</v>
      </c>
      <c r="AK127" s="315" t="n">
        <f aca="false">AJ127*1.2</f>
        <v>0.243042836510391</v>
      </c>
      <c r="AM127" s="41"/>
      <c r="AN127" s="310" t="n">
        <f aca="false">AI127</f>
        <v>49553</v>
      </c>
      <c r="AO127" s="297" t="n">
        <f aca="false">IF(Calculation!$Y$12=2,SQRT((AR127^2*(AN127-today-1)+AU127^2*15)/(AN127-today+14)),SQRT((((AR127^2*16+AS127^2*8)/24)*(AN127-today-1)+((AU127^2*16+AV127^2*8)/24)*15)/(AN127-today+14)))</f>
        <v>0.202535697091993</v>
      </c>
      <c r="AP127" s="277" t="n">
        <f aca="false">IF(Calculation!$Y$12=2,AR127,SQRT((AR127^2*16+AS127^2*8)/24))</f>
        <v>0.08</v>
      </c>
      <c r="AQ127" s="261"/>
      <c r="AR127" s="298" t="n">
        <f aca="false">VLOOKUP(AN127,VolTable,15)</f>
        <v>0.08</v>
      </c>
      <c r="AS127" s="316" t="n">
        <f aca="false">VLOOKUP(AN127,VolTable,19)</f>
        <v>0.175</v>
      </c>
      <c r="AT127" s="291"/>
      <c r="AU127" s="291" t="n">
        <f aca="false">VLOOKUP(AN127,VolTable,23)</f>
        <v>2.9</v>
      </c>
      <c r="AV127" s="299" t="n">
        <f aca="false">VLOOKUP(AN127,VolTable,27)</f>
        <v>1.15</v>
      </c>
    </row>
    <row r="128" customFormat="false" ht="11.25" hidden="false" customHeight="false" outlineLevel="0" collapsed="false">
      <c r="A128" s="301" t="n">
        <f aca="false">EOMONTH(A127,0)+1</f>
        <v>49583</v>
      </c>
      <c r="B128" s="261" t="n">
        <f aca="false">VLOOKUP(A128,$V$8:$Z$258,2)+PPadd</f>
        <v>73.5</v>
      </c>
      <c r="C128" s="65"/>
      <c r="D128" s="302" t="n">
        <f aca="false">VLOOKUP($A128,$V$8:$Z$258,4)</f>
        <v>55</v>
      </c>
      <c r="E128" s="247" t="n">
        <f aca="false">VLOOKUP($A128,$V$8:$Z$258,5)</f>
        <v>0.06650108280325</v>
      </c>
      <c r="F128" s="325"/>
      <c r="G128" s="326"/>
      <c r="H128" s="325"/>
      <c r="I128" s="326"/>
      <c r="J128" s="92" t="n">
        <f aca="false">X128</f>
        <v>0</v>
      </c>
      <c r="K128" s="306" t="n">
        <f aca="false">J128-C128</f>
        <v>0</v>
      </c>
      <c r="L128" s="258" t="n">
        <f aca="false">(A128-Calculation!$C$8)/365.25</f>
        <v>9.99863107460643</v>
      </c>
      <c r="M128" s="1" t="n">
        <v>1</v>
      </c>
      <c r="N128" s="307" t="n">
        <f aca="false">$A128</f>
        <v>49583</v>
      </c>
      <c r="O128" s="41" t="n">
        <f aca="false">VLOOKUP($N128,$AI$8:$AJ$258,2)+PvolMult</f>
        <v>0.201836029044716</v>
      </c>
      <c r="P128" s="308" t="n">
        <f aca="false">VLOOKUP($N128,$AI$8:$AK$258,3)+PvolMult</f>
        <v>0.242203234853659</v>
      </c>
      <c r="Q128" s="109"/>
      <c r="V128" s="310" t="n">
        <f aca="false">$A128</f>
        <v>49583</v>
      </c>
      <c r="W128" s="261" t="n">
        <f aca="false">IF(Calculation!$Y$12=2,VLOOKUP(V128,Curves!$D128:$K381,3),(VLOOKUP(V128,Curves!$D128:$K381,3)*16*5+VLOOKUP(V128,Curves!$D128:$K381,7)*8*7+VLOOKUP(V128,Curves!M129:T352,3)*16+VLOOKUP(V128,Curves!M129:T352,7)*16)/168)</f>
        <v>73.5</v>
      </c>
      <c r="X128" s="92" t="n">
        <v>0</v>
      </c>
      <c r="Y128" s="311" t="n">
        <f aca="false">Y127</f>
        <v>55</v>
      </c>
      <c r="Z128" s="294" t="n">
        <f aca="false">VLOOKUP(V128,Curves!A122:B381,2)</f>
        <v>0.06650108280325</v>
      </c>
      <c r="AA128" s="325"/>
      <c r="AB128" s="326"/>
      <c r="AC128" s="325"/>
      <c r="AD128" s="326"/>
      <c r="AE128" s="17" t="n">
        <f aca="false">1+inflation/12*AF128</f>
        <v>1.25</v>
      </c>
      <c r="AF128" s="17" t="n">
        <v>120</v>
      </c>
      <c r="AG128" s="285" t="n">
        <v>9.99863</v>
      </c>
      <c r="AH128" s="106"/>
      <c r="AI128" s="313" t="n">
        <f aca="false">+V128</f>
        <v>49583</v>
      </c>
      <c r="AJ128" s="314" t="n">
        <f aca="false">IF(Calculation!$AB$24=1,Data!AO128,Data!AP128)</f>
        <v>0.201836029044716</v>
      </c>
      <c r="AK128" s="315" t="n">
        <f aca="false">AJ128*1.2</f>
        <v>0.242203234853659</v>
      </c>
      <c r="AM128" s="41"/>
      <c r="AN128" s="310" t="n">
        <f aca="false">AI128</f>
        <v>49583</v>
      </c>
      <c r="AO128" s="297" t="n">
        <f aca="false">IF(Calculation!$Y$12=2,SQRT((AR128^2*(AN128-today-1)+AU128^2*15)/(AN128-today+14)),SQRT((((AR128^2*16+AS128^2*8)/24)*(AN128-today-1)+((AU128^2*16+AV128^2*8)/24)*15)/(AN128-today+14)))</f>
        <v>0.201836029044716</v>
      </c>
      <c r="AP128" s="277" t="n">
        <f aca="false">IF(Calculation!$Y$12=2,AR128,SQRT((AR128^2*16+AS128^2*8)/24))</f>
        <v>0.08</v>
      </c>
      <c r="AQ128" s="261"/>
      <c r="AR128" s="298" t="n">
        <f aca="false">VLOOKUP(AN128,VolTable,15)</f>
        <v>0.08</v>
      </c>
      <c r="AS128" s="316" t="n">
        <f aca="false">VLOOKUP(AN128,VolTable,19)</f>
        <v>0.175</v>
      </c>
      <c r="AT128" s="291"/>
      <c r="AU128" s="291" t="n">
        <f aca="false">VLOOKUP(AN128,VolTable,23)</f>
        <v>2.9</v>
      </c>
      <c r="AV128" s="299" t="n">
        <f aca="false">VLOOKUP(AN128,VolTable,27)</f>
        <v>1.15</v>
      </c>
    </row>
    <row r="129" customFormat="false" ht="11.25" hidden="false" customHeight="false" outlineLevel="0" collapsed="false">
      <c r="A129" s="319" t="n">
        <f aca="false">EOMONTH(A128,0)+1</f>
        <v>49614</v>
      </c>
      <c r="B129" s="261" t="n">
        <f aca="false">VLOOKUP(A129,$V$8:$Z$258,2)+PPadd</f>
        <v>73.5</v>
      </c>
      <c r="C129" s="65"/>
      <c r="D129" s="302" t="n">
        <f aca="false">VLOOKUP($A129,$V$8:$Z$258,4)</f>
        <v>55</v>
      </c>
      <c r="E129" s="247" t="n">
        <f aca="false">VLOOKUP($A129,$V$8:$Z$258,5)</f>
        <v>0.06650108280325</v>
      </c>
      <c r="F129" s="325"/>
      <c r="G129" s="326"/>
      <c r="H129" s="325"/>
      <c r="I129" s="326"/>
      <c r="J129" s="92" t="n">
        <f aca="false">X129</f>
        <v>0</v>
      </c>
      <c r="K129" s="306" t="n">
        <f aca="false">J129-C129</f>
        <v>0</v>
      </c>
      <c r="L129" s="258" t="n">
        <f aca="false">(A129-Calculation!$C$8)/365.25</f>
        <v>10.0835044490075</v>
      </c>
      <c r="M129" s="1" t="n">
        <v>2</v>
      </c>
      <c r="N129" s="307" t="n">
        <f aca="false">$A129</f>
        <v>49614</v>
      </c>
      <c r="O129" s="41" t="n">
        <f aca="false">VLOOKUP($N129,$AI$8:$AJ$258,2)+PvolMult</f>
        <v>0.201122457999676</v>
      </c>
      <c r="P129" s="308" t="n">
        <f aca="false">VLOOKUP($N129,$AI$8:$AK$258,3)+PvolMult</f>
        <v>0.241346949599611</v>
      </c>
      <c r="Q129" s="109"/>
      <c r="V129" s="310" t="n">
        <f aca="false">$A129</f>
        <v>49614</v>
      </c>
      <c r="W129" s="261" t="n">
        <f aca="false">IF(Calculation!$Y$12=2,VLOOKUP(V129,Curves!$D129:$K382,3),(VLOOKUP(V129,Curves!$D129:$K382,3)*16*5+VLOOKUP(V129,Curves!$D129:$K382,7)*8*7+VLOOKUP(V129,Curves!M130:T353,3)*16+VLOOKUP(V129,Curves!M130:T353,7)*16)/168)</f>
        <v>73.5</v>
      </c>
      <c r="X129" s="92" t="n">
        <v>0</v>
      </c>
      <c r="Y129" s="311" t="n">
        <f aca="false">Y128</f>
        <v>55</v>
      </c>
      <c r="Z129" s="294" t="n">
        <f aca="false">VLOOKUP(V129,Curves!A123:B382,2)</f>
        <v>0.06650108280325</v>
      </c>
      <c r="AA129" s="325"/>
      <c r="AB129" s="326"/>
      <c r="AC129" s="325"/>
      <c r="AD129" s="326"/>
      <c r="AE129" s="17" t="n">
        <f aca="false">1+inflation/12*AF129</f>
        <v>1.25208333333333</v>
      </c>
      <c r="AF129" s="17" t="n">
        <v>121</v>
      </c>
      <c r="AG129" s="285" t="n">
        <v>10.08077</v>
      </c>
      <c r="AH129" s="106"/>
      <c r="AI129" s="313" t="n">
        <f aca="false">+V129</f>
        <v>49614</v>
      </c>
      <c r="AJ129" s="314" t="n">
        <f aca="false">IF(Calculation!$AB$24=1,Data!AO129,Data!AP129)</f>
        <v>0.201122457999676</v>
      </c>
      <c r="AK129" s="315" t="n">
        <f aca="false">AJ129*1.2</f>
        <v>0.241346949599611</v>
      </c>
      <c r="AM129" s="41"/>
      <c r="AN129" s="310" t="n">
        <f aca="false">AI129</f>
        <v>49614</v>
      </c>
      <c r="AO129" s="297" t="n">
        <f aca="false">IF(Calculation!$Y$12=2,SQRT((AR129^2*(AN129-today-1)+AU129^2*15)/(AN129-today+14)),SQRT((((AR129^2*16+AS129^2*8)/24)*(AN129-today-1)+((AU129^2*16+AV129^2*8)/24)*15)/(AN129-today+14)))</f>
        <v>0.201122457999676</v>
      </c>
      <c r="AP129" s="277" t="n">
        <f aca="false">IF(Calculation!$Y$12=2,AR129,SQRT((AR129^2*16+AS129^2*8)/24))</f>
        <v>0.08</v>
      </c>
      <c r="AQ129" s="261"/>
      <c r="AR129" s="298" t="n">
        <f aca="false">VLOOKUP(AN129,VolTable,15)</f>
        <v>0.08</v>
      </c>
      <c r="AS129" s="316" t="n">
        <f aca="false">VLOOKUP(AN129,VolTable,19)</f>
        <v>0.175</v>
      </c>
      <c r="AT129" s="291"/>
      <c r="AU129" s="291" t="n">
        <f aca="false">VLOOKUP(AN129,VolTable,23)</f>
        <v>2.9</v>
      </c>
      <c r="AV129" s="299" t="n">
        <f aca="false">VLOOKUP(AN129,VolTable,27)</f>
        <v>1.15</v>
      </c>
    </row>
    <row r="130" customFormat="false" ht="11.25" hidden="false" customHeight="false" outlineLevel="0" collapsed="false">
      <c r="A130" s="319" t="n">
        <f aca="false">EOMONTH(A129,0)+1</f>
        <v>49644</v>
      </c>
      <c r="B130" s="261" t="n">
        <f aca="false">VLOOKUP(A130,$V$8:$Z$258,2)+PPadd</f>
        <v>73.5</v>
      </c>
      <c r="C130" s="65"/>
      <c r="D130" s="302" t="n">
        <f aca="false">VLOOKUP($A130,$V$8:$Z$258,4)</f>
        <v>55</v>
      </c>
      <c r="E130" s="247" t="n">
        <f aca="false">VLOOKUP($A130,$V$8:$Z$258,5)</f>
        <v>0.06650108280325</v>
      </c>
      <c r="F130" s="325"/>
      <c r="G130" s="326"/>
      <c r="H130" s="325"/>
      <c r="I130" s="326"/>
      <c r="J130" s="92" t="n">
        <f aca="false">X130</f>
        <v>0</v>
      </c>
      <c r="K130" s="306" t="n">
        <f aca="false">J130-C130</f>
        <v>0</v>
      </c>
      <c r="L130" s="258" t="n">
        <f aca="false">(A130-Calculation!$C$8)/365.25</f>
        <v>10.1656399726215</v>
      </c>
      <c r="M130" s="1" t="n">
        <v>3</v>
      </c>
      <c r="N130" s="307" t="n">
        <f aca="false">$A130</f>
        <v>49644</v>
      </c>
      <c r="O130" s="41" t="n">
        <f aca="false">VLOOKUP($N130,$AI$8:$AJ$258,2)+PvolMult</f>
        <v>0.200440832494753</v>
      </c>
      <c r="P130" s="308" t="n">
        <f aca="false">VLOOKUP($N130,$AI$8:$AK$258,3)+PvolMult</f>
        <v>0.240528998993704</v>
      </c>
      <c r="Q130" s="109"/>
      <c r="V130" s="310" t="n">
        <f aca="false">$A130</f>
        <v>49644</v>
      </c>
      <c r="W130" s="261" t="n">
        <f aca="false">IF(Calculation!$Y$12=2,VLOOKUP(V130,Curves!$D130:$K383,3),(VLOOKUP(V130,Curves!$D130:$K383,3)*16*5+VLOOKUP(V130,Curves!$D130:$K383,7)*8*7+VLOOKUP(V130,Curves!M131:T354,3)*16+VLOOKUP(V130,Curves!M131:T354,7)*16)/168)</f>
        <v>73.5</v>
      </c>
      <c r="X130" s="92" t="n">
        <v>0</v>
      </c>
      <c r="Y130" s="311" t="n">
        <f aca="false">Y129</f>
        <v>55</v>
      </c>
      <c r="Z130" s="294" t="n">
        <f aca="false">VLOOKUP(V130,Curves!A124:B383,2)</f>
        <v>0.06650108280325</v>
      </c>
      <c r="AA130" s="325"/>
      <c r="AB130" s="326"/>
      <c r="AC130" s="325"/>
      <c r="AD130" s="326"/>
      <c r="AE130" s="17" t="n">
        <f aca="false">1+inflation/12*AF130</f>
        <v>1.25416666666667</v>
      </c>
      <c r="AF130" s="17" t="n">
        <v>122</v>
      </c>
      <c r="AG130" s="285" t="n">
        <v>10.16564</v>
      </c>
      <c r="AH130" s="106"/>
      <c r="AI130" s="313" t="n">
        <f aca="false">+V130</f>
        <v>49644</v>
      </c>
      <c r="AJ130" s="314" t="n">
        <f aca="false">IF(Calculation!$AB$24=1,Data!AO130,Data!AP130)</f>
        <v>0.200440832494753</v>
      </c>
      <c r="AK130" s="315" t="n">
        <f aca="false">AJ130*1.2</f>
        <v>0.240528998993704</v>
      </c>
      <c r="AM130" s="41"/>
      <c r="AN130" s="310" t="n">
        <f aca="false">AI130</f>
        <v>49644</v>
      </c>
      <c r="AO130" s="297" t="n">
        <f aca="false">IF(Calculation!$Y$12=2,SQRT((AR130^2*(AN130-today-1)+AU130^2*15)/(AN130-today+14)),SQRT((((AR130^2*16+AS130^2*8)/24)*(AN130-today-1)+((AU130^2*16+AV130^2*8)/24)*15)/(AN130-today+14)))</f>
        <v>0.200440832494753</v>
      </c>
      <c r="AP130" s="277" t="n">
        <f aca="false">IF(Calculation!$Y$12=2,AR130,SQRT((AR130^2*16+AS130^2*8)/24))</f>
        <v>0.08</v>
      </c>
      <c r="AQ130" s="261"/>
      <c r="AR130" s="298" t="n">
        <f aca="false">VLOOKUP(AN130,VolTable,15)</f>
        <v>0.08</v>
      </c>
      <c r="AS130" s="316" t="n">
        <f aca="false">VLOOKUP(AN130,VolTable,19)</f>
        <v>0.175</v>
      </c>
      <c r="AT130" s="291"/>
      <c r="AU130" s="291" t="n">
        <f aca="false">VLOOKUP(AN130,VolTable,23)</f>
        <v>2.9</v>
      </c>
      <c r="AV130" s="299" t="n">
        <f aca="false">VLOOKUP(AN130,VolTable,27)</f>
        <v>1.15</v>
      </c>
    </row>
    <row r="131" customFormat="false" ht="11.25" hidden="false" customHeight="false" outlineLevel="0" collapsed="false">
      <c r="A131" s="319" t="n">
        <f aca="false">EOMONTH(A130,0)+1</f>
        <v>49675</v>
      </c>
      <c r="B131" s="261" t="n">
        <f aca="false">VLOOKUP(A131,$V$8:$Z$258,2)+PPadd</f>
        <v>73.5</v>
      </c>
      <c r="C131" s="65"/>
      <c r="D131" s="302" t="n">
        <f aca="false">VLOOKUP($A131,$V$8:$Z$258,4)</f>
        <v>55</v>
      </c>
      <c r="E131" s="247" t="n">
        <f aca="false">VLOOKUP($A131,$V$8:$Z$258,5)</f>
        <v>0.06650108280325</v>
      </c>
      <c r="F131" s="325"/>
      <c r="G131" s="326"/>
      <c r="H131" s="325"/>
      <c r="I131" s="326"/>
      <c r="J131" s="92" t="n">
        <f aca="false">X131</f>
        <v>0</v>
      </c>
      <c r="K131" s="306" t="n">
        <f aca="false">J131-C131</f>
        <v>0</v>
      </c>
      <c r="L131" s="258" t="n">
        <f aca="false">(A131-Calculation!$C$8)/365.25</f>
        <v>10.2505133470226</v>
      </c>
      <c r="M131" s="1" t="n">
        <v>4</v>
      </c>
      <c r="N131" s="307" t="n">
        <f aca="false">$A131</f>
        <v>49675</v>
      </c>
      <c r="O131" s="41" t="n">
        <f aca="false">VLOOKUP($N131,$AI$8:$AJ$258,2)+PvolMult</f>
        <v>0.19974551973648</v>
      </c>
      <c r="P131" s="308" t="n">
        <f aca="false">VLOOKUP($N131,$AI$8:$AK$258,3)+PvolMult</f>
        <v>0.239694623683777</v>
      </c>
      <c r="Q131" s="109"/>
      <c r="V131" s="310" t="n">
        <f aca="false">$A131</f>
        <v>49675</v>
      </c>
      <c r="W131" s="261" t="n">
        <f aca="false">IF(Calculation!$Y$12=2,VLOOKUP(V131,Curves!$D131:$K384,3),(VLOOKUP(V131,Curves!$D131:$K384,3)*16*5+VLOOKUP(V131,Curves!$D131:$K384,7)*8*7+VLOOKUP(V131,Curves!M132:T355,3)*16+VLOOKUP(V131,Curves!M132:T355,7)*16)/168)</f>
        <v>73.5</v>
      </c>
      <c r="X131" s="92" t="n">
        <v>0</v>
      </c>
      <c r="Y131" s="311" t="n">
        <f aca="false">Y130</f>
        <v>55</v>
      </c>
      <c r="Z131" s="294" t="n">
        <f aca="false">VLOOKUP(V131,Curves!A125:B384,2)</f>
        <v>0.06650108280325</v>
      </c>
      <c r="AA131" s="325"/>
      <c r="AB131" s="326"/>
      <c r="AC131" s="325"/>
      <c r="AD131" s="326"/>
      <c r="AE131" s="17" t="n">
        <f aca="false">1+inflation/12*AF131</f>
        <v>1.25625</v>
      </c>
      <c r="AF131" s="17" t="n">
        <v>123</v>
      </c>
      <c r="AG131" s="285" t="n">
        <v>10.24778</v>
      </c>
      <c r="AH131" s="106"/>
      <c r="AI131" s="313" t="n">
        <f aca="false">+V131</f>
        <v>49675</v>
      </c>
      <c r="AJ131" s="314" t="n">
        <f aca="false">IF(Calculation!$AB$24=1,Data!AO131,Data!AP131)</f>
        <v>0.19974551973648</v>
      </c>
      <c r="AK131" s="315" t="n">
        <f aca="false">AJ131*1.2</f>
        <v>0.239694623683777</v>
      </c>
      <c r="AM131" s="41"/>
      <c r="AN131" s="310" t="n">
        <f aca="false">AI131</f>
        <v>49675</v>
      </c>
      <c r="AO131" s="297" t="n">
        <f aca="false">IF(Calculation!$Y$12=2,SQRT((AR131^2*(AN131-today-1)+AU131^2*15)/(AN131-today+14)),SQRT((((AR131^2*16+AS131^2*8)/24)*(AN131-today-1)+((AU131^2*16+AV131^2*8)/24)*15)/(AN131-today+14)))</f>
        <v>0.19974551973648</v>
      </c>
      <c r="AP131" s="277" t="n">
        <f aca="false">IF(Calculation!$Y$12=2,AR131,SQRT((AR131^2*16+AS131^2*8)/24))</f>
        <v>0.08</v>
      </c>
      <c r="AQ131" s="261"/>
      <c r="AR131" s="298" t="n">
        <f aca="false">VLOOKUP(AN131,VolTable,15)</f>
        <v>0.08</v>
      </c>
      <c r="AS131" s="316" t="n">
        <f aca="false">VLOOKUP(AN131,VolTable,19)</f>
        <v>0.175</v>
      </c>
      <c r="AT131" s="291"/>
      <c r="AU131" s="291" t="n">
        <f aca="false">VLOOKUP(AN131,VolTable,23)</f>
        <v>2.9</v>
      </c>
      <c r="AV131" s="299" t="n">
        <f aca="false">VLOOKUP(AN131,VolTable,27)</f>
        <v>1.15</v>
      </c>
    </row>
    <row r="132" customFormat="false" ht="11.25" hidden="false" customHeight="false" outlineLevel="0" collapsed="false">
      <c r="A132" s="319" t="n">
        <f aca="false">EOMONTH(A131,0)+1</f>
        <v>49706</v>
      </c>
      <c r="B132" s="261" t="n">
        <f aca="false">VLOOKUP(A132,$V$8:$Z$258,2)+PPadd</f>
        <v>73.5</v>
      </c>
      <c r="C132" s="65"/>
      <c r="D132" s="302" t="n">
        <f aca="false">VLOOKUP($A132,$V$8:$Z$258,4)</f>
        <v>55</v>
      </c>
      <c r="E132" s="247" t="n">
        <f aca="false">VLOOKUP($A132,$V$8:$Z$258,5)</f>
        <v>0.06650108280325</v>
      </c>
      <c r="F132" s="325"/>
      <c r="G132" s="326"/>
      <c r="H132" s="325"/>
      <c r="I132" s="326"/>
      <c r="J132" s="92" t="n">
        <f aca="false">X132</f>
        <v>0</v>
      </c>
      <c r="K132" s="306" t="n">
        <f aca="false">J132-C132</f>
        <v>0</v>
      </c>
      <c r="L132" s="258" t="n">
        <f aca="false">(A132-Calculation!$C$8)/365.25</f>
        <v>10.3353867214237</v>
      </c>
      <c r="M132" s="1" t="n">
        <v>5</v>
      </c>
      <c r="N132" s="307" t="n">
        <f aca="false">$A132</f>
        <v>49706</v>
      </c>
      <c r="O132" s="41" t="n">
        <f aca="false">VLOOKUP($N132,$AI$8:$AJ$258,2)+PvolMult</f>
        <v>0.199059199995363</v>
      </c>
      <c r="P132" s="308" t="n">
        <f aca="false">VLOOKUP($N132,$AI$8:$AK$258,3)+PvolMult</f>
        <v>0.238871039994435</v>
      </c>
      <c r="Q132" s="109"/>
      <c r="V132" s="310" t="n">
        <f aca="false">$A132</f>
        <v>49706</v>
      </c>
      <c r="W132" s="261" t="n">
        <f aca="false">IF(Calculation!$Y$12=2,VLOOKUP(V132,Curves!$D132:$K385,3),(VLOOKUP(V132,Curves!$D132:$K385,3)*16*5+VLOOKUP(V132,Curves!$D132:$K385,7)*8*7+VLOOKUP(V132,Curves!M133:T356,3)*16+VLOOKUP(V132,Curves!M133:T356,7)*16)/168)</f>
        <v>73.5</v>
      </c>
      <c r="X132" s="92" t="n">
        <v>0</v>
      </c>
      <c r="Y132" s="311" t="n">
        <f aca="false">Y131</f>
        <v>55</v>
      </c>
      <c r="Z132" s="294" t="n">
        <f aca="false">VLOOKUP(V132,Curves!A126:B385,2)</f>
        <v>0.06650108280325</v>
      </c>
      <c r="AA132" s="325"/>
      <c r="AB132" s="326"/>
      <c r="AC132" s="325"/>
      <c r="AD132" s="326"/>
      <c r="AE132" s="17" t="n">
        <f aca="false">1+inflation/12*AF132</f>
        <v>1.25833333333333</v>
      </c>
      <c r="AF132" s="17" t="n">
        <v>124</v>
      </c>
      <c r="AG132" s="285" t="n">
        <v>10.33265</v>
      </c>
      <c r="AH132" s="106"/>
      <c r="AI132" s="313" t="n">
        <f aca="false">+V132</f>
        <v>49706</v>
      </c>
      <c r="AJ132" s="314" t="n">
        <f aca="false">IF(Calculation!$AB$24=1,Data!AO132,Data!AP132)</f>
        <v>0.199059199995363</v>
      </c>
      <c r="AK132" s="315" t="n">
        <f aca="false">AJ132*1.2</f>
        <v>0.238871039994435</v>
      </c>
      <c r="AM132" s="41"/>
      <c r="AN132" s="310" t="n">
        <f aca="false">AI132</f>
        <v>49706</v>
      </c>
      <c r="AO132" s="297" t="n">
        <f aca="false">IF(Calculation!$Y$12=2,SQRT((AR132^2*(AN132-today-1)+AU132^2*15)/(AN132-today+14)),SQRT((((AR132^2*16+AS132^2*8)/24)*(AN132-today-1)+((AU132^2*16+AV132^2*8)/24)*15)/(AN132-today+14)))</f>
        <v>0.199059199995363</v>
      </c>
      <c r="AP132" s="277" t="n">
        <f aca="false">IF(Calculation!$Y$12=2,AR132,SQRT((AR132^2*16+AS132^2*8)/24))</f>
        <v>0.08</v>
      </c>
      <c r="AQ132" s="261"/>
      <c r="AR132" s="298" t="n">
        <f aca="false">VLOOKUP(AN132,VolTable,15)</f>
        <v>0.08</v>
      </c>
      <c r="AS132" s="316" t="n">
        <f aca="false">VLOOKUP(AN132,VolTable,19)</f>
        <v>0.175</v>
      </c>
      <c r="AT132" s="291"/>
      <c r="AU132" s="291" t="n">
        <f aca="false">VLOOKUP(AN132,VolTable,23)</f>
        <v>2.9</v>
      </c>
      <c r="AV132" s="299" t="n">
        <f aca="false">VLOOKUP(AN132,VolTable,27)</f>
        <v>1.15</v>
      </c>
    </row>
    <row r="133" customFormat="false" ht="11.25" hidden="false" customHeight="false" outlineLevel="0" collapsed="false">
      <c r="A133" s="319" t="n">
        <f aca="false">EOMONTH(A132,0)+1</f>
        <v>49735</v>
      </c>
      <c r="B133" s="261" t="n">
        <f aca="false">VLOOKUP(A133,$V$8:$Z$258,2)+PPadd</f>
        <v>73.5</v>
      </c>
      <c r="C133" s="65"/>
      <c r="D133" s="302" t="n">
        <f aca="false">VLOOKUP($A133,$V$8:$Z$258,4)</f>
        <v>55</v>
      </c>
      <c r="E133" s="247" t="n">
        <f aca="false">VLOOKUP($A133,$V$8:$Z$258,5)</f>
        <v>0.06650108280325</v>
      </c>
      <c r="F133" s="325"/>
      <c r="G133" s="326"/>
      <c r="H133" s="325"/>
      <c r="I133" s="326"/>
      <c r="J133" s="92" t="n">
        <f aca="false">X133</f>
        <v>0</v>
      </c>
      <c r="K133" s="306" t="n">
        <f aca="false">J133-C133</f>
        <v>0</v>
      </c>
      <c r="L133" s="258" t="n">
        <f aca="false">(A133-Calculation!$C$8)/365.25</f>
        <v>10.4147843942505</v>
      </c>
      <c r="M133" s="1" t="n">
        <v>6</v>
      </c>
      <c r="N133" s="307" t="n">
        <f aca="false">$A133</f>
        <v>49735</v>
      </c>
      <c r="O133" s="41" t="n">
        <f aca="false">VLOOKUP($N133,$AI$8:$AJ$258,2)+PvolMult</f>
        <v>0.198425136156297</v>
      </c>
      <c r="P133" s="308" t="n">
        <f aca="false">VLOOKUP($N133,$AI$8:$AK$258,3)+PvolMult</f>
        <v>0.238110163387557</v>
      </c>
      <c r="Q133" s="109"/>
      <c r="V133" s="310" t="n">
        <f aca="false">$A133</f>
        <v>49735</v>
      </c>
      <c r="W133" s="261" t="n">
        <f aca="false">IF(Calculation!$Y$12=2,VLOOKUP(V133,Curves!$D133:$K386,3),(VLOOKUP(V133,Curves!$D133:$K386,3)*16*5+VLOOKUP(V133,Curves!$D133:$K386,7)*8*7+VLOOKUP(V133,Curves!M134:T357,3)*16+VLOOKUP(V133,Curves!M134:T357,7)*16)/168)</f>
        <v>73.5</v>
      </c>
      <c r="X133" s="92" t="n">
        <v>0</v>
      </c>
      <c r="Y133" s="311" t="n">
        <f aca="false">Y132</f>
        <v>55</v>
      </c>
      <c r="Z133" s="294" t="n">
        <f aca="false">VLOOKUP(V133,Curves!A127:B386,2)</f>
        <v>0.06650108280325</v>
      </c>
      <c r="AA133" s="325"/>
      <c r="AB133" s="326"/>
      <c r="AC133" s="325"/>
      <c r="AD133" s="326"/>
      <c r="AE133" s="17" t="n">
        <f aca="false">1+inflation/12*AF133</f>
        <v>1.26041666666667</v>
      </c>
      <c r="AF133" s="17" t="n">
        <v>125</v>
      </c>
      <c r="AG133" s="285" t="n">
        <v>10.41752</v>
      </c>
      <c r="AH133" s="106"/>
      <c r="AI133" s="313" t="n">
        <f aca="false">+V133</f>
        <v>49735</v>
      </c>
      <c r="AJ133" s="314" t="n">
        <f aca="false">IF(Calculation!$AB$24=1,Data!AO133,Data!AP133)</f>
        <v>0.198425136156297</v>
      </c>
      <c r="AK133" s="315" t="n">
        <f aca="false">AJ133*1.2</f>
        <v>0.238110163387557</v>
      </c>
      <c r="AM133" s="41"/>
      <c r="AN133" s="310" t="n">
        <f aca="false">AI133</f>
        <v>49735</v>
      </c>
      <c r="AO133" s="297" t="n">
        <f aca="false">IF(Calculation!$Y$12=2,SQRT((AR133^2*(AN133-today-1)+AU133^2*15)/(AN133-today+14)),SQRT((((AR133^2*16+AS133^2*8)/24)*(AN133-today-1)+((AU133^2*16+AV133^2*8)/24)*15)/(AN133-today+14)))</f>
        <v>0.198425136156297</v>
      </c>
      <c r="AP133" s="277" t="n">
        <f aca="false">IF(Calculation!$Y$12=2,AR133,SQRT((AR133^2*16+AS133^2*8)/24))</f>
        <v>0.08</v>
      </c>
      <c r="AQ133" s="261"/>
      <c r="AR133" s="298" t="n">
        <f aca="false">VLOOKUP(AN133,VolTable,15)</f>
        <v>0.08</v>
      </c>
      <c r="AS133" s="316" t="n">
        <f aca="false">VLOOKUP(AN133,VolTable,19)</f>
        <v>0.175</v>
      </c>
      <c r="AT133" s="291"/>
      <c r="AU133" s="291" t="n">
        <f aca="false">VLOOKUP(AN133,VolTable,23)</f>
        <v>2.9</v>
      </c>
      <c r="AV133" s="299" t="n">
        <f aca="false">VLOOKUP(AN133,VolTable,27)</f>
        <v>1.15</v>
      </c>
    </row>
    <row r="134" customFormat="false" ht="11.25" hidden="false" customHeight="false" outlineLevel="0" collapsed="false">
      <c r="A134" s="319" t="n">
        <f aca="false">EOMONTH(A133,0)+1</f>
        <v>49766</v>
      </c>
      <c r="B134" s="261" t="n">
        <f aca="false">VLOOKUP(A134,$V$8:$Z$258,2)+PPadd</f>
        <v>73.5</v>
      </c>
      <c r="C134" s="65"/>
      <c r="D134" s="302" t="n">
        <f aca="false">VLOOKUP($A134,$V$8:$Z$258,4)</f>
        <v>55</v>
      </c>
      <c r="E134" s="247" t="n">
        <f aca="false">VLOOKUP($A134,$V$8:$Z$258,5)</f>
        <v>0.06650108280325</v>
      </c>
      <c r="F134" s="325"/>
      <c r="G134" s="326"/>
      <c r="H134" s="325"/>
      <c r="I134" s="326"/>
      <c r="J134" s="92" t="n">
        <f aca="false">X134</f>
        <v>0</v>
      </c>
      <c r="K134" s="306" t="n">
        <f aca="false">J134-C134</f>
        <v>0</v>
      </c>
      <c r="L134" s="258" t="n">
        <f aca="false">(A134-Calculation!$C$8)/365.25</f>
        <v>10.4996577686516</v>
      </c>
      <c r="M134" s="1" t="n">
        <v>1</v>
      </c>
      <c r="N134" s="307" t="n">
        <f aca="false">$A134</f>
        <v>49766</v>
      </c>
      <c r="O134" s="41" t="n">
        <f aca="false">VLOOKUP($N134,$AI$8:$AJ$258,2)+PvolMult</f>
        <v>0.197755700482112</v>
      </c>
      <c r="P134" s="308" t="n">
        <f aca="false">VLOOKUP($N134,$AI$8:$AK$258,3)+PvolMult</f>
        <v>0.237306840578534</v>
      </c>
      <c r="Q134" s="109"/>
      <c r="V134" s="310" t="n">
        <f aca="false">$A134</f>
        <v>49766</v>
      </c>
      <c r="W134" s="261" t="n">
        <f aca="false">IF(Calculation!$Y$12=2,VLOOKUP(V134,Curves!$D134:$K387,3),(VLOOKUP(V134,Curves!$D134:$K387,3)*16*5+VLOOKUP(V134,Curves!$D134:$K387,7)*8*7+VLOOKUP(V134,Curves!M135:T358,3)*16+VLOOKUP(V134,Curves!M135:T358,7)*16)/168)</f>
        <v>73.5</v>
      </c>
      <c r="X134" s="92" t="n">
        <v>0</v>
      </c>
      <c r="Y134" s="311" t="n">
        <f aca="false">Y133</f>
        <v>55</v>
      </c>
      <c r="Z134" s="294" t="n">
        <f aca="false">VLOOKUP(V134,Curves!A128:B387,2)</f>
        <v>0.06650108280325</v>
      </c>
      <c r="AA134" s="325"/>
      <c r="AB134" s="326"/>
      <c r="AC134" s="325"/>
      <c r="AD134" s="326"/>
      <c r="AE134" s="17" t="n">
        <f aca="false">1+inflation/12*AF134</f>
        <v>1.2625</v>
      </c>
      <c r="AF134" s="17" t="n">
        <v>126</v>
      </c>
      <c r="AG134" s="285" t="n">
        <v>10.49966</v>
      </c>
      <c r="AH134" s="106"/>
      <c r="AI134" s="313" t="n">
        <f aca="false">+V134</f>
        <v>49766</v>
      </c>
      <c r="AJ134" s="314" t="n">
        <f aca="false">IF(Calculation!$AB$24=1,Data!AO134,Data!AP134)</f>
        <v>0.197755700482112</v>
      </c>
      <c r="AK134" s="315" t="n">
        <f aca="false">AJ134*1.2</f>
        <v>0.237306840578534</v>
      </c>
      <c r="AM134" s="41"/>
      <c r="AN134" s="310" t="n">
        <f aca="false">AI134</f>
        <v>49766</v>
      </c>
      <c r="AO134" s="297" t="n">
        <f aca="false">IF(Calculation!$Y$12=2,SQRT((AR134^2*(AN134-today-1)+AU134^2*15)/(AN134-today+14)),SQRT((((AR134^2*16+AS134^2*8)/24)*(AN134-today-1)+((AU134^2*16+AV134^2*8)/24)*15)/(AN134-today+14)))</f>
        <v>0.197755700482112</v>
      </c>
      <c r="AP134" s="277" t="n">
        <f aca="false">IF(Calculation!$Y$12=2,AR134,SQRT((AR134^2*16+AS134^2*8)/24))</f>
        <v>0.08</v>
      </c>
      <c r="AQ134" s="261"/>
      <c r="AR134" s="298" t="n">
        <f aca="false">VLOOKUP(AN134,VolTable,15)</f>
        <v>0.08</v>
      </c>
      <c r="AS134" s="316" t="n">
        <f aca="false">VLOOKUP(AN134,VolTable,19)</f>
        <v>0.175</v>
      </c>
      <c r="AT134" s="291"/>
      <c r="AU134" s="291" t="n">
        <f aca="false">VLOOKUP(AN134,VolTable,23)</f>
        <v>2.9</v>
      </c>
      <c r="AV134" s="299" t="n">
        <f aca="false">VLOOKUP(AN134,VolTable,27)</f>
        <v>1.15</v>
      </c>
    </row>
    <row r="135" customFormat="false" ht="11.25" hidden="false" customHeight="false" outlineLevel="0" collapsed="false">
      <c r="A135" s="319" t="n">
        <f aca="false">EOMONTH(A134,0)+1</f>
        <v>49796</v>
      </c>
      <c r="B135" s="261" t="n">
        <f aca="false">VLOOKUP(A135,$V$8:$Z$258,2)+PPadd</f>
        <v>73.5</v>
      </c>
      <c r="C135" s="65"/>
      <c r="D135" s="302" t="n">
        <f aca="false">VLOOKUP($A135,$V$8:$Z$258,4)</f>
        <v>55</v>
      </c>
      <c r="E135" s="247" t="n">
        <f aca="false">VLOOKUP($A135,$V$8:$Z$258,5)</f>
        <v>0.06650108280325</v>
      </c>
      <c r="F135" s="325"/>
      <c r="G135" s="326"/>
      <c r="H135" s="325"/>
      <c r="I135" s="326"/>
      <c r="J135" s="92" t="n">
        <f aca="false">X135</f>
        <v>0</v>
      </c>
      <c r="K135" s="306" t="n">
        <f aca="false">J135-C135</f>
        <v>0</v>
      </c>
      <c r="L135" s="258" t="n">
        <f aca="false">(A135-Calculation!$C$8)/365.25</f>
        <v>10.5817932922656</v>
      </c>
      <c r="M135" s="1" t="n">
        <v>2</v>
      </c>
      <c r="N135" s="307" t="n">
        <f aca="false">$A135</f>
        <v>49796</v>
      </c>
      <c r="O135" s="41" t="n">
        <f aca="false">VLOOKUP($N135,$AI$8:$AJ$258,2)+PvolMult</f>
        <v>0.197115919932496</v>
      </c>
      <c r="P135" s="308" t="n">
        <f aca="false">VLOOKUP($N135,$AI$8:$AK$258,3)+PvolMult</f>
        <v>0.236539103918995</v>
      </c>
      <c r="Q135" s="109"/>
      <c r="V135" s="310" t="n">
        <f aca="false">$A135</f>
        <v>49796</v>
      </c>
      <c r="W135" s="261" t="n">
        <f aca="false">IF(Calculation!$Y$12=2,VLOOKUP(V135,Curves!$D135:$K388,3),(VLOOKUP(V135,Curves!$D135:$K388,3)*16*5+VLOOKUP(V135,Curves!$D135:$K388,7)*8*7+VLOOKUP(V135,Curves!M136:T359,3)*16+VLOOKUP(V135,Curves!M136:T359,7)*16)/168)</f>
        <v>73.5</v>
      </c>
      <c r="X135" s="92" t="n">
        <v>0</v>
      </c>
      <c r="Y135" s="311" t="n">
        <f aca="false">Y134</f>
        <v>55</v>
      </c>
      <c r="Z135" s="294" t="n">
        <f aca="false">VLOOKUP(V135,Curves!A129:B388,2)</f>
        <v>0.06650108280325</v>
      </c>
      <c r="AA135" s="325"/>
      <c r="AB135" s="326"/>
      <c r="AC135" s="325"/>
      <c r="AD135" s="326"/>
      <c r="AE135" s="17" t="n">
        <f aca="false">1+inflation/12*AF135</f>
        <v>1.26458333333333</v>
      </c>
      <c r="AF135" s="17" t="n">
        <v>127</v>
      </c>
      <c r="AG135" s="285" t="n">
        <v>10.58453</v>
      </c>
      <c r="AH135" s="106"/>
      <c r="AI135" s="313" t="n">
        <f aca="false">+V135</f>
        <v>49796</v>
      </c>
      <c r="AJ135" s="314" t="n">
        <f aca="false">IF(Calculation!$AB$24=1,Data!AO135,Data!AP135)</f>
        <v>0.197115919932496</v>
      </c>
      <c r="AK135" s="315" t="n">
        <f aca="false">AJ135*1.2</f>
        <v>0.236539103918995</v>
      </c>
      <c r="AM135" s="41"/>
      <c r="AN135" s="310" t="n">
        <f aca="false">AI135</f>
        <v>49796</v>
      </c>
      <c r="AO135" s="297" t="n">
        <f aca="false">IF(Calculation!$Y$12=2,SQRT((AR135^2*(AN135-today-1)+AU135^2*15)/(AN135-today+14)),SQRT((((AR135^2*16+AS135^2*8)/24)*(AN135-today-1)+((AU135^2*16+AV135^2*8)/24)*15)/(AN135-today+14)))</f>
        <v>0.197115919932496</v>
      </c>
      <c r="AP135" s="277" t="n">
        <f aca="false">IF(Calculation!$Y$12=2,AR135,SQRT((AR135^2*16+AS135^2*8)/24))</f>
        <v>0.08</v>
      </c>
      <c r="AQ135" s="261"/>
      <c r="AR135" s="298" t="n">
        <f aca="false">VLOOKUP(AN135,VolTable,15)</f>
        <v>0.08</v>
      </c>
      <c r="AS135" s="316" t="n">
        <f aca="false">VLOOKUP(AN135,VolTable,19)</f>
        <v>0.175</v>
      </c>
      <c r="AT135" s="291"/>
      <c r="AU135" s="291" t="n">
        <f aca="false">VLOOKUP(AN135,VolTable,23)</f>
        <v>2.9</v>
      </c>
      <c r="AV135" s="299" t="n">
        <f aca="false">VLOOKUP(AN135,VolTable,27)</f>
        <v>1.15</v>
      </c>
    </row>
    <row r="136" customFormat="false" ht="11.25" hidden="false" customHeight="false" outlineLevel="0" collapsed="false">
      <c r="A136" s="319" t="n">
        <f aca="false">EOMONTH(A135,0)+1</f>
        <v>49827</v>
      </c>
      <c r="B136" s="261" t="n">
        <f aca="false">VLOOKUP(A136,$V$8:$Z$258,2)+PPadd</f>
        <v>73.5</v>
      </c>
      <c r="C136" s="65"/>
      <c r="D136" s="302" t="n">
        <f aca="false">VLOOKUP($A136,$V$8:$Z$258,4)</f>
        <v>55</v>
      </c>
      <c r="E136" s="247" t="n">
        <f aca="false">VLOOKUP($A136,$V$8:$Z$258,5)</f>
        <v>0.06650108280325</v>
      </c>
      <c r="F136" s="325"/>
      <c r="G136" s="326"/>
      <c r="H136" s="325"/>
      <c r="I136" s="326"/>
      <c r="J136" s="92" t="n">
        <f aca="false">X136</f>
        <v>0</v>
      </c>
      <c r="K136" s="306" t="n">
        <f aca="false">J136-C136</f>
        <v>0</v>
      </c>
      <c r="L136" s="258" t="n">
        <f aca="false">(A136-Calculation!$C$8)/365.25</f>
        <v>10.6666666666667</v>
      </c>
      <c r="M136" s="1" t="n">
        <v>3</v>
      </c>
      <c r="N136" s="307" t="n">
        <f aca="false">$A136</f>
        <v>49827</v>
      </c>
      <c r="O136" s="41" t="n">
        <f aca="false">VLOOKUP($N136,$AI$8:$AJ$258,2)+PvolMult</f>
        <v>0.196462976536103</v>
      </c>
      <c r="P136" s="308" t="n">
        <f aca="false">VLOOKUP($N136,$AI$8:$AK$258,3)+PvolMult</f>
        <v>0.235755571843323</v>
      </c>
      <c r="Q136" s="109"/>
      <c r="V136" s="310" t="n">
        <f aca="false">$A136</f>
        <v>49827</v>
      </c>
      <c r="W136" s="261" t="n">
        <f aca="false">IF(Calculation!$Y$12=2,VLOOKUP(V136,Curves!$D136:$K389,3),(VLOOKUP(V136,Curves!$D136:$K389,3)*16*5+VLOOKUP(V136,Curves!$D136:$K389,7)*8*7+VLOOKUP(V136,Curves!M137:T360,3)*16+VLOOKUP(V136,Curves!M137:T360,7)*16)/168)</f>
        <v>73.5</v>
      </c>
      <c r="X136" s="92" t="n">
        <v>0</v>
      </c>
      <c r="Y136" s="311" t="n">
        <f aca="false">Y135</f>
        <v>55</v>
      </c>
      <c r="Z136" s="294" t="n">
        <f aca="false">VLOOKUP(V136,Curves!A130:B389,2)</f>
        <v>0.06650108280325</v>
      </c>
      <c r="AA136" s="325"/>
      <c r="AB136" s="326"/>
      <c r="AC136" s="325"/>
      <c r="AD136" s="326"/>
      <c r="AE136" s="17" t="n">
        <f aca="false">1+inflation/12*AF136</f>
        <v>1.26666666666667</v>
      </c>
      <c r="AF136" s="17" t="n">
        <v>128</v>
      </c>
      <c r="AG136" s="285" t="n">
        <v>10.66667</v>
      </c>
      <c r="AH136" s="106"/>
      <c r="AI136" s="313" t="n">
        <f aca="false">+V136</f>
        <v>49827</v>
      </c>
      <c r="AJ136" s="314" t="n">
        <f aca="false">IF(Calculation!$AB$24=1,Data!AO136,Data!AP136)</f>
        <v>0.196462976536103</v>
      </c>
      <c r="AK136" s="315" t="n">
        <f aca="false">AJ136*1.2</f>
        <v>0.235755571843323</v>
      </c>
      <c r="AM136" s="41"/>
      <c r="AN136" s="310" t="n">
        <f aca="false">AI136</f>
        <v>49827</v>
      </c>
      <c r="AO136" s="297" t="n">
        <f aca="false">IF(Calculation!$Y$12=2,SQRT((AR136^2*(AN136-today-1)+AU136^2*15)/(AN136-today+14)),SQRT((((AR136^2*16+AS136^2*8)/24)*(AN136-today-1)+((AU136^2*16+AV136^2*8)/24)*15)/(AN136-today+14)))</f>
        <v>0.196462976536103</v>
      </c>
      <c r="AP136" s="277" t="n">
        <f aca="false">IF(Calculation!$Y$12=2,AR136,SQRT((AR136^2*16+AS136^2*8)/24))</f>
        <v>0.08</v>
      </c>
      <c r="AQ136" s="261"/>
      <c r="AR136" s="298" t="n">
        <f aca="false">VLOOKUP(AN136,VolTable,15)</f>
        <v>0.08</v>
      </c>
      <c r="AS136" s="316" t="n">
        <f aca="false">VLOOKUP(AN136,VolTable,19)</f>
        <v>0.175</v>
      </c>
      <c r="AT136" s="291"/>
      <c r="AU136" s="291" t="n">
        <f aca="false">VLOOKUP(AN136,VolTable,23)</f>
        <v>2.9</v>
      </c>
      <c r="AV136" s="299" t="n">
        <f aca="false">VLOOKUP(AN136,VolTable,27)</f>
        <v>1.15</v>
      </c>
    </row>
    <row r="137" customFormat="false" ht="11.25" hidden="false" customHeight="false" outlineLevel="0" collapsed="false">
      <c r="A137" s="319" t="n">
        <f aca="false">EOMONTH(A136,0)+1</f>
        <v>49857</v>
      </c>
      <c r="B137" s="261" t="n">
        <f aca="false">VLOOKUP(A137,$V$8:$Z$258,2)+PPadd</f>
        <v>73.5</v>
      </c>
      <c r="C137" s="65"/>
      <c r="D137" s="302" t="n">
        <f aca="false">VLOOKUP($A137,$V$8:$Z$258,4)</f>
        <v>55</v>
      </c>
      <c r="E137" s="247" t="n">
        <f aca="false">VLOOKUP($A137,$V$8:$Z$258,5)</f>
        <v>0.06650108280325</v>
      </c>
      <c r="F137" s="325"/>
      <c r="G137" s="326"/>
      <c r="H137" s="325"/>
      <c r="I137" s="326"/>
      <c r="J137" s="92" t="n">
        <f aca="false">X137</f>
        <v>0</v>
      </c>
      <c r="K137" s="306" t="n">
        <f aca="false">J137-C137</f>
        <v>0</v>
      </c>
      <c r="L137" s="258" t="n">
        <f aca="false">(A137-Calculation!$C$8)/365.25</f>
        <v>10.7488021902806</v>
      </c>
      <c r="M137" s="1" t="n">
        <v>4</v>
      </c>
      <c r="N137" s="307" t="n">
        <f aca="false">$A137</f>
        <v>49857</v>
      </c>
      <c r="O137" s="41" t="n">
        <f aca="false">VLOOKUP($N137,$AI$8:$AJ$258,2)+PvolMult</f>
        <v>0.195838841170557</v>
      </c>
      <c r="P137" s="308" t="n">
        <f aca="false">VLOOKUP($N137,$AI$8:$AK$258,3)+PvolMult</f>
        <v>0.235006609404668</v>
      </c>
      <c r="Q137" s="109"/>
      <c r="V137" s="310" t="n">
        <f aca="false">$A137</f>
        <v>49857</v>
      </c>
      <c r="W137" s="261" t="n">
        <f aca="false">IF(Calculation!$Y$12=2,VLOOKUP(V137,Curves!$D137:$K390,3),(VLOOKUP(V137,Curves!$D137:$K390,3)*16*5+VLOOKUP(V137,Curves!$D137:$K390,7)*8*7+VLOOKUP(V137,Curves!M138:T361,3)*16+VLOOKUP(V137,Curves!M138:T361,7)*16)/168)</f>
        <v>73.5</v>
      </c>
      <c r="X137" s="92" t="n">
        <v>0</v>
      </c>
      <c r="Y137" s="311" t="n">
        <f aca="false">Y136</f>
        <v>55</v>
      </c>
      <c r="Z137" s="294" t="n">
        <f aca="false">VLOOKUP(V137,Curves!A131:B390,2)</f>
        <v>0.06650108280325</v>
      </c>
      <c r="AA137" s="325"/>
      <c r="AB137" s="326"/>
      <c r="AC137" s="325"/>
      <c r="AD137" s="326"/>
      <c r="AE137" s="17" t="n">
        <f aca="false">1+inflation/12*AF137</f>
        <v>1.26875</v>
      </c>
      <c r="AF137" s="17" t="n">
        <v>129</v>
      </c>
      <c r="AG137" s="285" t="n">
        <v>10.75154</v>
      </c>
      <c r="AH137" s="106"/>
      <c r="AI137" s="313" t="n">
        <f aca="false">+V137</f>
        <v>49857</v>
      </c>
      <c r="AJ137" s="314" t="n">
        <f aca="false">IF(Calculation!$AB$24=1,Data!AO137,Data!AP137)</f>
        <v>0.195838841170557</v>
      </c>
      <c r="AK137" s="315" t="n">
        <f aca="false">AJ137*1.2</f>
        <v>0.235006609404668</v>
      </c>
      <c r="AM137" s="41"/>
      <c r="AN137" s="310" t="n">
        <f aca="false">AI137</f>
        <v>49857</v>
      </c>
      <c r="AO137" s="297" t="n">
        <f aca="false">IF(Calculation!$Y$12=2,SQRT((AR137^2*(AN137-today-1)+AU137^2*15)/(AN137-today+14)),SQRT((((AR137^2*16+AS137^2*8)/24)*(AN137-today-1)+((AU137^2*16+AV137^2*8)/24)*15)/(AN137-today+14)))</f>
        <v>0.195838841170557</v>
      </c>
      <c r="AP137" s="277" t="n">
        <f aca="false">IF(Calculation!$Y$12=2,AR137,SQRT((AR137^2*16+AS137^2*8)/24))</f>
        <v>0.08</v>
      </c>
      <c r="AQ137" s="261"/>
      <c r="AR137" s="298" t="n">
        <f aca="false">VLOOKUP(AN137,VolTable,15)</f>
        <v>0.08</v>
      </c>
      <c r="AS137" s="316" t="n">
        <f aca="false">VLOOKUP(AN137,VolTable,19)</f>
        <v>0.175</v>
      </c>
      <c r="AT137" s="291"/>
      <c r="AU137" s="291" t="n">
        <f aca="false">VLOOKUP(AN137,VolTable,23)</f>
        <v>2.9</v>
      </c>
      <c r="AV137" s="299" t="n">
        <f aca="false">VLOOKUP(AN137,VolTable,27)</f>
        <v>1.15</v>
      </c>
    </row>
    <row r="138" customFormat="false" ht="11.25" hidden="false" customHeight="false" outlineLevel="0" collapsed="false">
      <c r="A138" s="319" t="n">
        <f aca="false">EOMONTH(A137,0)+1</f>
        <v>49888</v>
      </c>
      <c r="B138" s="261" t="n">
        <f aca="false">VLOOKUP(A138,$V$8:$Z$258,2)+PPadd</f>
        <v>73.5</v>
      </c>
      <c r="C138" s="65"/>
      <c r="D138" s="302" t="n">
        <f aca="false">VLOOKUP($A138,$V$8:$Z$258,4)</f>
        <v>55</v>
      </c>
      <c r="E138" s="247" t="n">
        <f aca="false">VLOOKUP($A138,$V$8:$Z$258,5)</f>
        <v>0.06650108280325</v>
      </c>
      <c r="F138" s="325"/>
      <c r="G138" s="326"/>
      <c r="H138" s="325"/>
      <c r="I138" s="326"/>
      <c r="J138" s="92" t="n">
        <f aca="false">X138</f>
        <v>0</v>
      </c>
      <c r="K138" s="306" t="n">
        <f aca="false">J138-C138</f>
        <v>0</v>
      </c>
      <c r="L138" s="258" t="n">
        <f aca="false">(A138-Calculation!$C$8)/365.25</f>
        <v>10.8336755646817</v>
      </c>
      <c r="M138" s="1" t="n">
        <v>5</v>
      </c>
      <c r="N138" s="307" t="n">
        <f aca="false">$A138</f>
        <v>49888</v>
      </c>
      <c r="O138" s="41" t="n">
        <f aca="false">VLOOKUP($N138,$AI$8:$AJ$258,2)+PvolMult</f>
        <v>0.195201747773948</v>
      </c>
      <c r="P138" s="308" t="n">
        <f aca="false">VLOOKUP($N138,$AI$8:$AK$258,3)+PvolMult</f>
        <v>0.234242097328738</v>
      </c>
      <c r="Q138" s="109"/>
      <c r="V138" s="310" t="n">
        <f aca="false">$A138</f>
        <v>49888</v>
      </c>
      <c r="W138" s="261" t="n">
        <f aca="false">IF(Calculation!$Y$12=2,VLOOKUP(V138,Curves!$D138:$K391,3),(VLOOKUP(V138,Curves!$D138:$K391,3)*16*5+VLOOKUP(V138,Curves!$D138:$K391,7)*8*7+VLOOKUP(V138,Curves!M139:T362,3)*16+VLOOKUP(V138,Curves!M139:T362,7)*16)/168)</f>
        <v>73.5</v>
      </c>
      <c r="X138" s="92" t="n">
        <v>0</v>
      </c>
      <c r="Y138" s="311" t="n">
        <f aca="false">Y137</f>
        <v>55</v>
      </c>
      <c r="Z138" s="294" t="n">
        <f aca="false">VLOOKUP(V138,Curves!A132:B391,2)</f>
        <v>0.06650108280325</v>
      </c>
      <c r="AA138" s="325"/>
      <c r="AB138" s="326"/>
      <c r="AC138" s="325"/>
      <c r="AD138" s="326"/>
      <c r="AE138" s="17" t="n">
        <f aca="false">1+inflation/12*AF138</f>
        <v>1.27083333333333</v>
      </c>
      <c r="AF138" s="17" t="n">
        <v>130</v>
      </c>
      <c r="AG138" s="285" t="n">
        <v>10.83641</v>
      </c>
      <c r="AH138" s="106"/>
      <c r="AI138" s="313" t="n">
        <f aca="false">+V138</f>
        <v>49888</v>
      </c>
      <c r="AJ138" s="314" t="n">
        <f aca="false">IF(Calculation!$AB$24=1,Data!AO138,Data!AP138)</f>
        <v>0.195201747773948</v>
      </c>
      <c r="AK138" s="315" t="n">
        <f aca="false">AJ138*1.2</f>
        <v>0.234242097328738</v>
      </c>
      <c r="AM138" s="41"/>
      <c r="AN138" s="310" t="n">
        <f aca="false">AI138</f>
        <v>49888</v>
      </c>
      <c r="AO138" s="297" t="n">
        <f aca="false">IF(Calculation!$Y$12=2,SQRT((AR138^2*(AN138-today-1)+AU138^2*15)/(AN138-today+14)),SQRT((((AR138^2*16+AS138^2*8)/24)*(AN138-today-1)+((AU138^2*16+AV138^2*8)/24)*15)/(AN138-today+14)))</f>
        <v>0.195201747773948</v>
      </c>
      <c r="AP138" s="277" t="n">
        <f aca="false">IF(Calculation!$Y$12=2,AR138,SQRT((AR138^2*16+AS138^2*8)/24))</f>
        <v>0.08</v>
      </c>
      <c r="AQ138" s="261"/>
      <c r="AR138" s="298" t="n">
        <f aca="false">VLOOKUP(AN138,VolTable,15)</f>
        <v>0.08</v>
      </c>
      <c r="AS138" s="316" t="n">
        <f aca="false">VLOOKUP(AN138,VolTable,19)</f>
        <v>0.175</v>
      </c>
      <c r="AT138" s="291"/>
      <c r="AU138" s="291" t="n">
        <f aca="false">VLOOKUP(AN138,VolTable,23)</f>
        <v>2.9</v>
      </c>
      <c r="AV138" s="299" t="n">
        <f aca="false">VLOOKUP(AN138,VolTable,27)</f>
        <v>1.15</v>
      </c>
    </row>
    <row r="139" customFormat="false" ht="11.25" hidden="false" customHeight="false" outlineLevel="0" collapsed="false">
      <c r="A139" s="319" t="n">
        <f aca="false">EOMONTH(A138,0)+1</f>
        <v>49919</v>
      </c>
      <c r="B139" s="261" t="n">
        <f aca="false">VLOOKUP(A139,$V$8:$Z$258,2)+PPadd</f>
        <v>73.5</v>
      </c>
      <c r="C139" s="65"/>
      <c r="D139" s="302" t="n">
        <f aca="false">VLOOKUP($A139,$V$8:$Z$258,4)</f>
        <v>55</v>
      </c>
      <c r="E139" s="247" t="n">
        <f aca="false">VLOOKUP($A139,$V$8:$Z$258,5)</f>
        <v>0.06650108280325</v>
      </c>
      <c r="F139" s="325"/>
      <c r="G139" s="326"/>
      <c r="H139" s="325"/>
      <c r="I139" s="326"/>
      <c r="J139" s="92" t="n">
        <f aca="false">X139</f>
        <v>0</v>
      </c>
      <c r="K139" s="306" t="n">
        <f aca="false">J139-C139</f>
        <v>0</v>
      </c>
      <c r="L139" s="258" t="n">
        <f aca="false">(A139-Calculation!$C$8)/365.25</f>
        <v>10.9185489390828</v>
      </c>
      <c r="M139" s="1" t="n">
        <v>6</v>
      </c>
      <c r="N139" s="307" t="n">
        <f aca="false">$A139</f>
        <v>49919</v>
      </c>
      <c r="O139" s="41" t="n">
        <f aca="false">VLOOKUP($N139,$AI$8:$AJ$258,2)+PvolMult</f>
        <v>0.194572474200479</v>
      </c>
      <c r="P139" s="308" t="n">
        <f aca="false">VLOOKUP($N139,$AI$8:$AK$258,3)+PvolMult</f>
        <v>0.233486969040575</v>
      </c>
      <c r="Q139" s="109"/>
      <c r="V139" s="310" t="n">
        <f aca="false">$A139</f>
        <v>49919</v>
      </c>
      <c r="W139" s="261" t="n">
        <f aca="false">IF(Calculation!$Y$12=2,VLOOKUP(V139,Curves!$D139:$K392,3),(VLOOKUP(V139,Curves!$D139:$K392,3)*16*5+VLOOKUP(V139,Curves!$D139:$K392,7)*8*7+VLOOKUP(V139,Curves!M140:T363,3)*16+VLOOKUP(V139,Curves!M140:T363,7)*16)/168)</f>
        <v>73.5</v>
      </c>
      <c r="X139" s="92" t="n">
        <v>0</v>
      </c>
      <c r="Y139" s="311" t="n">
        <f aca="false">Y138</f>
        <v>55</v>
      </c>
      <c r="Z139" s="294" t="n">
        <f aca="false">VLOOKUP(V139,Curves!A133:B392,2)</f>
        <v>0.06650108280325</v>
      </c>
      <c r="AA139" s="325"/>
      <c r="AB139" s="326"/>
      <c r="AC139" s="325"/>
      <c r="AD139" s="326"/>
      <c r="AE139" s="17" t="n">
        <f aca="false">1+inflation/12*AF139</f>
        <v>1.27291666666667</v>
      </c>
      <c r="AF139" s="17" t="n">
        <v>131</v>
      </c>
      <c r="AG139" s="285" t="n">
        <v>10.91307</v>
      </c>
      <c r="AH139" s="106"/>
      <c r="AI139" s="313" t="n">
        <f aca="false">+V139</f>
        <v>49919</v>
      </c>
      <c r="AJ139" s="314" t="n">
        <f aca="false">IF(Calculation!$AB$24=1,Data!AO139,Data!AP139)</f>
        <v>0.194572474200479</v>
      </c>
      <c r="AK139" s="315" t="n">
        <f aca="false">AJ139*1.2</f>
        <v>0.233486969040575</v>
      </c>
      <c r="AM139" s="41"/>
      <c r="AN139" s="310" t="n">
        <f aca="false">AI139</f>
        <v>49919</v>
      </c>
      <c r="AO139" s="297" t="n">
        <f aca="false">IF(Calculation!$Y$12=2,SQRT((AR139^2*(AN139-today-1)+AU139^2*15)/(AN139-today+14)),SQRT((((AR139^2*16+AS139^2*8)/24)*(AN139-today-1)+((AU139^2*16+AV139^2*8)/24)*15)/(AN139-today+14)))</f>
        <v>0.194572474200479</v>
      </c>
      <c r="AP139" s="277" t="n">
        <f aca="false">IF(Calculation!$Y$12=2,AR139,SQRT((AR139^2*16+AS139^2*8)/24))</f>
        <v>0.08</v>
      </c>
      <c r="AQ139" s="261"/>
      <c r="AR139" s="298" t="n">
        <f aca="false">VLOOKUP(AN139,VolTable,15)</f>
        <v>0.08</v>
      </c>
      <c r="AS139" s="316" t="n">
        <f aca="false">VLOOKUP(AN139,VolTable,19)</f>
        <v>0.175</v>
      </c>
      <c r="AT139" s="291"/>
      <c r="AU139" s="291" t="n">
        <f aca="false">VLOOKUP(AN139,VolTable,23)</f>
        <v>2.9</v>
      </c>
      <c r="AV139" s="299" t="n">
        <f aca="false">VLOOKUP(AN139,VolTable,27)</f>
        <v>1.15</v>
      </c>
    </row>
    <row r="140" customFormat="false" ht="11.25" hidden="false" customHeight="false" outlineLevel="0" collapsed="false">
      <c r="A140" s="301" t="n">
        <f aca="false">EOMONTH(A139,0)+1</f>
        <v>49949</v>
      </c>
      <c r="B140" s="261" t="n">
        <f aca="false">VLOOKUP(A140,$V$8:$Z$258,2)+PPadd</f>
        <v>73.5</v>
      </c>
      <c r="C140" s="65"/>
      <c r="D140" s="302" t="n">
        <f aca="false">VLOOKUP($A140,$V$8:$Z$258,4)</f>
        <v>55</v>
      </c>
      <c r="E140" s="247" t="n">
        <f aca="false">VLOOKUP($A140,$V$8:$Z$258,5)</f>
        <v>0.06650108280325</v>
      </c>
      <c r="F140" s="325"/>
      <c r="G140" s="326"/>
      <c r="H140" s="325"/>
      <c r="I140" s="326"/>
      <c r="J140" s="92" t="n">
        <f aca="false">X140</f>
        <v>0</v>
      </c>
      <c r="K140" s="306" t="n">
        <f aca="false">J140-C140</f>
        <v>0</v>
      </c>
      <c r="L140" s="258" t="n">
        <f aca="false">(A140-Calculation!$C$8)/365.25</f>
        <v>11.0006844626968</v>
      </c>
      <c r="M140" s="1" t="n">
        <v>1</v>
      </c>
      <c r="N140" s="307" t="n">
        <f aca="false">$A140</f>
        <v>49949</v>
      </c>
      <c r="O140" s="41" t="n">
        <f aca="false">VLOOKUP($N140,$AI$8:$AJ$258,2)+PvolMult</f>
        <v>0.193970801374794</v>
      </c>
      <c r="P140" s="308" t="n">
        <f aca="false">VLOOKUP($N140,$AI$8:$AK$258,3)+PvolMult</f>
        <v>0.232764961649753</v>
      </c>
      <c r="Q140" s="109"/>
      <c r="V140" s="310" t="n">
        <f aca="false">$A140</f>
        <v>49949</v>
      </c>
      <c r="W140" s="261" t="n">
        <f aca="false">IF(Calculation!$Y$12=2,VLOOKUP(V140,Curves!$D140:$K393,3),(VLOOKUP(V140,Curves!$D140:$K393,3)*16*5+VLOOKUP(V140,Curves!$D140:$K393,7)*8*7+VLOOKUP(V140,Curves!M141:T364,3)*16+VLOOKUP(V140,Curves!M141:T364,7)*16)/168)</f>
        <v>73.5</v>
      </c>
      <c r="X140" s="92" t="n">
        <v>0</v>
      </c>
      <c r="Y140" s="311" t="n">
        <f aca="false">Y139</f>
        <v>55</v>
      </c>
      <c r="Z140" s="294" t="n">
        <f aca="false">VLOOKUP(V140,Curves!A134:B393,2)</f>
        <v>0.06650108280325</v>
      </c>
      <c r="AA140" s="325"/>
      <c r="AB140" s="326"/>
      <c r="AC140" s="325"/>
      <c r="AD140" s="326"/>
      <c r="AE140" s="17" t="n">
        <f aca="false">1+inflation/12*AF140</f>
        <v>1.275</v>
      </c>
      <c r="AF140" s="17" t="n">
        <v>132</v>
      </c>
      <c r="AG140" s="285" t="n">
        <v>10.99795</v>
      </c>
      <c r="AH140" s="106"/>
      <c r="AI140" s="313" t="n">
        <f aca="false">+V140</f>
        <v>49949</v>
      </c>
      <c r="AJ140" s="314" t="n">
        <f aca="false">IF(Calculation!$AB$24=1,Data!AO140,Data!AP140)</f>
        <v>0.193970801374794</v>
      </c>
      <c r="AK140" s="315" t="n">
        <f aca="false">AJ140*1.2</f>
        <v>0.232764961649753</v>
      </c>
      <c r="AM140" s="41"/>
      <c r="AN140" s="310" t="n">
        <f aca="false">AI140</f>
        <v>49949</v>
      </c>
      <c r="AO140" s="297" t="n">
        <f aca="false">IF(Calculation!$Y$12=2,SQRT((AR140^2*(AN140-today-1)+AU140^2*15)/(AN140-today+14)),SQRT((((AR140^2*16+AS140^2*8)/24)*(AN140-today-1)+((AU140^2*16+AV140^2*8)/24)*15)/(AN140-today+14)))</f>
        <v>0.193970801374794</v>
      </c>
      <c r="AP140" s="277" t="n">
        <f aca="false">IF(Calculation!$Y$12=2,AR140,SQRT((AR140^2*16+AS140^2*8)/24))</f>
        <v>0.08</v>
      </c>
      <c r="AQ140" s="261"/>
      <c r="AR140" s="298" t="n">
        <f aca="false">VLOOKUP(AN140,VolTable,15)</f>
        <v>0.08</v>
      </c>
      <c r="AS140" s="316" t="n">
        <f aca="false">VLOOKUP(AN140,VolTable,19)</f>
        <v>0.175</v>
      </c>
      <c r="AT140" s="291"/>
      <c r="AU140" s="291" t="n">
        <f aca="false">VLOOKUP(AN140,VolTable,23)</f>
        <v>2.9</v>
      </c>
      <c r="AV140" s="299" t="n">
        <f aca="false">VLOOKUP(AN140,VolTable,27)</f>
        <v>1.15</v>
      </c>
    </row>
    <row r="141" customFormat="false" ht="11.25" hidden="false" customHeight="false" outlineLevel="0" collapsed="false">
      <c r="A141" s="319" t="n">
        <f aca="false">EOMONTH(A140,0)+1</f>
        <v>49980</v>
      </c>
      <c r="B141" s="261" t="n">
        <f aca="false">VLOOKUP(A141,$V$8:$Z$258,2)+PPadd</f>
        <v>73.5</v>
      </c>
      <c r="C141" s="65"/>
      <c r="D141" s="302" t="n">
        <f aca="false">VLOOKUP($A141,$V$8:$Z$258,4)</f>
        <v>55</v>
      </c>
      <c r="E141" s="247" t="n">
        <f aca="false">VLOOKUP($A141,$V$8:$Z$258,5)</f>
        <v>0.06650108280325</v>
      </c>
      <c r="F141" s="325"/>
      <c r="G141" s="326"/>
      <c r="H141" s="325"/>
      <c r="I141" s="326"/>
      <c r="J141" s="92" t="n">
        <f aca="false">X141</f>
        <v>0</v>
      </c>
      <c r="K141" s="306" t="n">
        <f aca="false">J141-C141</f>
        <v>0</v>
      </c>
      <c r="L141" s="258" t="n">
        <f aca="false">(A141-Calculation!$C$8)/365.25</f>
        <v>11.0855578370979</v>
      </c>
      <c r="M141" s="1" t="n">
        <v>2</v>
      </c>
      <c r="N141" s="307" t="n">
        <f aca="false">$A141</f>
        <v>49980</v>
      </c>
      <c r="O141" s="41" t="n">
        <f aca="false">VLOOKUP($N141,$AI$8:$AJ$258,2)+PvolMult</f>
        <v>0.193356473032885</v>
      </c>
      <c r="P141" s="308" t="n">
        <f aca="false">VLOOKUP($N141,$AI$8:$AK$258,3)+PvolMult</f>
        <v>0.232027767639462</v>
      </c>
      <c r="Q141" s="109"/>
      <c r="V141" s="310" t="n">
        <f aca="false">$A141</f>
        <v>49980</v>
      </c>
      <c r="W141" s="261" t="n">
        <f aca="false">IF(Calculation!$Y$12=2,VLOOKUP(V141,Curves!$D141:$K394,3),(VLOOKUP(V141,Curves!$D141:$K394,3)*16*5+VLOOKUP(V141,Curves!$D141:$K394,7)*8*7+VLOOKUP(V141,Curves!M142:T365,3)*16+VLOOKUP(V141,Curves!M142:T365,7)*16)/168)</f>
        <v>73.5</v>
      </c>
      <c r="X141" s="92" t="n">
        <v>0</v>
      </c>
      <c r="Y141" s="311" t="n">
        <f aca="false">Y140</f>
        <v>55</v>
      </c>
      <c r="Z141" s="294" t="n">
        <f aca="false">VLOOKUP(V141,Curves!A135:B394,2)</f>
        <v>0.06650108280325</v>
      </c>
      <c r="AA141" s="325"/>
      <c r="AB141" s="326"/>
      <c r="AC141" s="325"/>
      <c r="AD141" s="326"/>
      <c r="AE141" s="17" t="n">
        <f aca="false">1+inflation/12*AF141</f>
        <v>1.27708333333333</v>
      </c>
      <c r="AF141" s="17" t="n">
        <v>133</v>
      </c>
      <c r="AG141" s="285" t="n">
        <v>11.08008</v>
      </c>
      <c r="AH141" s="106"/>
      <c r="AI141" s="313" t="n">
        <f aca="false">+V141</f>
        <v>49980</v>
      </c>
      <c r="AJ141" s="314" t="n">
        <f aca="false">IF(Calculation!$AB$24=1,Data!AO141,Data!AP141)</f>
        <v>0.193356473032885</v>
      </c>
      <c r="AK141" s="315" t="n">
        <f aca="false">AJ141*1.2</f>
        <v>0.232027767639462</v>
      </c>
      <c r="AM141" s="41"/>
      <c r="AN141" s="310" t="n">
        <f aca="false">AI141</f>
        <v>49980</v>
      </c>
      <c r="AO141" s="297" t="n">
        <f aca="false">IF(Calculation!$Y$12=2,SQRT((AR141^2*(AN141-today-1)+AU141^2*15)/(AN141-today+14)),SQRT((((AR141^2*16+AS141^2*8)/24)*(AN141-today-1)+((AU141^2*16+AV141^2*8)/24)*15)/(AN141-today+14)))</f>
        <v>0.193356473032885</v>
      </c>
      <c r="AP141" s="277" t="n">
        <f aca="false">IF(Calculation!$Y$12=2,AR141,SQRT((AR141^2*16+AS141^2*8)/24))</f>
        <v>0.08</v>
      </c>
      <c r="AQ141" s="261"/>
      <c r="AR141" s="298" t="n">
        <f aca="false">VLOOKUP(AN141,VolTable,15)</f>
        <v>0.08</v>
      </c>
      <c r="AS141" s="316" t="n">
        <f aca="false">VLOOKUP(AN141,VolTable,19)</f>
        <v>0.175</v>
      </c>
      <c r="AT141" s="291"/>
      <c r="AU141" s="291" t="n">
        <f aca="false">VLOOKUP(AN141,VolTable,23)</f>
        <v>2.9</v>
      </c>
      <c r="AV141" s="299" t="n">
        <f aca="false">VLOOKUP(AN141,VolTable,27)</f>
        <v>1.15</v>
      </c>
    </row>
    <row r="142" customFormat="false" ht="11.25" hidden="false" customHeight="false" outlineLevel="0" collapsed="false">
      <c r="A142" s="319" t="n">
        <f aca="false">EOMONTH(A141,0)+1</f>
        <v>50010</v>
      </c>
      <c r="B142" s="261" t="n">
        <f aca="false">VLOOKUP(A142,$V$8:$Z$258,2)+PPadd</f>
        <v>73.5</v>
      </c>
      <c r="C142" s="65"/>
      <c r="D142" s="302" t="n">
        <f aca="false">VLOOKUP($A142,$V$8:$Z$258,4)</f>
        <v>55</v>
      </c>
      <c r="E142" s="247" t="n">
        <f aca="false">VLOOKUP($A142,$V$8:$Z$258,5)</f>
        <v>0.06650108280325</v>
      </c>
      <c r="F142" s="325"/>
      <c r="G142" s="326"/>
      <c r="H142" s="325"/>
      <c r="I142" s="326"/>
      <c r="J142" s="92" t="n">
        <f aca="false">X142</f>
        <v>0</v>
      </c>
      <c r="K142" s="306" t="n">
        <f aca="false">J142-C142</f>
        <v>0</v>
      </c>
      <c r="L142" s="258" t="n">
        <f aca="false">(A142-Calculation!$C$8)/365.25</f>
        <v>11.1676933607118</v>
      </c>
      <c r="M142" s="1" t="n">
        <v>3</v>
      </c>
      <c r="N142" s="307" t="n">
        <f aca="false">$A142</f>
        <v>50010</v>
      </c>
      <c r="O142" s="41" t="n">
        <f aca="false">VLOOKUP($N142,$AI$8:$AJ$258,2)+PvolMult</f>
        <v>0.192768988350545</v>
      </c>
      <c r="P142" s="308" t="n">
        <f aca="false">VLOOKUP($N142,$AI$8:$AK$258,3)+PvolMult</f>
        <v>0.231322786020654</v>
      </c>
      <c r="Q142" s="109"/>
      <c r="V142" s="310" t="n">
        <f aca="false">$A142</f>
        <v>50010</v>
      </c>
      <c r="W142" s="261" t="n">
        <f aca="false">IF(Calculation!$Y$12=2,VLOOKUP(V142,Curves!$D142:$K395,3),(VLOOKUP(V142,Curves!$D142:$K395,3)*16*5+VLOOKUP(V142,Curves!$D142:$K395,7)*8*7+VLOOKUP(V142,Curves!M143:T366,3)*16+VLOOKUP(V142,Curves!M143:T366,7)*16)/168)</f>
        <v>73.5</v>
      </c>
      <c r="X142" s="92" t="n">
        <v>0</v>
      </c>
      <c r="Y142" s="311" t="n">
        <f aca="false">Y141</f>
        <v>55</v>
      </c>
      <c r="Z142" s="294" t="n">
        <f aca="false">VLOOKUP(V142,Curves!A136:B395,2)</f>
        <v>0.06650108280325</v>
      </c>
      <c r="AA142" s="325"/>
      <c r="AB142" s="326"/>
      <c r="AC142" s="325"/>
      <c r="AD142" s="326"/>
      <c r="AE142" s="17" t="n">
        <f aca="false">1+inflation/12*AF142</f>
        <v>1.27916666666667</v>
      </c>
      <c r="AF142" s="17" t="n">
        <v>134</v>
      </c>
      <c r="AG142" s="285" t="n">
        <v>11.16496</v>
      </c>
      <c r="AH142" s="106"/>
      <c r="AI142" s="313" t="n">
        <f aca="false">+V142</f>
        <v>50010</v>
      </c>
      <c r="AJ142" s="314" t="n">
        <f aca="false">IF(Calculation!$AB$24=1,Data!AO142,Data!AP142)</f>
        <v>0.192768988350545</v>
      </c>
      <c r="AK142" s="315" t="n">
        <f aca="false">AJ142*1.2</f>
        <v>0.231322786020654</v>
      </c>
      <c r="AM142" s="41"/>
      <c r="AN142" s="310" t="n">
        <f aca="false">AI142</f>
        <v>50010</v>
      </c>
      <c r="AO142" s="297" t="n">
        <f aca="false">IF(Calculation!$Y$12=2,SQRT((AR142^2*(AN142-today-1)+AU142^2*15)/(AN142-today+14)),SQRT((((AR142^2*16+AS142^2*8)/24)*(AN142-today-1)+((AU142^2*16+AV142^2*8)/24)*15)/(AN142-today+14)))</f>
        <v>0.192768988350545</v>
      </c>
      <c r="AP142" s="277" t="n">
        <f aca="false">IF(Calculation!$Y$12=2,AR142,SQRT((AR142^2*16+AS142^2*8)/24))</f>
        <v>0.08</v>
      </c>
      <c r="AQ142" s="261"/>
      <c r="AR142" s="298" t="n">
        <f aca="false">VLOOKUP(AN142,VolTable,15)</f>
        <v>0.08</v>
      </c>
      <c r="AS142" s="316" t="n">
        <f aca="false">VLOOKUP(AN142,VolTable,19)</f>
        <v>0.175</v>
      </c>
      <c r="AT142" s="291"/>
      <c r="AU142" s="291" t="n">
        <f aca="false">VLOOKUP(AN142,VolTable,23)</f>
        <v>2.9</v>
      </c>
      <c r="AV142" s="299" t="n">
        <f aca="false">VLOOKUP(AN142,VolTable,27)</f>
        <v>1.15</v>
      </c>
    </row>
    <row r="143" customFormat="false" ht="11.25" hidden="false" customHeight="false" outlineLevel="0" collapsed="false">
      <c r="A143" s="319" t="n">
        <f aca="false">EOMONTH(A142,0)+1</f>
        <v>50041</v>
      </c>
      <c r="B143" s="261" t="n">
        <f aca="false">VLOOKUP(A143,$V$8:$Z$258,2)+PPadd</f>
        <v>73.5</v>
      </c>
      <c r="C143" s="65"/>
      <c r="D143" s="302" t="n">
        <f aca="false">VLOOKUP($A143,$V$8:$Z$258,4)</f>
        <v>55</v>
      </c>
      <c r="E143" s="247" t="n">
        <f aca="false">VLOOKUP($A143,$V$8:$Z$258,5)</f>
        <v>0.06650108280325</v>
      </c>
      <c r="F143" s="325"/>
      <c r="G143" s="326"/>
      <c r="H143" s="325"/>
      <c r="I143" s="326"/>
      <c r="J143" s="92" t="n">
        <f aca="false">X143</f>
        <v>0</v>
      </c>
      <c r="K143" s="306" t="n">
        <f aca="false">J143-C143</f>
        <v>0</v>
      </c>
      <c r="L143" s="258" t="n">
        <f aca="false">(A143-Calculation!$C$8)/365.25</f>
        <v>11.2525667351129</v>
      </c>
      <c r="M143" s="1" t="n">
        <v>4</v>
      </c>
      <c r="N143" s="307" t="n">
        <f aca="false">$A143</f>
        <v>50041</v>
      </c>
      <c r="O143" s="41" t="n">
        <f aca="false">VLOOKUP($N143,$AI$8:$AJ$258,2)+PvolMult</f>
        <v>0.192169044417556</v>
      </c>
      <c r="P143" s="308" t="n">
        <f aca="false">VLOOKUP($N143,$AI$8:$AK$258,3)+PvolMult</f>
        <v>0.230602853301067</v>
      </c>
      <c r="Q143" s="109"/>
      <c r="V143" s="310" t="n">
        <f aca="false">$A143</f>
        <v>50041</v>
      </c>
      <c r="W143" s="261" t="n">
        <f aca="false">IF(Calculation!$Y$12=2,VLOOKUP(V143,Curves!$D143:$K396,3),(VLOOKUP(V143,Curves!$D143:$K396,3)*16*5+VLOOKUP(V143,Curves!$D143:$K396,7)*8*7+VLOOKUP(V143,Curves!M144:T367,3)*16+VLOOKUP(V143,Curves!M144:T367,7)*16)/168)</f>
        <v>73.5</v>
      </c>
      <c r="X143" s="92" t="n">
        <v>0</v>
      </c>
      <c r="Y143" s="311" t="n">
        <f aca="false">Y142</f>
        <v>55</v>
      </c>
      <c r="Z143" s="294" t="n">
        <f aca="false">VLOOKUP(V143,Curves!A137:B396,2)</f>
        <v>0.06650108280325</v>
      </c>
      <c r="AA143" s="325"/>
      <c r="AB143" s="326"/>
      <c r="AC143" s="325"/>
      <c r="AD143" s="326"/>
      <c r="AE143" s="17" t="n">
        <f aca="false">1+inflation/12*AF143</f>
        <v>1.28125</v>
      </c>
      <c r="AF143" s="17" t="n">
        <v>135</v>
      </c>
      <c r="AG143" s="285" t="n">
        <v>11.24709</v>
      </c>
      <c r="AH143" s="106"/>
      <c r="AI143" s="313" t="n">
        <f aca="false">+V143</f>
        <v>50041</v>
      </c>
      <c r="AJ143" s="314" t="n">
        <f aca="false">IF(Calculation!$AB$24=1,Data!AO143,Data!AP143)</f>
        <v>0.192169044417556</v>
      </c>
      <c r="AK143" s="315" t="n">
        <f aca="false">AJ143*1.2</f>
        <v>0.230602853301067</v>
      </c>
      <c r="AM143" s="41"/>
      <c r="AN143" s="310" t="n">
        <f aca="false">AI143</f>
        <v>50041</v>
      </c>
      <c r="AO143" s="297" t="n">
        <f aca="false">IF(Calculation!$Y$12=2,SQRT((AR143^2*(AN143-today-1)+AU143^2*15)/(AN143-today+14)),SQRT((((AR143^2*16+AS143^2*8)/24)*(AN143-today-1)+((AU143^2*16+AV143^2*8)/24)*15)/(AN143-today+14)))</f>
        <v>0.192169044417556</v>
      </c>
      <c r="AP143" s="277" t="n">
        <f aca="false">IF(Calculation!$Y$12=2,AR143,SQRT((AR143^2*16+AS143^2*8)/24))</f>
        <v>0.08</v>
      </c>
      <c r="AQ143" s="261"/>
      <c r="AR143" s="298" t="n">
        <f aca="false">VLOOKUP(AN143,VolTable,15)</f>
        <v>0.08</v>
      </c>
      <c r="AS143" s="316" t="n">
        <f aca="false">VLOOKUP(AN143,VolTable,19)</f>
        <v>0.175</v>
      </c>
      <c r="AT143" s="291"/>
      <c r="AU143" s="291" t="n">
        <f aca="false">VLOOKUP(AN143,VolTable,23)</f>
        <v>2.9</v>
      </c>
      <c r="AV143" s="299" t="n">
        <f aca="false">VLOOKUP(AN143,VolTable,27)</f>
        <v>1.15</v>
      </c>
    </row>
    <row r="144" customFormat="false" ht="11.25" hidden="false" customHeight="false" outlineLevel="0" collapsed="false">
      <c r="A144" s="319" t="n">
        <f aca="false">EOMONTH(A143,0)+1</f>
        <v>50072</v>
      </c>
      <c r="B144" s="261" t="n">
        <f aca="false">VLOOKUP(A144,$V$8:$Z$258,2)+PPadd</f>
        <v>73.5</v>
      </c>
      <c r="C144" s="65"/>
      <c r="D144" s="302" t="n">
        <f aca="false">VLOOKUP($A144,$V$8:$Z$258,4)</f>
        <v>55</v>
      </c>
      <c r="E144" s="247" t="n">
        <f aca="false">VLOOKUP($A144,$V$8:$Z$258,5)</f>
        <v>0.06650108280325</v>
      </c>
      <c r="F144" s="325"/>
      <c r="G144" s="326"/>
      <c r="H144" s="325"/>
      <c r="I144" s="326"/>
      <c r="J144" s="92" t="n">
        <f aca="false">X144</f>
        <v>0</v>
      </c>
      <c r="K144" s="306" t="n">
        <f aca="false">J144-C144</f>
        <v>0</v>
      </c>
      <c r="L144" s="258" t="n">
        <f aca="false">(A144-Calculation!$C$8)/365.25</f>
        <v>11.337440109514</v>
      </c>
      <c r="M144" s="1" t="n">
        <v>5</v>
      </c>
      <c r="N144" s="307" t="n">
        <f aca="false">$A144</f>
        <v>50072</v>
      </c>
      <c r="O144" s="41" t="n">
        <f aca="false">VLOOKUP($N144,$AI$8:$AJ$258,2)+PvolMult</f>
        <v>0.191576204962131</v>
      </c>
      <c r="P144" s="308" t="n">
        <f aca="false">VLOOKUP($N144,$AI$8:$AK$258,3)+PvolMult</f>
        <v>0.229891445954557</v>
      </c>
      <c r="Q144" s="109"/>
      <c r="V144" s="310" t="n">
        <f aca="false">$A144</f>
        <v>50072</v>
      </c>
      <c r="W144" s="261" t="n">
        <f aca="false">IF(Calculation!$Y$12=2,VLOOKUP(V144,Curves!$D144:$K397,3),(VLOOKUP(V144,Curves!$D144:$K397,3)*16*5+VLOOKUP(V144,Curves!$D144:$K397,7)*8*7+VLOOKUP(V144,Curves!M145:T368,3)*16+VLOOKUP(V144,Curves!M145:T368,7)*16)/168)</f>
        <v>73.5</v>
      </c>
      <c r="X144" s="92" t="n">
        <v>0</v>
      </c>
      <c r="Y144" s="311" t="n">
        <f aca="false">Y143</f>
        <v>55</v>
      </c>
      <c r="Z144" s="294" t="n">
        <f aca="false">VLOOKUP(V144,Curves!A138:B397,2)</f>
        <v>0.06650108280325</v>
      </c>
      <c r="AA144" s="325"/>
      <c r="AB144" s="326"/>
      <c r="AC144" s="325"/>
      <c r="AD144" s="326"/>
      <c r="AE144" s="17" t="n">
        <f aca="false">1+inflation/12*AF144</f>
        <v>1.28333333333333</v>
      </c>
      <c r="AF144" s="17" t="n">
        <v>136</v>
      </c>
      <c r="AG144" s="285" t="n">
        <v>11.33196</v>
      </c>
      <c r="AH144" s="106"/>
      <c r="AI144" s="313" t="n">
        <f aca="false">+V144</f>
        <v>50072</v>
      </c>
      <c r="AJ144" s="314" t="n">
        <f aca="false">IF(Calculation!$AB$24=1,Data!AO144,Data!AP144)</f>
        <v>0.191576204962131</v>
      </c>
      <c r="AK144" s="315" t="n">
        <f aca="false">AJ144*1.2</f>
        <v>0.229891445954557</v>
      </c>
      <c r="AM144" s="41"/>
      <c r="AN144" s="310" t="n">
        <f aca="false">AI144</f>
        <v>50072</v>
      </c>
      <c r="AO144" s="297" t="n">
        <f aca="false">IF(Calculation!$Y$12=2,SQRT((AR144^2*(AN144-today-1)+AU144^2*15)/(AN144-today+14)),SQRT((((AR144^2*16+AS144^2*8)/24)*(AN144-today-1)+((AU144^2*16+AV144^2*8)/24)*15)/(AN144-today+14)))</f>
        <v>0.191576204962131</v>
      </c>
      <c r="AP144" s="277" t="n">
        <f aca="false">IF(Calculation!$Y$12=2,AR144,SQRT((AR144^2*16+AS144^2*8)/24))</f>
        <v>0.08</v>
      </c>
      <c r="AQ144" s="261"/>
      <c r="AR144" s="298" t="n">
        <f aca="false">VLOOKUP(AN144,VolTable,15)</f>
        <v>0.08</v>
      </c>
      <c r="AS144" s="316" t="n">
        <f aca="false">VLOOKUP(AN144,VolTable,19)</f>
        <v>0.175</v>
      </c>
      <c r="AT144" s="291"/>
      <c r="AU144" s="291" t="n">
        <f aca="false">VLOOKUP(AN144,VolTable,23)</f>
        <v>2.9</v>
      </c>
      <c r="AV144" s="299" t="n">
        <f aca="false">VLOOKUP(AN144,VolTable,27)</f>
        <v>1.15</v>
      </c>
    </row>
    <row r="145" customFormat="false" ht="11.25" hidden="false" customHeight="false" outlineLevel="0" collapsed="false">
      <c r="A145" s="319" t="n">
        <f aca="false">EOMONTH(A144,0)+1</f>
        <v>50100</v>
      </c>
      <c r="B145" s="261" t="n">
        <f aca="false">VLOOKUP(A145,$V$8:$Z$258,2)+PPadd</f>
        <v>73.5</v>
      </c>
      <c r="C145" s="65"/>
      <c r="D145" s="302" t="n">
        <f aca="false">VLOOKUP($A145,$V$8:$Z$258,4)</f>
        <v>55</v>
      </c>
      <c r="E145" s="247" t="n">
        <f aca="false">VLOOKUP($A145,$V$8:$Z$258,5)</f>
        <v>0.06650108280325</v>
      </c>
      <c r="F145" s="325"/>
      <c r="G145" s="326"/>
      <c r="H145" s="325"/>
      <c r="I145" s="326"/>
      <c r="J145" s="92" t="n">
        <f aca="false">X145</f>
        <v>0</v>
      </c>
      <c r="K145" s="306" t="n">
        <f aca="false">J145-C145</f>
        <v>0</v>
      </c>
      <c r="L145" s="258" t="n">
        <f aca="false">(A145-Calculation!$C$8)/365.25</f>
        <v>11.4140999315537</v>
      </c>
      <c r="M145" s="1" t="n">
        <v>6</v>
      </c>
      <c r="N145" s="307" t="n">
        <f aca="false">$A145</f>
        <v>50100</v>
      </c>
      <c r="O145" s="41" t="n">
        <f aca="false">VLOOKUP($N145,$AI$8:$AJ$258,2)+PvolMult</f>
        <v>0.191046732157854</v>
      </c>
      <c r="P145" s="308" t="n">
        <f aca="false">VLOOKUP($N145,$AI$8:$AK$258,3)+PvolMult</f>
        <v>0.229256078589425</v>
      </c>
      <c r="Q145" s="109"/>
      <c r="V145" s="310" t="n">
        <f aca="false">$A145</f>
        <v>50100</v>
      </c>
      <c r="W145" s="261" t="n">
        <f aca="false">IF(Calculation!$Y$12=2,VLOOKUP(V145,Curves!$D145:$K398,3),(VLOOKUP(V145,Curves!$D145:$K398,3)*16*5+VLOOKUP(V145,Curves!$D145:$K398,7)*8*7+VLOOKUP(V145,Curves!M146:T369,3)*16+VLOOKUP(V145,Curves!M146:T369,7)*16)/168)</f>
        <v>73.5</v>
      </c>
      <c r="X145" s="92" t="n">
        <v>0</v>
      </c>
      <c r="Y145" s="311" t="n">
        <f aca="false">Y144</f>
        <v>55</v>
      </c>
      <c r="Z145" s="294" t="n">
        <f aca="false">VLOOKUP(V145,Curves!A139:B398,2)</f>
        <v>0.06650108280325</v>
      </c>
      <c r="AA145" s="325"/>
      <c r="AB145" s="326"/>
      <c r="AC145" s="325"/>
      <c r="AD145" s="326"/>
      <c r="AE145" s="17" t="n">
        <f aca="false">1+inflation/12*AF145</f>
        <v>1.28541666666667</v>
      </c>
      <c r="AF145" s="17" t="n">
        <v>137</v>
      </c>
      <c r="AG145" s="285" t="n">
        <v>11.41684</v>
      </c>
      <c r="AH145" s="106"/>
      <c r="AI145" s="313" t="n">
        <f aca="false">+V145</f>
        <v>50100</v>
      </c>
      <c r="AJ145" s="314" t="n">
        <f aca="false">IF(Calculation!$AB$24=1,Data!AO145,Data!AP145)</f>
        <v>0.191046732157854</v>
      </c>
      <c r="AK145" s="315" t="n">
        <f aca="false">AJ145*1.2</f>
        <v>0.229256078589425</v>
      </c>
      <c r="AM145" s="41"/>
      <c r="AN145" s="310" t="n">
        <f aca="false">AI145</f>
        <v>50100</v>
      </c>
      <c r="AO145" s="297" t="n">
        <f aca="false">IF(Calculation!$Y$12=2,SQRT((AR145^2*(AN145-today-1)+AU145^2*15)/(AN145-today+14)),SQRT((((AR145^2*16+AS145^2*8)/24)*(AN145-today-1)+((AU145^2*16+AV145^2*8)/24)*15)/(AN145-today+14)))</f>
        <v>0.191046732157854</v>
      </c>
      <c r="AP145" s="277" t="n">
        <f aca="false">IF(Calculation!$Y$12=2,AR145,SQRT((AR145^2*16+AS145^2*8)/24))</f>
        <v>0.08</v>
      </c>
      <c r="AQ145" s="261"/>
      <c r="AR145" s="298" t="n">
        <f aca="false">VLOOKUP(AN145,VolTable,15)</f>
        <v>0.08</v>
      </c>
      <c r="AS145" s="316" t="n">
        <f aca="false">VLOOKUP(AN145,VolTable,19)</f>
        <v>0.175</v>
      </c>
      <c r="AT145" s="291"/>
      <c r="AU145" s="291" t="n">
        <f aca="false">VLOOKUP(AN145,VolTable,23)</f>
        <v>2.9</v>
      </c>
      <c r="AV145" s="299" t="n">
        <f aca="false">VLOOKUP(AN145,VolTable,27)</f>
        <v>1.15</v>
      </c>
    </row>
    <row r="146" customFormat="false" ht="11.25" hidden="false" customHeight="false" outlineLevel="0" collapsed="false">
      <c r="A146" s="319" t="n">
        <f aca="false">EOMONTH(A145,0)+1</f>
        <v>50131</v>
      </c>
      <c r="B146" s="261" t="n">
        <f aca="false">VLOOKUP(A146,$V$8:$Z$258,2)+PPadd</f>
        <v>73.5</v>
      </c>
      <c r="C146" s="65"/>
      <c r="D146" s="302" t="n">
        <f aca="false">VLOOKUP($A146,$V$8:$Z$258,4)</f>
        <v>55</v>
      </c>
      <c r="E146" s="247" t="n">
        <f aca="false">VLOOKUP($A146,$V$8:$Z$258,5)</f>
        <v>0.06650108280325</v>
      </c>
      <c r="F146" s="325"/>
      <c r="G146" s="326"/>
      <c r="H146" s="325"/>
      <c r="I146" s="326"/>
      <c r="J146" s="92" t="n">
        <f aca="false">X146</f>
        <v>0</v>
      </c>
      <c r="K146" s="306" t="n">
        <f aca="false">J146-C146</f>
        <v>0</v>
      </c>
      <c r="L146" s="258" t="n">
        <f aca="false">(A146-Calculation!$C$8)/365.25</f>
        <v>11.4989733059548</v>
      </c>
      <c r="M146" s="1" t="n">
        <v>1</v>
      </c>
      <c r="N146" s="307" t="n">
        <f aca="false">$A146</f>
        <v>50131</v>
      </c>
      <c r="O146" s="41" t="n">
        <f aca="false">VLOOKUP($N146,$AI$8:$AJ$258,2)+PvolMult</f>
        <v>0.190467047377034</v>
      </c>
      <c r="P146" s="308" t="n">
        <f aca="false">VLOOKUP($N146,$AI$8:$AK$258,3)+PvolMult</f>
        <v>0.228560456852441</v>
      </c>
      <c r="Q146" s="109"/>
      <c r="V146" s="310" t="n">
        <f aca="false">$A146</f>
        <v>50131</v>
      </c>
      <c r="W146" s="261" t="n">
        <f aca="false">IF(Calculation!$Y$12=2,VLOOKUP(V146,Curves!$D146:$K399,3),(VLOOKUP(V146,Curves!$D146:$K399,3)*16*5+VLOOKUP(V146,Curves!$D146:$K399,7)*8*7+VLOOKUP(V146,Curves!M147:T370,3)*16+VLOOKUP(V146,Curves!M147:T370,7)*16)/168)</f>
        <v>73.5</v>
      </c>
      <c r="X146" s="92" t="n">
        <v>0</v>
      </c>
      <c r="Y146" s="311" t="n">
        <f aca="false">Y145</f>
        <v>55</v>
      </c>
      <c r="Z146" s="294" t="n">
        <f aca="false">VLOOKUP(V146,Curves!A140:B399,2)</f>
        <v>0.06650108280325</v>
      </c>
      <c r="AA146" s="325"/>
      <c r="AB146" s="326"/>
      <c r="AC146" s="325"/>
      <c r="AD146" s="326"/>
      <c r="AE146" s="17" t="n">
        <f aca="false">1+inflation/12*AF146</f>
        <v>1.2875</v>
      </c>
      <c r="AF146" s="17" t="n">
        <v>138</v>
      </c>
      <c r="AG146" s="285" t="n">
        <v>11.49897</v>
      </c>
      <c r="AH146" s="106"/>
      <c r="AI146" s="313" t="n">
        <f aca="false">+V146</f>
        <v>50131</v>
      </c>
      <c r="AJ146" s="314" t="n">
        <f aca="false">IF(Calculation!$AB$24=1,Data!AO146,Data!AP146)</f>
        <v>0.190467047377034</v>
      </c>
      <c r="AK146" s="315" t="n">
        <f aca="false">AJ146*1.2</f>
        <v>0.228560456852441</v>
      </c>
      <c r="AM146" s="41"/>
      <c r="AN146" s="310" t="n">
        <f aca="false">AI146</f>
        <v>50131</v>
      </c>
      <c r="AO146" s="297" t="n">
        <f aca="false">IF(Calculation!$Y$12=2,SQRT((AR146^2*(AN146-today-1)+AU146^2*15)/(AN146-today+14)),SQRT((((AR146^2*16+AS146^2*8)/24)*(AN146-today-1)+((AU146^2*16+AV146^2*8)/24)*15)/(AN146-today+14)))</f>
        <v>0.190467047377034</v>
      </c>
      <c r="AP146" s="277" t="n">
        <f aca="false">IF(Calculation!$Y$12=2,AR146,SQRT((AR146^2*16+AS146^2*8)/24))</f>
        <v>0.08</v>
      </c>
      <c r="AQ146" s="261"/>
      <c r="AR146" s="298" t="n">
        <f aca="false">VLOOKUP(AN146,VolTable,15)</f>
        <v>0.08</v>
      </c>
      <c r="AS146" s="316" t="n">
        <f aca="false">VLOOKUP(AN146,VolTable,19)</f>
        <v>0.175</v>
      </c>
      <c r="AT146" s="291"/>
      <c r="AU146" s="291" t="n">
        <f aca="false">VLOOKUP(AN146,VolTable,23)</f>
        <v>2.9</v>
      </c>
      <c r="AV146" s="299" t="n">
        <f aca="false">VLOOKUP(AN146,VolTable,27)</f>
        <v>1.15</v>
      </c>
    </row>
    <row r="147" customFormat="false" ht="11.25" hidden="false" customHeight="false" outlineLevel="0" collapsed="false">
      <c r="A147" s="319" t="n">
        <f aca="false">EOMONTH(A146,0)+1</f>
        <v>50161</v>
      </c>
      <c r="B147" s="261" t="n">
        <f aca="false">VLOOKUP(A147,$V$8:$Z$258,2)+PPadd</f>
        <v>73.5</v>
      </c>
      <c r="C147" s="65"/>
      <c r="D147" s="302" t="n">
        <f aca="false">VLOOKUP($A147,$V$8:$Z$258,4)</f>
        <v>55</v>
      </c>
      <c r="E147" s="247" t="n">
        <f aca="false">VLOOKUP($A147,$V$8:$Z$258,5)</f>
        <v>0.06650108280325</v>
      </c>
      <c r="F147" s="325"/>
      <c r="G147" s="326"/>
      <c r="H147" s="325"/>
      <c r="I147" s="326"/>
      <c r="J147" s="92" t="n">
        <f aca="false">X147</f>
        <v>0</v>
      </c>
      <c r="K147" s="306" t="n">
        <f aca="false">J147-C147</f>
        <v>0</v>
      </c>
      <c r="L147" s="258" t="n">
        <f aca="false">(A147-Calculation!$C$8)/365.25</f>
        <v>11.5811088295688</v>
      </c>
      <c r="M147" s="1" t="n">
        <v>2</v>
      </c>
      <c r="N147" s="307" t="n">
        <f aca="false">$A147</f>
        <v>50161</v>
      </c>
      <c r="O147" s="41" t="n">
        <f aca="false">VLOOKUP($N147,$AI$8:$AJ$258,2)+PvolMult</f>
        <v>0.189912466985446</v>
      </c>
      <c r="P147" s="308" t="n">
        <f aca="false">VLOOKUP($N147,$AI$8:$AK$258,3)+PvolMult</f>
        <v>0.227894960382535</v>
      </c>
      <c r="Q147" s="109"/>
      <c r="V147" s="310" t="n">
        <f aca="false">$A147</f>
        <v>50161</v>
      </c>
      <c r="W147" s="261" t="n">
        <f aca="false">IF(Calculation!$Y$12=2,VLOOKUP(V147,Curves!$D147:$K400,3),(VLOOKUP(V147,Curves!$D147:$K400,3)*16*5+VLOOKUP(V147,Curves!$D147:$K400,7)*8*7+VLOOKUP(V147,Curves!M148:T371,3)*16+VLOOKUP(V147,Curves!M148:T371,7)*16)/168)</f>
        <v>73.5</v>
      </c>
      <c r="X147" s="92" t="n">
        <v>0</v>
      </c>
      <c r="Y147" s="311" t="n">
        <f aca="false">Y146</f>
        <v>55</v>
      </c>
      <c r="Z147" s="294" t="n">
        <f aca="false">VLOOKUP(V147,Curves!A141:B400,2)</f>
        <v>0.06650108280325</v>
      </c>
      <c r="AA147" s="325"/>
      <c r="AB147" s="326"/>
      <c r="AC147" s="325"/>
      <c r="AD147" s="326"/>
      <c r="AE147" s="17" t="n">
        <f aca="false">1+inflation/12*AF147</f>
        <v>1.28958333333333</v>
      </c>
      <c r="AF147" s="17" t="n">
        <v>139</v>
      </c>
      <c r="AG147" s="285" t="n">
        <v>11.58385</v>
      </c>
      <c r="AH147" s="106"/>
      <c r="AI147" s="313" t="n">
        <f aca="false">+V147</f>
        <v>50161</v>
      </c>
      <c r="AJ147" s="314" t="n">
        <f aca="false">IF(Calculation!$AB$24=1,Data!AO147,Data!AP147)</f>
        <v>0.189912466985446</v>
      </c>
      <c r="AK147" s="315" t="n">
        <f aca="false">AJ147*1.2</f>
        <v>0.227894960382535</v>
      </c>
      <c r="AM147" s="41"/>
      <c r="AN147" s="310" t="n">
        <f aca="false">AI147</f>
        <v>50161</v>
      </c>
      <c r="AO147" s="297" t="n">
        <f aca="false">IF(Calculation!$Y$12=2,SQRT((AR147^2*(AN147-today-1)+AU147^2*15)/(AN147-today+14)),SQRT((((AR147^2*16+AS147^2*8)/24)*(AN147-today-1)+((AU147^2*16+AV147^2*8)/24)*15)/(AN147-today+14)))</f>
        <v>0.189912466985446</v>
      </c>
      <c r="AP147" s="277" t="n">
        <f aca="false">IF(Calculation!$Y$12=2,AR147,SQRT((AR147^2*16+AS147^2*8)/24))</f>
        <v>0.08</v>
      </c>
      <c r="AQ147" s="261"/>
      <c r="AR147" s="298" t="n">
        <f aca="false">VLOOKUP(AN147,VolTable,15)</f>
        <v>0.08</v>
      </c>
      <c r="AS147" s="316" t="n">
        <f aca="false">VLOOKUP(AN147,VolTable,19)</f>
        <v>0.175</v>
      </c>
      <c r="AT147" s="291"/>
      <c r="AU147" s="291" t="n">
        <f aca="false">VLOOKUP(AN147,VolTable,23)</f>
        <v>2.9</v>
      </c>
      <c r="AV147" s="299" t="n">
        <f aca="false">VLOOKUP(AN147,VolTable,27)</f>
        <v>1.15</v>
      </c>
    </row>
    <row r="148" customFormat="false" ht="11.25" hidden="false" customHeight="false" outlineLevel="0" collapsed="false">
      <c r="A148" s="319" t="n">
        <f aca="false">EOMONTH(A147,0)+1</f>
        <v>50192</v>
      </c>
      <c r="B148" s="261" t="n">
        <f aca="false">VLOOKUP(A148,$V$8:$Z$258,2)+PPadd</f>
        <v>73.5</v>
      </c>
      <c r="C148" s="65"/>
      <c r="D148" s="302" t="n">
        <f aca="false">VLOOKUP($A148,$V$8:$Z$258,4)</f>
        <v>55</v>
      </c>
      <c r="E148" s="247" t="n">
        <f aca="false">VLOOKUP($A148,$V$8:$Z$258,5)</f>
        <v>0.06650108280325</v>
      </c>
      <c r="F148" s="325"/>
      <c r="G148" s="326"/>
      <c r="H148" s="325"/>
      <c r="I148" s="326"/>
      <c r="J148" s="92" t="n">
        <f aca="false">X148</f>
        <v>0</v>
      </c>
      <c r="K148" s="306" t="n">
        <f aca="false">J148-C148</f>
        <v>0</v>
      </c>
      <c r="L148" s="258" t="n">
        <f aca="false">(A148-Calculation!$C$8)/365.25</f>
        <v>11.6659822039699</v>
      </c>
      <c r="M148" s="1" t="n">
        <v>3</v>
      </c>
      <c r="N148" s="307" t="n">
        <f aca="false">$A148</f>
        <v>50192</v>
      </c>
      <c r="O148" s="41" t="n">
        <f aca="false">VLOOKUP($N148,$AI$8:$AJ$258,2)+PvolMult</f>
        <v>0.1893458981834</v>
      </c>
      <c r="P148" s="308" t="n">
        <f aca="false">VLOOKUP($N148,$AI$8:$AK$258,3)+PvolMult</f>
        <v>0.22721507782008</v>
      </c>
      <c r="Q148" s="109"/>
      <c r="V148" s="310" t="n">
        <f aca="false">$A148</f>
        <v>50192</v>
      </c>
      <c r="W148" s="261" t="n">
        <f aca="false">IF(Calculation!$Y$12=2,VLOOKUP(V148,Curves!$D148:$K401,3),(VLOOKUP(V148,Curves!$D148:$K401,3)*16*5+VLOOKUP(V148,Curves!$D148:$K401,7)*8*7+VLOOKUP(V148,Curves!M149:T372,3)*16+VLOOKUP(V148,Curves!M149:T372,7)*16)/168)</f>
        <v>73.5</v>
      </c>
      <c r="X148" s="92" t="n">
        <v>0</v>
      </c>
      <c r="Y148" s="311" t="n">
        <f aca="false">Y147</f>
        <v>55</v>
      </c>
      <c r="Z148" s="294" t="n">
        <f aca="false">VLOOKUP(V148,Curves!A142:B401,2)</f>
        <v>0.06650108280325</v>
      </c>
      <c r="AA148" s="325"/>
      <c r="AB148" s="326"/>
      <c r="AC148" s="325"/>
      <c r="AD148" s="326"/>
      <c r="AE148" s="17" t="n">
        <f aca="false">1+inflation/12*AF148</f>
        <v>1.29166666666667</v>
      </c>
      <c r="AF148" s="17" t="n">
        <v>140</v>
      </c>
      <c r="AG148" s="285" t="n">
        <v>11.66598</v>
      </c>
      <c r="AH148" s="106"/>
      <c r="AI148" s="313" t="n">
        <f aca="false">+V148</f>
        <v>50192</v>
      </c>
      <c r="AJ148" s="314" t="n">
        <f aca="false">IF(Calculation!$AB$24=1,Data!AO148,Data!AP148)</f>
        <v>0.1893458981834</v>
      </c>
      <c r="AK148" s="315" t="n">
        <f aca="false">AJ148*1.2</f>
        <v>0.22721507782008</v>
      </c>
      <c r="AM148" s="41"/>
      <c r="AN148" s="310" t="n">
        <f aca="false">AI148</f>
        <v>50192</v>
      </c>
      <c r="AO148" s="297" t="n">
        <f aca="false">IF(Calculation!$Y$12=2,SQRT((AR148^2*(AN148-today-1)+AU148^2*15)/(AN148-today+14)),SQRT((((AR148^2*16+AS148^2*8)/24)*(AN148-today-1)+((AU148^2*16+AV148^2*8)/24)*15)/(AN148-today+14)))</f>
        <v>0.1893458981834</v>
      </c>
      <c r="AP148" s="277" t="n">
        <f aca="false">IF(Calculation!$Y$12=2,AR148,SQRT((AR148^2*16+AS148^2*8)/24))</f>
        <v>0.08</v>
      </c>
      <c r="AQ148" s="261"/>
      <c r="AR148" s="298" t="n">
        <f aca="false">VLOOKUP(AN148,VolTable,15)</f>
        <v>0.08</v>
      </c>
      <c r="AS148" s="316" t="n">
        <f aca="false">VLOOKUP(AN148,VolTable,19)</f>
        <v>0.175</v>
      </c>
      <c r="AT148" s="291"/>
      <c r="AU148" s="291" t="n">
        <f aca="false">VLOOKUP(AN148,VolTable,23)</f>
        <v>2.9</v>
      </c>
      <c r="AV148" s="299" t="n">
        <f aca="false">VLOOKUP(AN148,VolTable,27)</f>
        <v>1.15</v>
      </c>
    </row>
    <row r="149" customFormat="false" ht="11.25" hidden="false" customHeight="false" outlineLevel="0" collapsed="false">
      <c r="A149" s="319" t="n">
        <f aca="false">EOMONTH(A148,0)+1</f>
        <v>50222</v>
      </c>
      <c r="B149" s="261" t="n">
        <f aca="false">VLOOKUP(A149,$V$8:$Z$258,2)+PPadd</f>
        <v>73.5</v>
      </c>
      <c r="C149" s="65"/>
      <c r="D149" s="302" t="n">
        <f aca="false">VLOOKUP($A149,$V$8:$Z$258,4)</f>
        <v>55</v>
      </c>
      <c r="E149" s="247" t="n">
        <f aca="false">VLOOKUP($A149,$V$8:$Z$258,5)</f>
        <v>0.06650108280325</v>
      </c>
      <c r="F149" s="325"/>
      <c r="G149" s="326"/>
      <c r="H149" s="325"/>
      <c r="I149" s="326"/>
      <c r="J149" s="92" t="n">
        <f aca="false">X149</f>
        <v>0</v>
      </c>
      <c r="K149" s="306" t="n">
        <f aca="false">J149-C149</f>
        <v>0</v>
      </c>
      <c r="L149" s="258" t="n">
        <f aca="false">(A149-Calculation!$C$8)/365.25</f>
        <v>11.7481177275838</v>
      </c>
      <c r="M149" s="1" t="n">
        <v>4</v>
      </c>
      <c r="N149" s="307" t="n">
        <f aca="false">$A149</f>
        <v>50222</v>
      </c>
      <c r="O149" s="41" t="n">
        <f aca="false">VLOOKUP($N149,$AI$8:$AJ$258,2)+PvolMult</f>
        <v>0.188803781078187</v>
      </c>
      <c r="P149" s="308" t="n">
        <f aca="false">VLOOKUP($N149,$AI$8:$AK$258,3)+PvolMult</f>
        <v>0.226564537293824</v>
      </c>
      <c r="Q149" s="109"/>
      <c r="V149" s="310" t="n">
        <f aca="false">$A149</f>
        <v>50222</v>
      </c>
      <c r="W149" s="261" t="n">
        <f aca="false">IF(Calculation!$Y$12=2,VLOOKUP(V149,Curves!$D149:$K402,3),(VLOOKUP(V149,Curves!$D149:$K402,3)*16*5+VLOOKUP(V149,Curves!$D149:$K402,7)*8*7+VLOOKUP(V149,Curves!M150:T373,3)*16+VLOOKUP(V149,Curves!M150:T373,7)*16)/168)</f>
        <v>73.5</v>
      </c>
      <c r="X149" s="92" t="n">
        <v>0</v>
      </c>
      <c r="Y149" s="311" t="n">
        <f aca="false">Y148</f>
        <v>55</v>
      </c>
      <c r="Z149" s="294" t="n">
        <f aca="false">VLOOKUP(V149,Curves!A143:B402,2)</f>
        <v>0.06650108280325</v>
      </c>
      <c r="AA149" s="325"/>
      <c r="AB149" s="326"/>
      <c r="AC149" s="325"/>
      <c r="AD149" s="326"/>
      <c r="AE149" s="17" t="n">
        <f aca="false">1+inflation/12*AF149</f>
        <v>1.29375</v>
      </c>
      <c r="AF149" s="17" t="n">
        <v>141</v>
      </c>
      <c r="AG149" s="285" t="n">
        <v>11.75086</v>
      </c>
      <c r="AH149" s="106"/>
      <c r="AI149" s="313" t="n">
        <f aca="false">+V149</f>
        <v>50222</v>
      </c>
      <c r="AJ149" s="314" t="n">
        <f aca="false">IF(Calculation!$AB$24=1,Data!AO149,Data!AP149)</f>
        <v>0.188803781078187</v>
      </c>
      <c r="AK149" s="315" t="n">
        <f aca="false">AJ149*1.2</f>
        <v>0.226564537293824</v>
      </c>
      <c r="AM149" s="41"/>
      <c r="AN149" s="310" t="n">
        <f aca="false">AI149</f>
        <v>50222</v>
      </c>
      <c r="AO149" s="297" t="n">
        <f aca="false">IF(Calculation!$Y$12=2,SQRT((AR149^2*(AN149-today-1)+AU149^2*15)/(AN149-today+14)),SQRT((((AR149^2*16+AS149^2*8)/24)*(AN149-today-1)+((AU149^2*16+AV149^2*8)/24)*15)/(AN149-today+14)))</f>
        <v>0.188803781078187</v>
      </c>
      <c r="AP149" s="277" t="n">
        <f aca="false">IF(Calculation!$Y$12=2,AR149,SQRT((AR149^2*16+AS149^2*8)/24))</f>
        <v>0.08</v>
      </c>
      <c r="AQ149" s="261"/>
      <c r="AR149" s="298" t="n">
        <f aca="false">VLOOKUP(AN149,VolTable,15)</f>
        <v>0.08</v>
      </c>
      <c r="AS149" s="316" t="n">
        <f aca="false">VLOOKUP(AN149,VolTable,19)</f>
        <v>0.175</v>
      </c>
      <c r="AT149" s="291"/>
      <c r="AU149" s="291" t="n">
        <f aca="false">VLOOKUP(AN149,VolTable,23)</f>
        <v>2.9</v>
      </c>
      <c r="AV149" s="299" t="n">
        <f aca="false">VLOOKUP(AN149,VolTable,27)</f>
        <v>1.15</v>
      </c>
    </row>
    <row r="150" customFormat="false" ht="11.25" hidden="false" customHeight="false" outlineLevel="0" collapsed="false">
      <c r="A150" s="319" t="n">
        <f aca="false">EOMONTH(A149,0)+1</f>
        <v>50253</v>
      </c>
      <c r="B150" s="261" t="n">
        <f aca="false">VLOOKUP(A150,$V$8:$Z$258,2)+PPadd</f>
        <v>73.5</v>
      </c>
      <c r="C150" s="65"/>
      <c r="D150" s="302" t="n">
        <f aca="false">VLOOKUP($A150,$V$8:$Z$258,4)</f>
        <v>55</v>
      </c>
      <c r="E150" s="247" t="n">
        <f aca="false">VLOOKUP($A150,$V$8:$Z$258,5)</f>
        <v>0.06650108280325</v>
      </c>
      <c r="F150" s="325"/>
      <c r="G150" s="326"/>
      <c r="H150" s="325"/>
      <c r="I150" s="326"/>
      <c r="J150" s="92" t="n">
        <f aca="false">X150</f>
        <v>0</v>
      </c>
      <c r="K150" s="306" t="n">
        <f aca="false">J150-C150</f>
        <v>0</v>
      </c>
      <c r="L150" s="258" t="n">
        <f aca="false">(A150-Calculation!$C$8)/365.25</f>
        <v>11.8329911019849</v>
      </c>
      <c r="M150" s="1" t="n">
        <v>5</v>
      </c>
      <c r="N150" s="307" t="n">
        <f aca="false">$A150</f>
        <v>50253</v>
      </c>
      <c r="O150" s="41" t="n">
        <f aca="false">VLOOKUP($N150,$AI$8:$AJ$258,2)+PvolMult</f>
        <v>0.188249859695008</v>
      </c>
      <c r="P150" s="308" t="n">
        <f aca="false">VLOOKUP($N150,$AI$8:$AK$258,3)+PvolMult</f>
        <v>0.225899831634009</v>
      </c>
      <c r="Q150" s="109"/>
      <c r="V150" s="310" t="n">
        <f aca="false">$A150</f>
        <v>50253</v>
      </c>
      <c r="W150" s="261" t="n">
        <f aca="false">IF(Calculation!$Y$12=2,VLOOKUP(V150,Curves!$D150:$K403,3),(VLOOKUP(V150,Curves!$D150:$K403,3)*16*5+VLOOKUP(V150,Curves!$D150:$K403,7)*8*7+VLOOKUP(V150,Curves!M151:T374,3)*16+VLOOKUP(V150,Curves!M151:T374,7)*16)/168)</f>
        <v>73.5</v>
      </c>
      <c r="X150" s="92" t="n">
        <v>0</v>
      </c>
      <c r="Y150" s="311" t="n">
        <f aca="false">Y149</f>
        <v>55</v>
      </c>
      <c r="Z150" s="294" t="n">
        <f aca="false">VLOOKUP(V150,Curves!A144:B403,2)</f>
        <v>0.06650108280325</v>
      </c>
      <c r="AA150" s="325"/>
      <c r="AB150" s="326"/>
      <c r="AC150" s="325"/>
      <c r="AD150" s="326"/>
      <c r="AE150" s="17" t="n">
        <f aca="false">1+inflation/12*AF150</f>
        <v>1.29583333333333</v>
      </c>
      <c r="AF150" s="17" t="n">
        <v>142</v>
      </c>
      <c r="AG150" s="285" t="n">
        <v>11.83573</v>
      </c>
      <c r="AH150" s="106"/>
      <c r="AI150" s="313" t="n">
        <f aca="false">+V150</f>
        <v>50253</v>
      </c>
      <c r="AJ150" s="314" t="n">
        <f aca="false">IF(Calculation!$AB$24=1,Data!AO150,Data!AP150)</f>
        <v>0.188249859695008</v>
      </c>
      <c r="AK150" s="315" t="n">
        <f aca="false">AJ150*1.2</f>
        <v>0.225899831634009</v>
      </c>
      <c r="AM150" s="41"/>
      <c r="AN150" s="310" t="n">
        <f aca="false">AI150</f>
        <v>50253</v>
      </c>
      <c r="AO150" s="297" t="n">
        <f aca="false">IF(Calculation!$Y$12=2,SQRT((AR150^2*(AN150-today-1)+AU150^2*15)/(AN150-today+14)),SQRT((((AR150^2*16+AS150^2*8)/24)*(AN150-today-1)+((AU150^2*16+AV150^2*8)/24)*15)/(AN150-today+14)))</f>
        <v>0.188249859695008</v>
      </c>
      <c r="AP150" s="277" t="n">
        <f aca="false">IF(Calculation!$Y$12=2,AR150,SQRT((AR150^2*16+AS150^2*8)/24))</f>
        <v>0.08</v>
      </c>
      <c r="AQ150" s="261"/>
      <c r="AR150" s="298" t="n">
        <f aca="false">VLOOKUP(AN150,VolTable,15)</f>
        <v>0.08</v>
      </c>
      <c r="AS150" s="316" t="n">
        <f aca="false">VLOOKUP(AN150,VolTable,19)</f>
        <v>0.175</v>
      </c>
      <c r="AT150" s="291"/>
      <c r="AU150" s="291" t="n">
        <f aca="false">VLOOKUP(AN150,VolTable,23)</f>
        <v>2.9</v>
      </c>
      <c r="AV150" s="299" t="n">
        <f aca="false">VLOOKUP(AN150,VolTable,27)</f>
        <v>1.15</v>
      </c>
    </row>
    <row r="151" customFormat="false" ht="11.25" hidden="false" customHeight="false" outlineLevel="0" collapsed="false">
      <c r="A151" s="319" t="n">
        <f aca="false">EOMONTH(A150,0)+1</f>
        <v>50284</v>
      </c>
      <c r="B151" s="261" t="n">
        <f aca="false">VLOOKUP(A151,$V$8:$Z$258,2)+PPadd</f>
        <v>73.5</v>
      </c>
      <c r="C151" s="65"/>
      <c r="D151" s="302" t="n">
        <f aca="false">VLOOKUP($A151,$V$8:$Z$258,4)</f>
        <v>55</v>
      </c>
      <c r="E151" s="247" t="n">
        <f aca="false">VLOOKUP($A151,$V$8:$Z$258,5)</f>
        <v>0.06650108280325</v>
      </c>
      <c r="F151" s="325"/>
      <c r="G151" s="326"/>
      <c r="H151" s="325"/>
      <c r="I151" s="326"/>
      <c r="J151" s="92" t="n">
        <f aca="false">X151</f>
        <v>0</v>
      </c>
      <c r="K151" s="306" t="n">
        <f aca="false">J151-C151</f>
        <v>0</v>
      </c>
      <c r="L151" s="258" t="n">
        <f aca="false">(A151-Calculation!$C$8)/365.25</f>
        <v>11.917864476386</v>
      </c>
      <c r="M151" s="1" t="n">
        <v>6</v>
      </c>
      <c r="N151" s="307" t="n">
        <f aca="false">$A151</f>
        <v>50284</v>
      </c>
      <c r="O151" s="41" t="n">
        <f aca="false">VLOOKUP($N151,$AI$8:$AJ$258,2)+PvolMult</f>
        <v>0.187702193512016</v>
      </c>
      <c r="P151" s="308" t="n">
        <f aca="false">VLOOKUP($N151,$AI$8:$AK$258,3)+PvolMult</f>
        <v>0.225242632214419</v>
      </c>
      <c r="Q151" s="109"/>
      <c r="V151" s="310" t="n">
        <f aca="false">$A151</f>
        <v>50284</v>
      </c>
      <c r="W151" s="261" t="n">
        <f aca="false">IF(Calculation!$Y$12=2,VLOOKUP(V151,Curves!$D151:$K404,3),(VLOOKUP(V151,Curves!$D151:$K404,3)*16*5+VLOOKUP(V151,Curves!$D151:$K404,7)*8*7+VLOOKUP(V151,Curves!M152:T375,3)*16+VLOOKUP(V151,Curves!M152:T375,7)*16)/168)</f>
        <v>73.5</v>
      </c>
      <c r="X151" s="92" t="n">
        <v>0</v>
      </c>
      <c r="Y151" s="311" t="n">
        <f aca="false">Y150</f>
        <v>55</v>
      </c>
      <c r="Z151" s="294" t="n">
        <f aca="false">VLOOKUP(V151,Curves!A145:B404,2)</f>
        <v>0.06650108280325</v>
      </c>
      <c r="AA151" s="325"/>
      <c r="AB151" s="326"/>
      <c r="AC151" s="325"/>
      <c r="AD151" s="326"/>
      <c r="AE151" s="17" t="n">
        <f aca="false">1+inflation/12*AF151</f>
        <v>1.29791666666667</v>
      </c>
      <c r="AF151" s="17" t="n">
        <v>143</v>
      </c>
      <c r="AG151" s="285" t="n">
        <v>11.91513</v>
      </c>
      <c r="AH151" s="106"/>
      <c r="AI151" s="313" t="n">
        <f aca="false">+V151</f>
        <v>50284</v>
      </c>
      <c r="AJ151" s="314" t="n">
        <f aca="false">IF(Calculation!$AB$24=1,Data!AO151,Data!AP151)</f>
        <v>0.187702193512016</v>
      </c>
      <c r="AK151" s="315" t="n">
        <f aca="false">AJ151*1.2</f>
        <v>0.225242632214419</v>
      </c>
      <c r="AM151" s="41"/>
      <c r="AN151" s="310" t="n">
        <f aca="false">AI151</f>
        <v>50284</v>
      </c>
      <c r="AO151" s="297" t="n">
        <f aca="false">IF(Calculation!$Y$12=2,SQRT((AR151^2*(AN151-today-1)+AU151^2*15)/(AN151-today+14)),SQRT((((AR151^2*16+AS151^2*8)/24)*(AN151-today-1)+((AU151^2*16+AV151^2*8)/24)*15)/(AN151-today+14)))</f>
        <v>0.187702193512016</v>
      </c>
      <c r="AP151" s="277" t="n">
        <f aca="false">IF(Calculation!$Y$12=2,AR151,SQRT((AR151^2*16+AS151^2*8)/24))</f>
        <v>0.08</v>
      </c>
      <c r="AQ151" s="261"/>
      <c r="AR151" s="298" t="n">
        <f aca="false">VLOOKUP(AN151,VolTable,15)</f>
        <v>0.08</v>
      </c>
      <c r="AS151" s="316" t="n">
        <f aca="false">VLOOKUP(AN151,VolTable,19)</f>
        <v>0.175</v>
      </c>
      <c r="AT151" s="291"/>
      <c r="AU151" s="291" t="n">
        <f aca="false">VLOOKUP(AN151,VolTable,23)</f>
        <v>2.9</v>
      </c>
      <c r="AV151" s="299" t="n">
        <f aca="false">VLOOKUP(AN151,VolTable,27)</f>
        <v>1.15</v>
      </c>
    </row>
    <row r="152" customFormat="false" ht="11.25" hidden="false" customHeight="false" outlineLevel="0" collapsed="false">
      <c r="A152" s="301" t="n">
        <f aca="false">EOMONTH(A151,0)+1</f>
        <v>50314</v>
      </c>
      <c r="B152" s="261" t="n">
        <f aca="false">VLOOKUP(A152,$V$8:$Z$258,2)+PPadd</f>
        <v>73.5</v>
      </c>
      <c r="C152" s="65"/>
      <c r="D152" s="302" t="n">
        <f aca="false">VLOOKUP($A152,$V$8:$Z$258,4)</f>
        <v>55</v>
      </c>
      <c r="E152" s="247" t="n">
        <f aca="false">VLOOKUP($A152,$V$8:$Z$258,5)</f>
        <v>0.06650108280325</v>
      </c>
      <c r="F152" s="325"/>
      <c r="G152" s="326"/>
      <c r="H152" s="325"/>
      <c r="I152" s="326"/>
      <c r="J152" s="92" t="n">
        <f aca="false">X152</f>
        <v>0</v>
      </c>
      <c r="K152" s="306" t="n">
        <f aca="false">J152-C152</f>
        <v>0</v>
      </c>
      <c r="L152" s="258" t="n">
        <f aca="false">(A152-Calculation!$C$8)/365.25</f>
        <v>12</v>
      </c>
      <c r="M152" s="1" t="n">
        <v>1</v>
      </c>
      <c r="N152" s="307" t="n">
        <f aca="false">$A152</f>
        <v>50314</v>
      </c>
      <c r="O152" s="41" t="n">
        <f aca="false">VLOOKUP($N152,$AI$8:$AJ$258,2)+PvolMult</f>
        <v>0.187178044045366</v>
      </c>
      <c r="P152" s="308" t="n">
        <f aca="false">VLOOKUP($N152,$AI$8:$AK$258,3)+PvolMult</f>
        <v>0.224613652854439</v>
      </c>
      <c r="Q152" s="109"/>
      <c r="V152" s="310" t="n">
        <f aca="false">$A152</f>
        <v>50314</v>
      </c>
      <c r="W152" s="261" t="n">
        <f aca="false">IF(Calculation!$Y$12=2,VLOOKUP(V152,Curves!$D152:$K405,3),(VLOOKUP(V152,Curves!$D152:$K405,3)*16*5+VLOOKUP(V152,Curves!$D152:$K405,7)*8*7+VLOOKUP(V152,Curves!M153:T376,3)*16+VLOOKUP(V152,Curves!M153:T376,7)*16)/168)</f>
        <v>73.5</v>
      </c>
      <c r="X152" s="92" t="n">
        <v>0</v>
      </c>
      <c r="Y152" s="311" t="n">
        <f aca="false">Y151</f>
        <v>55</v>
      </c>
      <c r="Z152" s="294" t="n">
        <f aca="false">VLOOKUP(V152,Curves!A146:B405,2)</f>
        <v>0.06650108280325</v>
      </c>
      <c r="AA152" s="325"/>
      <c r="AB152" s="326"/>
      <c r="AC152" s="325"/>
      <c r="AD152" s="326"/>
      <c r="AE152" s="17" t="n">
        <f aca="false">1+inflation/12*AF152</f>
        <v>1.3</v>
      </c>
      <c r="AF152" s="17" t="n">
        <v>144</v>
      </c>
      <c r="AG152" s="285" t="n">
        <v>12</v>
      </c>
      <c r="AH152" s="106"/>
      <c r="AI152" s="313" t="n">
        <f aca="false">+V152</f>
        <v>50314</v>
      </c>
      <c r="AJ152" s="314" t="n">
        <f aca="false">IF(Calculation!$AB$24=1,Data!AO152,Data!AP152)</f>
        <v>0.187178044045366</v>
      </c>
      <c r="AK152" s="315" t="n">
        <f aca="false">AJ152*1.2</f>
        <v>0.224613652854439</v>
      </c>
      <c r="AM152" s="41"/>
      <c r="AN152" s="310" t="n">
        <f aca="false">AI152</f>
        <v>50314</v>
      </c>
      <c r="AO152" s="297" t="n">
        <f aca="false">IF(Calculation!$Y$12=2,SQRT((AR152^2*(AN152-today-1)+AU152^2*15)/(AN152-today+14)),SQRT((((AR152^2*16+AS152^2*8)/24)*(AN152-today-1)+((AU152^2*16+AV152^2*8)/24)*15)/(AN152-today+14)))</f>
        <v>0.187178044045366</v>
      </c>
      <c r="AP152" s="277" t="n">
        <f aca="false">IF(Calculation!$Y$12=2,AR152,SQRT((AR152^2*16+AS152^2*8)/24))</f>
        <v>0.08</v>
      </c>
      <c r="AQ152" s="261"/>
      <c r="AR152" s="298" t="n">
        <f aca="false">VLOOKUP(AN152,VolTable,15)</f>
        <v>0.08</v>
      </c>
      <c r="AS152" s="316" t="n">
        <f aca="false">VLOOKUP(AN152,VolTable,19)</f>
        <v>0.175</v>
      </c>
      <c r="AT152" s="291"/>
      <c r="AU152" s="291" t="n">
        <f aca="false">VLOOKUP(AN152,VolTable,23)</f>
        <v>2.9</v>
      </c>
      <c r="AV152" s="299" t="n">
        <f aca="false">VLOOKUP(AN152,VolTable,27)</f>
        <v>1.15</v>
      </c>
    </row>
    <row r="153" customFormat="false" ht="11.25" hidden="false" customHeight="false" outlineLevel="0" collapsed="false">
      <c r="A153" s="319" t="n">
        <f aca="false">EOMONTH(A152,0)+1</f>
        <v>50345</v>
      </c>
      <c r="B153" s="261" t="n">
        <f aca="false">VLOOKUP(A153,$V$8:$Z$258,2)+PPadd</f>
        <v>73.5</v>
      </c>
      <c r="C153" s="65"/>
      <c r="D153" s="302" t="n">
        <f aca="false">VLOOKUP($A153,$V$8:$Z$258,4)</f>
        <v>55</v>
      </c>
      <c r="E153" s="247" t="n">
        <f aca="false">VLOOKUP($A153,$V$8:$Z$258,5)</f>
        <v>0.06650108280325</v>
      </c>
      <c r="F153" s="325"/>
      <c r="G153" s="326"/>
      <c r="H153" s="325"/>
      <c r="I153" s="326"/>
      <c r="J153" s="92" t="n">
        <f aca="false">X153</f>
        <v>0</v>
      </c>
      <c r="K153" s="306" t="n">
        <f aca="false">J153-C153</f>
        <v>0</v>
      </c>
      <c r="L153" s="258" t="n">
        <f aca="false">(A153-Calculation!$C$8)/365.25</f>
        <v>12.0848733744011</v>
      </c>
      <c r="M153" s="1" t="n">
        <v>2</v>
      </c>
      <c r="N153" s="307" t="n">
        <f aca="false">$A153</f>
        <v>50345</v>
      </c>
      <c r="O153" s="41" t="n">
        <f aca="false">VLOOKUP($N153,$AI$8:$AJ$258,2)+PvolMult</f>
        <v>0.186642361430979</v>
      </c>
      <c r="P153" s="308" t="n">
        <f aca="false">VLOOKUP($N153,$AI$8:$AK$258,3)+PvolMult</f>
        <v>0.223970833717175</v>
      </c>
      <c r="Q153" s="109"/>
      <c r="V153" s="310" t="n">
        <f aca="false">$A153</f>
        <v>50345</v>
      </c>
      <c r="W153" s="261" t="n">
        <f aca="false">IF(Calculation!$Y$12=2,VLOOKUP(V153,Curves!$D153:$K406,3),(VLOOKUP(V153,Curves!$D153:$K406,3)*16*5+VLOOKUP(V153,Curves!$D153:$K406,7)*8*7+VLOOKUP(V153,Curves!M154:T377,3)*16+VLOOKUP(V153,Curves!M154:T377,7)*16)/168)</f>
        <v>73.5</v>
      </c>
      <c r="X153" s="92" t="n">
        <v>0</v>
      </c>
      <c r="Y153" s="311" t="n">
        <f aca="false">Y152</f>
        <v>55</v>
      </c>
      <c r="Z153" s="294" t="n">
        <f aca="false">VLOOKUP(V153,Curves!A147:B406,2)</f>
        <v>0.06650108280325</v>
      </c>
      <c r="AA153" s="325"/>
      <c r="AB153" s="326"/>
      <c r="AC153" s="325"/>
      <c r="AD153" s="326"/>
      <c r="AE153" s="17" t="n">
        <f aca="false">1+inflation/12*AF153</f>
        <v>1.30208333333333</v>
      </c>
      <c r="AF153" s="17" t="n">
        <v>145</v>
      </c>
      <c r="AG153" s="285" t="n">
        <v>12.08214</v>
      </c>
      <c r="AH153" s="106"/>
      <c r="AI153" s="313" t="n">
        <f aca="false">+V153</f>
        <v>50345</v>
      </c>
      <c r="AJ153" s="314" t="n">
        <f aca="false">IF(Calculation!$AB$24=1,Data!AO153,Data!AP153)</f>
        <v>0.186642361430979</v>
      </c>
      <c r="AK153" s="315" t="n">
        <f aca="false">AJ153*1.2</f>
        <v>0.223970833717175</v>
      </c>
      <c r="AM153" s="41"/>
      <c r="AN153" s="310" t="n">
        <f aca="false">AI153</f>
        <v>50345</v>
      </c>
      <c r="AO153" s="297" t="n">
        <f aca="false">IF(Calculation!$Y$12=2,SQRT((AR153^2*(AN153-today-1)+AU153^2*15)/(AN153-today+14)),SQRT((((AR153^2*16+AS153^2*8)/24)*(AN153-today-1)+((AU153^2*16+AV153^2*8)/24)*15)/(AN153-today+14)))</f>
        <v>0.186642361430979</v>
      </c>
      <c r="AP153" s="277" t="n">
        <f aca="false">IF(Calculation!$Y$12=2,AR153,SQRT((AR153^2*16+AS153^2*8)/24))</f>
        <v>0.08</v>
      </c>
      <c r="AQ153" s="261"/>
      <c r="AR153" s="298" t="n">
        <f aca="false">VLOOKUP(AN153,VolTable,15)</f>
        <v>0.08</v>
      </c>
      <c r="AS153" s="316" t="n">
        <f aca="false">VLOOKUP(AN153,VolTable,19)</f>
        <v>0.175</v>
      </c>
      <c r="AT153" s="291"/>
      <c r="AU153" s="291" t="n">
        <f aca="false">VLOOKUP(AN153,VolTable,23)</f>
        <v>2.9</v>
      </c>
      <c r="AV153" s="299" t="n">
        <f aca="false">VLOOKUP(AN153,VolTable,27)</f>
        <v>1.15</v>
      </c>
    </row>
    <row r="154" customFormat="false" ht="11.25" hidden="false" customHeight="false" outlineLevel="0" collapsed="false">
      <c r="A154" s="319" t="n">
        <f aca="false">EOMONTH(A153,0)+1</f>
        <v>50375</v>
      </c>
      <c r="B154" s="261" t="n">
        <f aca="false">VLOOKUP(A154,$V$8:$Z$258,2)+PPadd</f>
        <v>73.5</v>
      </c>
      <c r="C154" s="65"/>
      <c r="D154" s="302" t="n">
        <f aca="false">VLOOKUP($A154,$V$8:$Z$258,4)</f>
        <v>55</v>
      </c>
      <c r="E154" s="247" t="n">
        <f aca="false">VLOOKUP($A154,$V$8:$Z$258,5)</f>
        <v>0.06650108280325</v>
      </c>
      <c r="F154" s="325"/>
      <c r="G154" s="326"/>
      <c r="H154" s="325"/>
      <c r="I154" s="326"/>
      <c r="J154" s="92" t="n">
        <f aca="false">X154</f>
        <v>0</v>
      </c>
      <c r="K154" s="306" t="n">
        <f aca="false">J154-C154</f>
        <v>0</v>
      </c>
      <c r="L154" s="258" t="n">
        <f aca="false">(A154-Calculation!$C$8)/365.25</f>
        <v>12.1670088980151</v>
      </c>
      <c r="M154" s="1" t="n">
        <v>3</v>
      </c>
      <c r="N154" s="307" t="n">
        <f aca="false">$A154</f>
        <v>50375</v>
      </c>
      <c r="O154" s="41" t="n">
        <f aca="false">VLOOKUP($N154,$AI$8:$AJ$258,2)+PvolMult</f>
        <v>0.186129606291792</v>
      </c>
      <c r="P154" s="308" t="n">
        <f aca="false">VLOOKUP($N154,$AI$8:$AK$258,3)+PvolMult</f>
        <v>0.22335552755015</v>
      </c>
      <c r="Q154" s="109"/>
      <c r="V154" s="310" t="n">
        <f aca="false">$A154</f>
        <v>50375</v>
      </c>
      <c r="W154" s="261" t="n">
        <f aca="false">IF(Calculation!$Y$12=2,VLOOKUP(V154,Curves!$D154:$K407,3),(VLOOKUP(V154,Curves!$D154:$K407,3)*16*5+VLOOKUP(V154,Curves!$D154:$K407,7)*8*7+VLOOKUP(V154,Curves!M155:T378,3)*16+VLOOKUP(V154,Curves!M155:T378,7)*16)/168)</f>
        <v>73.5</v>
      </c>
      <c r="X154" s="92" t="n">
        <v>0</v>
      </c>
      <c r="Y154" s="311" t="n">
        <f aca="false">Y153</f>
        <v>55</v>
      </c>
      <c r="Z154" s="294" t="n">
        <f aca="false">VLOOKUP(V154,Curves!A148:B407,2)</f>
        <v>0.06650108280325</v>
      </c>
      <c r="AA154" s="325"/>
      <c r="AB154" s="326"/>
      <c r="AC154" s="325"/>
      <c r="AD154" s="326"/>
      <c r="AE154" s="17" t="n">
        <f aca="false">1+inflation/12*AF154</f>
        <v>1.30416666666667</v>
      </c>
      <c r="AF154" s="17" t="n">
        <v>146</v>
      </c>
      <c r="AG154" s="285" t="n">
        <v>12.16701</v>
      </c>
      <c r="AH154" s="106"/>
      <c r="AI154" s="313" t="n">
        <f aca="false">+V154</f>
        <v>50375</v>
      </c>
      <c r="AJ154" s="314" t="n">
        <f aca="false">IF(Calculation!$AB$24=1,Data!AO154,Data!AP154)</f>
        <v>0.186129606291792</v>
      </c>
      <c r="AK154" s="315" t="n">
        <f aca="false">AJ154*1.2</f>
        <v>0.22335552755015</v>
      </c>
      <c r="AM154" s="41"/>
      <c r="AN154" s="310" t="n">
        <f aca="false">AI154</f>
        <v>50375</v>
      </c>
      <c r="AO154" s="297" t="n">
        <f aca="false">IF(Calculation!$Y$12=2,SQRT((AR154^2*(AN154-today-1)+AU154^2*15)/(AN154-today+14)),SQRT((((AR154^2*16+AS154^2*8)/24)*(AN154-today-1)+((AU154^2*16+AV154^2*8)/24)*15)/(AN154-today+14)))</f>
        <v>0.186129606291792</v>
      </c>
      <c r="AP154" s="277" t="n">
        <f aca="false">IF(Calculation!$Y$12=2,AR154,SQRT((AR154^2*16+AS154^2*8)/24))</f>
        <v>0.08</v>
      </c>
      <c r="AQ154" s="261"/>
      <c r="AR154" s="298" t="n">
        <f aca="false">VLOOKUP(AN154,VolTable,15)</f>
        <v>0.08</v>
      </c>
      <c r="AS154" s="316" t="n">
        <f aca="false">VLOOKUP(AN154,VolTable,19)</f>
        <v>0.175</v>
      </c>
      <c r="AT154" s="291"/>
      <c r="AU154" s="291" t="n">
        <f aca="false">VLOOKUP(AN154,VolTable,23)</f>
        <v>2.9</v>
      </c>
      <c r="AV154" s="299" t="n">
        <f aca="false">VLOOKUP(AN154,VolTable,27)</f>
        <v>1.15</v>
      </c>
    </row>
    <row r="155" customFormat="false" ht="11.25" hidden="false" customHeight="false" outlineLevel="0" collapsed="false">
      <c r="A155" s="319" t="n">
        <f aca="false">EOMONTH(A154,0)+1</f>
        <v>50406</v>
      </c>
      <c r="B155" s="261" t="n">
        <f aca="false">VLOOKUP(A155,$V$8:$Z$258,2)+PPadd</f>
        <v>73.5</v>
      </c>
      <c r="C155" s="65"/>
      <c r="D155" s="302" t="n">
        <f aca="false">VLOOKUP($A155,$V$8:$Z$258,4)</f>
        <v>55</v>
      </c>
      <c r="E155" s="247" t="n">
        <f aca="false">VLOOKUP($A155,$V$8:$Z$258,5)</f>
        <v>0.06650108280325</v>
      </c>
      <c r="F155" s="325"/>
      <c r="G155" s="326"/>
      <c r="H155" s="325"/>
      <c r="I155" s="326"/>
      <c r="J155" s="92" t="n">
        <f aca="false">X155</f>
        <v>0</v>
      </c>
      <c r="K155" s="306" t="n">
        <f aca="false">J155-C155</f>
        <v>0</v>
      </c>
      <c r="L155" s="258" t="n">
        <f aca="false">(A155-Calculation!$C$8)/365.25</f>
        <v>12.2518822724162</v>
      </c>
      <c r="M155" s="1" t="n">
        <v>4</v>
      </c>
      <c r="N155" s="307" t="n">
        <f aca="false">$A155</f>
        <v>50406</v>
      </c>
      <c r="O155" s="41" t="n">
        <f aca="false">VLOOKUP($N155,$AI$8:$AJ$258,2)+PvolMult</f>
        <v>0.185605493450307</v>
      </c>
      <c r="P155" s="308" t="n">
        <f aca="false">VLOOKUP($N155,$AI$8:$AK$258,3)+PvolMult</f>
        <v>0.222726592140368</v>
      </c>
      <c r="Q155" s="109"/>
      <c r="V155" s="310" t="n">
        <f aca="false">$A155</f>
        <v>50406</v>
      </c>
      <c r="W155" s="261" t="n">
        <f aca="false">IF(Calculation!$Y$12=2,VLOOKUP(V155,Curves!$D155:$K408,3),(VLOOKUP(V155,Curves!$D155:$K408,3)*16*5+VLOOKUP(V155,Curves!$D155:$K408,7)*8*7+VLOOKUP(V155,Curves!M156:T379,3)*16+VLOOKUP(V155,Curves!M156:T379,7)*16)/168)</f>
        <v>73.5</v>
      </c>
      <c r="X155" s="92" t="n">
        <v>0</v>
      </c>
      <c r="Y155" s="311" t="n">
        <f aca="false">Y154</f>
        <v>55</v>
      </c>
      <c r="Z155" s="294" t="n">
        <f aca="false">VLOOKUP(V155,Curves!A149:B408,2)</f>
        <v>0.06650108280325</v>
      </c>
      <c r="AA155" s="325"/>
      <c r="AB155" s="326"/>
      <c r="AC155" s="325"/>
      <c r="AD155" s="326"/>
      <c r="AE155" s="17" t="n">
        <f aca="false">1+inflation/12*AF155</f>
        <v>1.30625</v>
      </c>
      <c r="AF155" s="17" t="n">
        <v>147</v>
      </c>
      <c r="AG155" s="285" t="n">
        <v>12.24914</v>
      </c>
      <c r="AH155" s="106"/>
      <c r="AI155" s="313" t="n">
        <f aca="false">+V155</f>
        <v>50406</v>
      </c>
      <c r="AJ155" s="314" t="n">
        <f aca="false">IF(Calculation!$AB$24=1,Data!AO155,Data!AP155)</f>
        <v>0.185605493450307</v>
      </c>
      <c r="AK155" s="315" t="n">
        <f aca="false">AJ155*1.2</f>
        <v>0.222726592140368</v>
      </c>
      <c r="AM155" s="41"/>
      <c r="AN155" s="310" t="n">
        <f aca="false">AI155</f>
        <v>50406</v>
      </c>
      <c r="AO155" s="297" t="n">
        <f aca="false">IF(Calculation!$Y$12=2,SQRT((AR155^2*(AN155-today-1)+AU155^2*15)/(AN155-today+14)),SQRT((((AR155^2*16+AS155^2*8)/24)*(AN155-today-1)+((AU155^2*16+AV155^2*8)/24)*15)/(AN155-today+14)))</f>
        <v>0.185605493450307</v>
      </c>
      <c r="AP155" s="277" t="n">
        <f aca="false">IF(Calculation!$Y$12=2,AR155,SQRT((AR155^2*16+AS155^2*8)/24))</f>
        <v>0.08</v>
      </c>
      <c r="AQ155" s="261"/>
      <c r="AR155" s="298" t="n">
        <f aca="false">VLOOKUP(AN155,VolTable,15)</f>
        <v>0.08</v>
      </c>
      <c r="AS155" s="316" t="n">
        <f aca="false">VLOOKUP(AN155,VolTable,19)</f>
        <v>0.175</v>
      </c>
      <c r="AT155" s="291"/>
      <c r="AU155" s="291" t="n">
        <f aca="false">VLOOKUP(AN155,VolTable,23)</f>
        <v>2.9</v>
      </c>
      <c r="AV155" s="299" t="n">
        <f aca="false">VLOOKUP(AN155,VolTable,27)</f>
        <v>1.15</v>
      </c>
    </row>
    <row r="156" customFormat="false" ht="11.25" hidden="false" customHeight="false" outlineLevel="0" collapsed="false">
      <c r="A156" s="319" t="n">
        <f aca="false">EOMONTH(A155,0)+1</f>
        <v>50437</v>
      </c>
      <c r="B156" s="261" t="n">
        <f aca="false">VLOOKUP(A156,$V$8:$Z$258,2)+PPadd</f>
        <v>73.5</v>
      </c>
      <c r="C156" s="65"/>
      <c r="D156" s="302" t="n">
        <f aca="false">VLOOKUP($A156,$V$8:$Z$258,4)</f>
        <v>55</v>
      </c>
      <c r="E156" s="247" t="n">
        <f aca="false">VLOOKUP($A156,$V$8:$Z$258,5)</f>
        <v>0.06650108280325</v>
      </c>
      <c r="F156" s="325"/>
      <c r="G156" s="326"/>
      <c r="H156" s="325"/>
      <c r="I156" s="326"/>
      <c r="J156" s="92" t="n">
        <f aca="false">X156</f>
        <v>0</v>
      </c>
      <c r="K156" s="306" t="n">
        <f aca="false">J156-C156</f>
        <v>0</v>
      </c>
      <c r="L156" s="258" t="n">
        <f aca="false">(A156-Calculation!$C$8)/365.25</f>
        <v>12.3367556468172</v>
      </c>
      <c r="M156" s="1" t="n">
        <v>5</v>
      </c>
      <c r="N156" s="307" t="n">
        <f aca="false">$A156</f>
        <v>50437</v>
      </c>
      <c r="O156" s="41" t="n">
        <f aca="false">VLOOKUP($N156,$AI$8:$AJ$258,2)+PvolMult</f>
        <v>0.185087108057425</v>
      </c>
      <c r="P156" s="308" t="n">
        <f aca="false">VLOOKUP($N156,$AI$8:$AK$258,3)+PvolMult</f>
        <v>0.22210452966891</v>
      </c>
      <c r="Q156" s="109"/>
      <c r="V156" s="310" t="n">
        <f aca="false">$A156</f>
        <v>50437</v>
      </c>
      <c r="W156" s="261" t="n">
        <f aca="false">IF(Calculation!$Y$12=2,VLOOKUP(V156,Curves!$D156:$K409,3),(VLOOKUP(V156,Curves!$D156:$K409,3)*16*5+VLOOKUP(V156,Curves!$D156:$K409,7)*8*7+VLOOKUP(V156,Curves!M157:T380,3)*16+VLOOKUP(V156,Curves!M157:T380,7)*16)/168)</f>
        <v>73.5</v>
      </c>
      <c r="X156" s="92" t="n">
        <v>0</v>
      </c>
      <c r="Y156" s="311" t="n">
        <f aca="false">Y155</f>
        <v>55</v>
      </c>
      <c r="Z156" s="294" t="n">
        <f aca="false">VLOOKUP(V156,Curves!A150:B409,2)</f>
        <v>0.06650108280325</v>
      </c>
      <c r="AA156" s="325"/>
      <c r="AB156" s="326"/>
      <c r="AC156" s="325"/>
      <c r="AD156" s="326"/>
      <c r="AE156" s="17" t="n">
        <f aca="false">1+inflation/12*AF156</f>
        <v>1.30833333333333</v>
      </c>
      <c r="AF156" s="17" t="n">
        <v>148</v>
      </c>
      <c r="AG156" s="285" t="n">
        <v>12.33402</v>
      </c>
      <c r="AH156" s="106"/>
      <c r="AI156" s="313" t="n">
        <f aca="false">+V156</f>
        <v>50437</v>
      </c>
      <c r="AJ156" s="314" t="n">
        <f aca="false">IF(Calculation!$AB$24=1,Data!AO156,Data!AP156)</f>
        <v>0.185087108057425</v>
      </c>
      <c r="AK156" s="315" t="n">
        <f aca="false">AJ156*1.2</f>
        <v>0.22210452966891</v>
      </c>
      <c r="AM156" s="41"/>
      <c r="AN156" s="310" t="n">
        <f aca="false">AI156</f>
        <v>50437</v>
      </c>
      <c r="AO156" s="297" t="n">
        <f aca="false">IF(Calculation!$Y$12=2,SQRT((AR156^2*(AN156-today-1)+AU156^2*15)/(AN156-today+14)),SQRT((((AR156^2*16+AS156^2*8)/24)*(AN156-today-1)+((AU156^2*16+AV156^2*8)/24)*15)/(AN156-today+14)))</f>
        <v>0.185087108057425</v>
      </c>
      <c r="AP156" s="277" t="n">
        <f aca="false">IF(Calculation!$Y$12=2,AR156,SQRT((AR156^2*16+AS156^2*8)/24))</f>
        <v>0.08</v>
      </c>
      <c r="AQ156" s="261"/>
      <c r="AR156" s="298" t="n">
        <f aca="false">VLOOKUP(AN156,VolTable,15)</f>
        <v>0.08</v>
      </c>
      <c r="AS156" s="316" t="n">
        <f aca="false">VLOOKUP(AN156,VolTable,19)</f>
        <v>0.175</v>
      </c>
      <c r="AT156" s="291"/>
      <c r="AU156" s="291" t="n">
        <f aca="false">VLOOKUP(AN156,VolTable,23)</f>
        <v>2.9</v>
      </c>
      <c r="AV156" s="299" t="n">
        <f aca="false">VLOOKUP(AN156,VolTable,27)</f>
        <v>1.15</v>
      </c>
    </row>
    <row r="157" customFormat="false" ht="11.25" hidden="false" customHeight="false" outlineLevel="0" collapsed="false">
      <c r="A157" s="319" t="n">
        <f aca="false">EOMONTH(A156,0)+1</f>
        <v>50465</v>
      </c>
      <c r="B157" s="261" t="n">
        <f aca="false">VLOOKUP(A157,$V$8:$Z$258,2)+PPadd</f>
        <v>73.5</v>
      </c>
      <c r="C157" s="65"/>
      <c r="D157" s="302" t="n">
        <f aca="false">VLOOKUP($A157,$V$8:$Z$258,4)</f>
        <v>55</v>
      </c>
      <c r="E157" s="247" t="n">
        <f aca="false">VLOOKUP($A157,$V$8:$Z$258,5)</f>
        <v>0.06650108280325</v>
      </c>
      <c r="F157" s="325"/>
      <c r="G157" s="326"/>
      <c r="H157" s="325"/>
      <c r="I157" s="326"/>
      <c r="J157" s="92" t="n">
        <f aca="false">X157</f>
        <v>0</v>
      </c>
      <c r="K157" s="306" t="n">
        <f aca="false">J157-C157</f>
        <v>0</v>
      </c>
      <c r="L157" s="258" t="n">
        <f aca="false">(A157-Calculation!$C$8)/365.25</f>
        <v>12.4134154688569</v>
      </c>
      <c r="M157" s="1" t="n">
        <v>6</v>
      </c>
      <c r="N157" s="307" t="n">
        <f aca="false">$A157</f>
        <v>50465</v>
      </c>
      <c r="O157" s="41" t="n">
        <f aca="false">VLOOKUP($N157,$AI$8:$AJ$258,2)+PvolMult</f>
        <v>0.184623729164279</v>
      </c>
      <c r="P157" s="308" t="n">
        <f aca="false">VLOOKUP($N157,$AI$8:$AK$258,3)+PvolMult</f>
        <v>0.221548474997134</v>
      </c>
      <c r="Q157" s="109"/>
      <c r="V157" s="310" t="n">
        <f aca="false">$A157</f>
        <v>50465</v>
      </c>
      <c r="W157" s="261" t="n">
        <f aca="false">IF(Calculation!$Y$12=2,VLOOKUP(V157,Curves!$D157:$K410,3),(VLOOKUP(V157,Curves!$D157:$K410,3)*16*5+VLOOKUP(V157,Curves!$D157:$K410,7)*8*7+VLOOKUP(V157,Curves!M158:T381,3)*16+VLOOKUP(V157,Curves!M158:T381,7)*16)/168)</f>
        <v>73.5</v>
      </c>
      <c r="X157" s="92" t="n">
        <v>0</v>
      </c>
      <c r="Y157" s="311" t="n">
        <f aca="false">Y156</f>
        <v>55</v>
      </c>
      <c r="Z157" s="294" t="n">
        <f aca="false">VLOOKUP(V157,Curves!A151:B410,2)</f>
        <v>0.06650108280325</v>
      </c>
      <c r="AA157" s="325"/>
      <c r="AB157" s="326"/>
      <c r="AC157" s="325"/>
      <c r="AD157" s="326"/>
      <c r="AE157" s="17" t="n">
        <f aca="false">1+inflation/12*AF157</f>
        <v>1.31041666666667</v>
      </c>
      <c r="AF157" s="17" t="n">
        <v>149</v>
      </c>
      <c r="AG157" s="285" t="n">
        <v>12.41889</v>
      </c>
      <c r="AH157" s="106"/>
      <c r="AI157" s="313" t="n">
        <f aca="false">+V157</f>
        <v>50465</v>
      </c>
      <c r="AJ157" s="314" t="n">
        <f aca="false">IF(Calculation!$AB$24=1,Data!AO157,Data!AP157)</f>
        <v>0.184623729164279</v>
      </c>
      <c r="AK157" s="315" t="n">
        <f aca="false">AJ157*1.2</f>
        <v>0.221548474997134</v>
      </c>
      <c r="AM157" s="41"/>
      <c r="AN157" s="310" t="n">
        <f aca="false">AI157</f>
        <v>50465</v>
      </c>
      <c r="AO157" s="297" t="n">
        <f aca="false">IF(Calculation!$Y$12=2,SQRT((AR157^2*(AN157-today-1)+AU157^2*15)/(AN157-today+14)),SQRT((((AR157^2*16+AS157^2*8)/24)*(AN157-today-1)+((AU157^2*16+AV157^2*8)/24)*15)/(AN157-today+14)))</f>
        <v>0.184623729164279</v>
      </c>
      <c r="AP157" s="277" t="n">
        <f aca="false">IF(Calculation!$Y$12=2,AR157,SQRT((AR157^2*16+AS157^2*8)/24))</f>
        <v>0.08</v>
      </c>
      <c r="AQ157" s="261"/>
      <c r="AR157" s="298" t="n">
        <f aca="false">VLOOKUP(AN157,VolTable,15)</f>
        <v>0.08</v>
      </c>
      <c r="AS157" s="316" t="n">
        <f aca="false">VLOOKUP(AN157,VolTable,19)</f>
        <v>0.175</v>
      </c>
      <c r="AT157" s="291"/>
      <c r="AU157" s="291" t="n">
        <f aca="false">VLOOKUP(AN157,VolTable,23)</f>
        <v>2.9</v>
      </c>
      <c r="AV157" s="299" t="n">
        <f aca="false">VLOOKUP(AN157,VolTable,27)</f>
        <v>1.15</v>
      </c>
    </row>
    <row r="158" customFormat="false" ht="11.25" hidden="false" customHeight="false" outlineLevel="0" collapsed="false">
      <c r="A158" s="319" t="n">
        <f aca="false">EOMONTH(A157,0)+1</f>
        <v>50496</v>
      </c>
      <c r="B158" s="261" t="n">
        <f aca="false">VLOOKUP(A158,$V$8:$Z$258,2)+PPadd</f>
        <v>73.5</v>
      </c>
      <c r="C158" s="65"/>
      <c r="D158" s="302" t="n">
        <f aca="false">VLOOKUP($A158,$V$8:$Z$258,4)</f>
        <v>55</v>
      </c>
      <c r="E158" s="247" t="n">
        <f aca="false">VLOOKUP($A158,$V$8:$Z$258,5)</f>
        <v>0.06650108280325</v>
      </c>
      <c r="F158" s="325"/>
      <c r="G158" s="326"/>
      <c r="H158" s="325"/>
      <c r="I158" s="326"/>
      <c r="J158" s="92" t="n">
        <f aca="false">X158</f>
        <v>0</v>
      </c>
      <c r="K158" s="306" t="n">
        <f aca="false">J158-C158</f>
        <v>0</v>
      </c>
      <c r="L158" s="258" t="n">
        <f aca="false">(A158-Calculation!$C$8)/365.25</f>
        <v>12.498288843258</v>
      </c>
      <c r="M158" s="1" t="n">
        <v>1</v>
      </c>
      <c r="N158" s="307" t="n">
        <f aca="false">$A158</f>
        <v>50496</v>
      </c>
      <c r="O158" s="41" t="n">
        <f aca="false">VLOOKUP($N158,$AI$8:$AJ$258,2)+PvolMult</f>
        <v>0.184115971875002</v>
      </c>
      <c r="P158" s="308" t="n">
        <f aca="false">VLOOKUP($N158,$AI$8:$AK$258,3)+PvolMult</f>
        <v>0.220939166250002</v>
      </c>
      <c r="Q158" s="109"/>
      <c r="V158" s="310" t="n">
        <f aca="false">$A158</f>
        <v>50496</v>
      </c>
      <c r="W158" s="261" t="n">
        <f aca="false">IF(Calculation!$Y$12=2,VLOOKUP(V158,Curves!$D158:$K411,3),(VLOOKUP(V158,Curves!$D158:$K411,3)*16*5+VLOOKUP(V158,Curves!$D158:$K411,7)*8*7+VLOOKUP(V158,Curves!M159:T382,3)*16+VLOOKUP(V158,Curves!M159:T382,7)*16)/168)</f>
        <v>73.5</v>
      </c>
      <c r="X158" s="92" t="n">
        <v>0</v>
      </c>
      <c r="Y158" s="311" t="n">
        <f aca="false">Y157</f>
        <v>55</v>
      </c>
      <c r="Z158" s="294" t="n">
        <f aca="false">VLOOKUP(V158,Curves!A152:B411,2)</f>
        <v>0.06650108280325</v>
      </c>
      <c r="AA158" s="325"/>
      <c r="AB158" s="326"/>
      <c r="AC158" s="325"/>
      <c r="AD158" s="326"/>
      <c r="AE158" s="17" t="n">
        <f aca="false">1+inflation/12*AF158</f>
        <v>1.3125</v>
      </c>
      <c r="AF158" s="17" t="n">
        <v>150</v>
      </c>
      <c r="AG158" s="285" t="n">
        <v>12.50103</v>
      </c>
      <c r="AH158" s="106"/>
      <c r="AI158" s="313" t="n">
        <f aca="false">+V158</f>
        <v>50496</v>
      </c>
      <c r="AJ158" s="314" t="n">
        <f aca="false">IF(Calculation!$AB$24=1,Data!AO158,Data!AP158)</f>
        <v>0.184115971875002</v>
      </c>
      <c r="AK158" s="315" t="n">
        <f aca="false">AJ158*1.2</f>
        <v>0.220939166250002</v>
      </c>
      <c r="AM158" s="41"/>
      <c r="AN158" s="310" t="n">
        <f aca="false">AI158</f>
        <v>50496</v>
      </c>
      <c r="AO158" s="297" t="n">
        <f aca="false">IF(Calculation!$Y$12=2,SQRT((AR158^2*(AN158-today-1)+AU158^2*15)/(AN158-today+14)),SQRT((((AR158^2*16+AS158^2*8)/24)*(AN158-today-1)+((AU158^2*16+AV158^2*8)/24)*15)/(AN158-today+14)))</f>
        <v>0.184115971875002</v>
      </c>
      <c r="AP158" s="277" t="n">
        <f aca="false">IF(Calculation!$Y$12=2,AR158,SQRT((AR158^2*16+AS158^2*8)/24))</f>
        <v>0.08</v>
      </c>
      <c r="AQ158" s="261"/>
      <c r="AR158" s="298" t="n">
        <f aca="false">VLOOKUP(AN158,VolTable,15)</f>
        <v>0.08</v>
      </c>
      <c r="AS158" s="316" t="n">
        <f aca="false">VLOOKUP(AN158,VolTable,19)</f>
        <v>0.175</v>
      </c>
      <c r="AT158" s="291"/>
      <c r="AU158" s="291" t="n">
        <f aca="false">VLOOKUP(AN158,VolTable,23)</f>
        <v>2.9</v>
      </c>
      <c r="AV158" s="299" t="n">
        <f aca="false">VLOOKUP(AN158,VolTable,27)</f>
        <v>1.15</v>
      </c>
    </row>
    <row r="159" customFormat="false" ht="11.25" hidden="false" customHeight="false" outlineLevel="0" collapsed="false">
      <c r="A159" s="319" t="n">
        <f aca="false">EOMONTH(A158,0)+1</f>
        <v>50526</v>
      </c>
      <c r="B159" s="261" t="n">
        <f aca="false">VLOOKUP(A159,$V$8:$Z$258,2)+PPadd</f>
        <v>73.5</v>
      </c>
      <c r="C159" s="65"/>
      <c r="D159" s="302" t="n">
        <f aca="false">VLOOKUP($A159,$V$8:$Z$258,4)</f>
        <v>55</v>
      </c>
      <c r="E159" s="247" t="n">
        <f aca="false">VLOOKUP($A159,$V$8:$Z$258,5)</f>
        <v>0.06650108280325</v>
      </c>
      <c r="F159" s="325"/>
      <c r="G159" s="326"/>
      <c r="H159" s="325"/>
      <c r="I159" s="326"/>
      <c r="J159" s="92" t="n">
        <f aca="false">X159</f>
        <v>0</v>
      </c>
      <c r="K159" s="306" t="n">
        <f aca="false">J159-C159</f>
        <v>0</v>
      </c>
      <c r="L159" s="258" t="n">
        <f aca="false">(A159-Calculation!$C$8)/365.25</f>
        <v>12.580424366872</v>
      </c>
      <c r="M159" s="1" t="n">
        <v>2</v>
      </c>
      <c r="N159" s="307" t="n">
        <f aca="false">$A159</f>
        <v>50526</v>
      </c>
      <c r="O159" s="41" t="n">
        <f aca="false">VLOOKUP($N159,$AI$8:$AJ$258,2)+PvolMult</f>
        <v>0.183629779634978</v>
      </c>
      <c r="P159" s="308" t="n">
        <f aca="false">VLOOKUP($N159,$AI$8:$AK$258,3)+PvolMult</f>
        <v>0.220355735561974</v>
      </c>
      <c r="Q159" s="109"/>
      <c r="V159" s="310" t="n">
        <f aca="false">$A159</f>
        <v>50526</v>
      </c>
      <c r="W159" s="261" t="n">
        <f aca="false">IF(Calculation!$Y$12=2,VLOOKUP(V159,Curves!$D159:$K412,3),(VLOOKUP(V159,Curves!$D159:$K412,3)*16*5+VLOOKUP(V159,Curves!$D159:$K412,7)*8*7+VLOOKUP(V159,Curves!M160:T383,3)*16+VLOOKUP(V159,Curves!M160:T383,7)*16)/168)</f>
        <v>73.5</v>
      </c>
      <c r="X159" s="92" t="n">
        <v>0</v>
      </c>
      <c r="Y159" s="311" t="n">
        <f aca="false">Y158</f>
        <v>55</v>
      </c>
      <c r="Z159" s="294" t="n">
        <f aca="false">VLOOKUP(V159,Curves!A153:B412,2)</f>
        <v>0.06650108280325</v>
      </c>
      <c r="AA159" s="325"/>
      <c r="AB159" s="326"/>
      <c r="AC159" s="325"/>
      <c r="AD159" s="326"/>
      <c r="AE159" s="17" t="n">
        <f aca="false">1+inflation/12*AF159</f>
        <v>1.31458333333333</v>
      </c>
      <c r="AF159" s="17" t="n">
        <v>151</v>
      </c>
      <c r="AG159" s="285" t="n">
        <v>12.5859</v>
      </c>
      <c r="AH159" s="106"/>
      <c r="AI159" s="313" t="n">
        <f aca="false">+V159</f>
        <v>50526</v>
      </c>
      <c r="AJ159" s="314" t="n">
        <f aca="false">IF(Calculation!$AB$24=1,Data!AO159,Data!AP159)</f>
        <v>0.183629779634978</v>
      </c>
      <c r="AK159" s="315" t="n">
        <f aca="false">AJ159*1.2</f>
        <v>0.220355735561974</v>
      </c>
      <c r="AM159" s="41"/>
      <c r="AN159" s="310" t="n">
        <f aca="false">AI159</f>
        <v>50526</v>
      </c>
      <c r="AO159" s="297" t="n">
        <f aca="false">IF(Calculation!$Y$12=2,SQRT((AR159^2*(AN159-today-1)+AU159^2*15)/(AN159-today+14)),SQRT((((AR159^2*16+AS159^2*8)/24)*(AN159-today-1)+((AU159^2*16+AV159^2*8)/24)*15)/(AN159-today+14)))</f>
        <v>0.183629779634978</v>
      </c>
      <c r="AP159" s="277" t="n">
        <f aca="false">IF(Calculation!$Y$12=2,AR159,SQRT((AR159^2*16+AS159^2*8)/24))</f>
        <v>0.08</v>
      </c>
      <c r="AQ159" s="261"/>
      <c r="AR159" s="298" t="n">
        <f aca="false">VLOOKUP(AN159,VolTable,15)</f>
        <v>0.08</v>
      </c>
      <c r="AS159" s="316" t="n">
        <f aca="false">VLOOKUP(AN159,VolTable,19)</f>
        <v>0.175</v>
      </c>
      <c r="AT159" s="291"/>
      <c r="AU159" s="291" t="n">
        <f aca="false">VLOOKUP(AN159,VolTable,23)</f>
        <v>2.9</v>
      </c>
      <c r="AV159" s="299" t="n">
        <f aca="false">VLOOKUP(AN159,VolTable,27)</f>
        <v>1.15</v>
      </c>
    </row>
    <row r="160" customFormat="false" ht="11.25" hidden="false" customHeight="false" outlineLevel="0" collapsed="false">
      <c r="A160" s="319" t="n">
        <f aca="false">EOMONTH(A159,0)+1</f>
        <v>50557</v>
      </c>
      <c r="B160" s="261" t="n">
        <f aca="false">VLOOKUP(A160,$V$8:$Z$258,2)+PPadd</f>
        <v>73.5</v>
      </c>
      <c r="C160" s="65"/>
      <c r="D160" s="302" t="n">
        <f aca="false">VLOOKUP($A160,$V$8:$Z$258,4)</f>
        <v>55</v>
      </c>
      <c r="E160" s="247" t="n">
        <f aca="false">VLOOKUP($A160,$V$8:$Z$258,5)</f>
        <v>0.06650108280325</v>
      </c>
      <c r="F160" s="325"/>
      <c r="G160" s="326"/>
      <c r="H160" s="325"/>
      <c r="I160" s="326"/>
      <c r="J160" s="92" t="n">
        <f aca="false">X160</f>
        <v>0</v>
      </c>
      <c r="K160" s="306" t="n">
        <f aca="false">J160-C160</f>
        <v>0</v>
      </c>
      <c r="L160" s="258" t="n">
        <f aca="false">(A160-Calculation!$C$8)/365.25</f>
        <v>12.6652977412731</v>
      </c>
      <c r="M160" s="1" t="n">
        <v>3</v>
      </c>
      <c r="N160" s="307" t="n">
        <f aca="false">$A160</f>
        <v>50557</v>
      </c>
      <c r="O160" s="41" t="n">
        <f aca="false">VLOOKUP($N160,$AI$8:$AJ$258,2)+PvolMult</f>
        <v>0.183132649401033</v>
      </c>
      <c r="P160" s="308" t="n">
        <f aca="false">VLOOKUP($N160,$AI$8:$AK$258,3)+PvolMult</f>
        <v>0.219759179281239</v>
      </c>
      <c r="Q160" s="109"/>
      <c r="V160" s="310" t="n">
        <f aca="false">$A160</f>
        <v>50557</v>
      </c>
      <c r="W160" s="261" t="n">
        <f aca="false">IF(Calculation!$Y$12=2,VLOOKUP(V160,Curves!$D160:$K413,3),(VLOOKUP(V160,Curves!$D160:$K413,3)*16*5+VLOOKUP(V160,Curves!$D160:$K413,7)*8*7+VLOOKUP(V160,Curves!M161:T384,3)*16+VLOOKUP(V160,Curves!M161:T384,7)*16)/168)</f>
        <v>73.5</v>
      </c>
      <c r="X160" s="92" t="n">
        <v>0</v>
      </c>
      <c r="Y160" s="311" t="n">
        <f aca="false">Y159</f>
        <v>55</v>
      </c>
      <c r="Z160" s="294" t="n">
        <f aca="false">VLOOKUP(V160,Curves!A154:B413,2)</f>
        <v>0.06650108280325</v>
      </c>
      <c r="AA160" s="325"/>
      <c r="AB160" s="326"/>
      <c r="AC160" s="325"/>
      <c r="AD160" s="326"/>
      <c r="AE160" s="17" t="n">
        <f aca="false">1+inflation/12*AF160</f>
        <v>1.31666666666667</v>
      </c>
      <c r="AF160" s="17" t="n">
        <v>152</v>
      </c>
      <c r="AG160" s="285" t="n">
        <v>12.66804</v>
      </c>
      <c r="AH160" s="106"/>
      <c r="AI160" s="313" t="n">
        <f aca="false">+V160</f>
        <v>50557</v>
      </c>
      <c r="AJ160" s="314" t="n">
        <f aca="false">IF(Calculation!$AB$24=1,Data!AO160,Data!AP160)</f>
        <v>0.183132649401033</v>
      </c>
      <c r="AK160" s="315" t="n">
        <f aca="false">AJ160*1.2</f>
        <v>0.219759179281239</v>
      </c>
      <c r="AM160" s="41"/>
      <c r="AN160" s="310" t="n">
        <f aca="false">AI160</f>
        <v>50557</v>
      </c>
      <c r="AO160" s="297" t="n">
        <f aca="false">IF(Calculation!$Y$12=2,SQRT((AR160^2*(AN160-today-1)+AU160^2*15)/(AN160-today+14)),SQRT((((AR160^2*16+AS160^2*8)/24)*(AN160-today-1)+((AU160^2*16+AV160^2*8)/24)*15)/(AN160-today+14)))</f>
        <v>0.183132649401033</v>
      </c>
      <c r="AP160" s="277" t="n">
        <f aca="false">IF(Calculation!$Y$12=2,AR160,SQRT((AR160^2*16+AS160^2*8)/24))</f>
        <v>0.08</v>
      </c>
      <c r="AQ160" s="261"/>
      <c r="AR160" s="298" t="n">
        <f aca="false">VLOOKUP(AN160,VolTable,15)</f>
        <v>0.08</v>
      </c>
      <c r="AS160" s="316" t="n">
        <f aca="false">VLOOKUP(AN160,VolTable,19)</f>
        <v>0.175</v>
      </c>
      <c r="AT160" s="291"/>
      <c r="AU160" s="291" t="n">
        <f aca="false">VLOOKUP(AN160,VolTable,23)</f>
        <v>2.9</v>
      </c>
      <c r="AV160" s="299" t="n">
        <f aca="false">VLOOKUP(AN160,VolTable,27)</f>
        <v>1.15</v>
      </c>
    </row>
    <row r="161" customFormat="false" ht="11.25" hidden="false" customHeight="false" outlineLevel="0" collapsed="false">
      <c r="A161" s="319" t="n">
        <f aca="false">EOMONTH(A160,0)+1</f>
        <v>50587</v>
      </c>
      <c r="B161" s="261" t="n">
        <f aca="false">VLOOKUP(A161,$V$8:$Z$258,2)+PPadd</f>
        <v>73.5</v>
      </c>
      <c r="C161" s="65"/>
      <c r="D161" s="302" t="n">
        <f aca="false">VLOOKUP($A161,$V$8:$Z$258,4)</f>
        <v>55</v>
      </c>
      <c r="E161" s="247" t="n">
        <f aca="false">VLOOKUP($A161,$V$8:$Z$258,5)</f>
        <v>0.06650108280325</v>
      </c>
      <c r="F161" s="325"/>
      <c r="G161" s="326"/>
      <c r="H161" s="325"/>
      <c r="I161" s="326"/>
      <c r="J161" s="92" t="n">
        <f aca="false">X161</f>
        <v>0</v>
      </c>
      <c r="K161" s="306" t="n">
        <f aca="false">J161-C161</f>
        <v>0</v>
      </c>
      <c r="L161" s="258" t="n">
        <f aca="false">(A161-Calculation!$C$8)/365.25</f>
        <v>12.7474332648871</v>
      </c>
      <c r="M161" s="1" t="n">
        <v>4</v>
      </c>
      <c r="N161" s="307" t="n">
        <f aca="false">$A161</f>
        <v>50587</v>
      </c>
      <c r="O161" s="41" t="n">
        <f aca="false">VLOOKUP($N161,$AI$8:$AJ$258,2)+PvolMult</f>
        <v>0.182656569714569</v>
      </c>
      <c r="P161" s="308" t="n">
        <f aca="false">VLOOKUP($N161,$AI$8:$AK$258,3)+PvolMult</f>
        <v>0.219187883657482</v>
      </c>
      <c r="Q161" s="109"/>
      <c r="V161" s="310" t="n">
        <f aca="false">$A161</f>
        <v>50587</v>
      </c>
      <c r="W161" s="261" t="n">
        <f aca="false">IF(Calculation!$Y$12=2,VLOOKUP(V161,Curves!$D161:$K414,3),(VLOOKUP(V161,Curves!$D161:$K414,3)*16*5+VLOOKUP(V161,Curves!$D161:$K414,7)*8*7+VLOOKUP(V161,Curves!M162:T385,3)*16+VLOOKUP(V161,Curves!M162:T385,7)*16)/168)</f>
        <v>73.5</v>
      </c>
      <c r="X161" s="92" t="n">
        <v>0</v>
      </c>
      <c r="Y161" s="311" t="n">
        <f aca="false">Y160</f>
        <v>55</v>
      </c>
      <c r="Z161" s="294" t="n">
        <f aca="false">VLOOKUP(V161,Curves!A155:B414,2)</f>
        <v>0.06650108280325</v>
      </c>
      <c r="AA161" s="325"/>
      <c r="AB161" s="326"/>
      <c r="AC161" s="325"/>
      <c r="AD161" s="326"/>
      <c r="AE161" s="17" t="n">
        <f aca="false">1+inflation/12*AF161</f>
        <v>1.31875</v>
      </c>
      <c r="AF161" s="17" t="n">
        <v>153</v>
      </c>
      <c r="AG161" s="285" t="n">
        <v>12.75291</v>
      </c>
      <c r="AH161" s="106"/>
      <c r="AI161" s="313" t="n">
        <f aca="false">+V161</f>
        <v>50587</v>
      </c>
      <c r="AJ161" s="314" t="n">
        <f aca="false">IF(Calculation!$AB$24=1,Data!AO161,Data!AP161)</f>
        <v>0.182656569714569</v>
      </c>
      <c r="AK161" s="315" t="n">
        <f aca="false">AJ161*1.2</f>
        <v>0.219187883657482</v>
      </c>
      <c r="AM161" s="41"/>
      <c r="AN161" s="310" t="n">
        <f aca="false">AI161</f>
        <v>50587</v>
      </c>
      <c r="AO161" s="297" t="n">
        <f aca="false">IF(Calculation!$Y$12=2,SQRT((AR161^2*(AN161-today-1)+AU161^2*15)/(AN161-today+14)),SQRT((((AR161^2*16+AS161^2*8)/24)*(AN161-today-1)+((AU161^2*16+AV161^2*8)/24)*15)/(AN161-today+14)))</f>
        <v>0.182656569714569</v>
      </c>
      <c r="AP161" s="277" t="n">
        <f aca="false">IF(Calculation!$Y$12=2,AR161,SQRT((AR161^2*16+AS161^2*8)/24))</f>
        <v>0.08</v>
      </c>
      <c r="AQ161" s="261"/>
      <c r="AR161" s="298" t="n">
        <f aca="false">VLOOKUP(AN161,VolTable,15)</f>
        <v>0.08</v>
      </c>
      <c r="AS161" s="316" t="n">
        <f aca="false">VLOOKUP(AN161,VolTable,19)</f>
        <v>0.175</v>
      </c>
      <c r="AT161" s="291"/>
      <c r="AU161" s="291" t="n">
        <f aca="false">VLOOKUP(AN161,VolTable,23)</f>
        <v>2.9</v>
      </c>
      <c r="AV161" s="299" t="n">
        <f aca="false">VLOOKUP(AN161,VolTable,27)</f>
        <v>1.15</v>
      </c>
    </row>
    <row r="162" customFormat="false" ht="11.25" hidden="false" customHeight="false" outlineLevel="0" collapsed="false">
      <c r="A162" s="319" t="n">
        <f aca="false">EOMONTH(A161,0)+1</f>
        <v>50618</v>
      </c>
      <c r="B162" s="261" t="n">
        <f aca="false">VLOOKUP(A162,$V$8:$Z$258,2)+PPadd</f>
        <v>73.5</v>
      </c>
      <c r="C162" s="65"/>
      <c r="D162" s="302" t="n">
        <f aca="false">VLOOKUP($A162,$V$8:$Z$258,4)</f>
        <v>55</v>
      </c>
      <c r="E162" s="247" t="n">
        <f aca="false">VLOOKUP($A162,$V$8:$Z$258,5)</f>
        <v>0.06650108280325</v>
      </c>
      <c r="F162" s="325"/>
      <c r="G162" s="326"/>
      <c r="H162" s="325"/>
      <c r="I162" s="326"/>
      <c r="J162" s="92" t="n">
        <f aca="false">X162</f>
        <v>0</v>
      </c>
      <c r="K162" s="306" t="n">
        <f aca="false">J162-C162</f>
        <v>0</v>
      </c>
      <c r="L162" s="258" t="n">
        <f aca="false">(A162-Calculation!$C$8)/365.25</f>
        <v>12.8323066392882</v>
      </c>
      <c r="M162" s="1" t="n">
        <v>5</v>
      </c>
      <c r="N162" s="307" t="n">
        <f aca="false">$A162</f>
        <v>50618</v>
      </c>
      <c r="O162" s="41" t="n">
        <f aca="false">VLOOKUP($N162,$AI$8:$AJ$258,2)+PvolMult</f>
        <v>0.182169715800586</v>
      </c>
      <c r="P162" s="308" t="n">
        <f aca="false">VLOOKUP($N162,$AI$8:$AK$258,3)+PvolMult</f>
        <v>0.218603658960703</v>
      </c>
      <c r="Q162" s="109"/>
      <c r="V162" s="310" t="n">
        <f aca="false">$A162</f>
        <v>50618</v>
      </c>
      <c r="W162" s="261" t="n">
        <f aca="false">IF(Calculation!$Y$12=2,VLOOKUP(V162,Curves!$D162:$K415,3),(VLOOKUP(V162,Curves!$D162:$K415,3)*16*5+VLOOKUP(V162,Curves!$D162:$K415,7)*8*7+VLOOKUP(V162,Curves!M163:T386,3)*16+VLOOKUP(V162,Curves!M163:T386,7)*16)/168)</f>
        <v>73.5</v>
      </c>
      <c r="X162" s="92" t="n">
        <v>0</v>
      </c>
      <c r="Y162" s="311" t="n">
        <f aca="false">Y161</f>
        <v>55</v>
      </c>
      <c r="Z162" s="294" t="n">
        <f aca="false">VLOOKUP(V162,Curves!A156:B415,2)</f>
        <v>0.06650108280325</v>
      </c>
      <c r="AA162" s="325"/>
      <c r="AB162" s="326"/>
      <c r="AC162" s="325"/>
      <c r="AD162" s="326"/>
      <c r="AE162" s="17" t="n">
        <f aca="false">1+inflation/12*AF162</f>
        <v>1.32083333333333</v>
      </c>
      <c r="AF162" s="17" t="n">
        <v>154</v>
      </c>
      <c r="AG162" s="285" t="n">
        <v>12.83778</v>
      </c>
      <c r="AH162" s="106"/>
      <c r="AI162" s="313" t="n">
        <f aca="false">+V162</f>
        <v>50618</v>
      </c>
      <c r="AJ162" s="314" t="n">
        <f aca="false">IF(Calculation!$AB$24=1,Data!AO162,Data!AP162)</f>
        <v>0.182169715800586</v>
      </c>
      <c r="AK162" s="315" t="n">
        <f aca="false">AJ162*1.2</f>
        <v>0.218603658960703</v>
      </c>
      <c r="AM162" s="41"/>
      <c r="AN162" s="310" t="n">
        <f aca="false">AI162</f>
        <v>50618</v>
      </c>
      <c r="AO162" s="297" t="n">
        <f aca="false">IF(Calculation!$Y$12=2,SQRT((AR162^2*(AN162-today-1)+AU162^2*15)/(AN162-today+14)),SQRT((((AR162^2*16+AS162^2*8)/24)*(AN162-today-1)+((AU162^2*16+AV162^2*8)/24)*15)/(AN162-today+14)))</f>
        <v>0.182169715800586</v>
      </c>
      <c r="AP162" s="277" t="n">
        <f aca="false">IF(Calculation!$Y$12=2,AR162,SQRT((AR162^2*16+AS162^2*8)/24))</f>
        <v>0.08</v>
      </c>
      <c r="AQ162" s="261"/>
      <c r="AR162" s="298" t="n">
        <f aca="false">VLOOKUP(AN162,VolTable,15)</f>
        <v>0.08</v>
      </c>
      <c r="AS162" s="316" t="n">
        <f aca="false">VLOOKUP(AN162,VolTable,19)</f>
        <v>0.175</v>
      </c>
      <c r="AT162" s="291"/>
      <c r="AU162" s="291" t="n">
        <f aca="false">VLOOKUP(AN162,VolTable,23)</f>
        <v>2.9</v>
      </c>
      <c r="AV162" s="299" t="n">
        <f aca="false">VLOOKUP(AN162,VolTable,27)</f>
        <v>1.15</v>
      </c>
    </row>
    <row r="163" customFormat="false" ht="11.25" hidden="false" customHeight="false" outlineLevel="0" collapsed="false">
      <c r="A163" s="319" t="n">
        <f aca="false">EOMONTH(A162,0)+1</f>
        <v>50649</v>
      </c>
      <c r="B163" s="261" t="n">
        <f aca="false">VLOOKUP(A163,$V$8:$Z$258,2)+PPadd</f>
        <v>73.5</v>
      </c>
      <c r="C163" s="65"/>
      <c r="D163" s="302" t="n">
        <f aca="false">VLOOKUP($A163,$V$8:$Z$258,4)</f>
        <v>55</v>
      </c>
      <c r="E163" s="247" t="n">
        <f aca="false">VLOOKUP($A163,$V$8:$Z$258,5)</f>
        <v>0.06650108280325</v>
      </c>
      <c r="F163" s="325"/>
      <c r="G163" s="326"/>
      <c r="H163" s="325"/>
      <c r="I163" s="326"/>
      <c r="J163" s="92" t="n">
        <f aca="false">X163</f>
        <v>0</v>
      </c>
      <c r="K163" s="306" t="n">
        <f aca="false">J163-C163</f>
        <v>0</v>
      </c>
      <c r="L163" s="258" t="n">
        <f aca="false">(A163-Calculation!$C$8)/365.25</f>
        <v>12.9171800136893</v>
      </c>
      <c r="M163" s="1" t="n">
        <v>6</v>
      </c>
      <c r="N163" s="307" t="n">
        <f aca="false">$A163</f>
        <v>50649</v>
      </c>
      <c r="O163" s="41" t="n">
        <f aca="false">VLOOKUP($N163,$AI$8:$AJ$258,2)+PvolMult</f>
        <v>0.181687954974733</v>
      </c>
      <c r="P163" s="308" t="n">
        <f aca="false">VLOOKUP($N163,$AI$8:$AK$258,3)+PvolMult</f>
        <v>0.21802554596968</v>
      </c>
      <c r="Q163" s="109"/>
      <c r="V163" s="310" t="n">
        <f aca="false">$A163</f>
        <v>50649</v>
      </c>
      <c r="W163" s="261" t="n">
        <f aca="false">IF(Calculation!$Y$12=2,VLOOKUP(V163,Curves!$D163:$K416,3),(VLOOKUP(V163,Curves!$D163:$K416,3)*16*5+VLOOKUP(V163,Curves!$D163:$K416,7)*8*7+VLOOKUP(V163,Curves!M164:T387,3)*16+VLOOKUP(V163,Curves!M164:T387,7)*16)/168)</f>
        <v>73.5</v>
      </c>
      <c r="X163" s="92" t="n">
        <v>0</v>
      </c>
      <c r="Y163" s="311" t="n">
        <f aca="false">Y162</f>
        <v>55</v>
      </c>
      <c r="Z163" s="294" t="n">
        <f aca="false">VLOOKUP(V163,Curves!A157:B416,2)</f>
        <v>0.06650108280325</v>
      </c>
      <c r="AA163" s="325"/>
      <c r="AB163" s="326"/>
      <c r="AC163" s="325"/>
      <c r="AD163" s="326"/>
      <c r="AE163" s="17" t="n">
        <f aca="false">1+inflation/12*AF163</f>
        <v>1.32291666666667</v>
      </c>
      <c r="AF163" s="17" t="n">
        <v>155</v>
      </c>
      <c r="AG163" s="285" t="n">
        <v>12.91444</v>
      </c>
      <c r="AH163" s="106"/>
      <c r="AI163" s="313" t="n">
        <f aca="false">+V163</f>
        <v>50649</v>
      </c>
      <c r="AJ163" s="314" t="n">
        <f aca="false">IF(Calculation!$AB$24=1,Data!AO163,Data!AP163)</f>
        <v>0.181687954974733</v>
      </c>
      <c r="AK163" s="315" t="n">
        <f aca="false">AJ163*1.2</f>
        <v>0.21802554596968</v>
      </c>
      <c r="AM163" s="41"/>
      <c r="AN163" s="310" t="n">
        <f aca="false">AI163</f>
        <v>50649</v>
      </c>
      <c r="AO163" s="297" t="n">
        <f aca="false">IF(Calculation!$Y$12=2,SQRT((AR163^2*(AN163-today-1)+AU163^2*15)/(AN163-today+14)),SQRT((((AR163^2*16+AS163^2*8)/24)*(AN163-today-1)+((AU163^2*16+AV163^2*8)/24)*15)/(AN163-today+14)))</f>
        <v>0.181687954974733</v>
      </c>
      <c r="AP163" s="277" t="n">
        <f aca="false">IF(Calculation!$Y$12=2,AR163,SQRT((AR163^2*16+AS163^2*8)/24))</f>
        <v>0.08</v>
      </c>
      <c r="AQ163" s="261"/>
      <c r="AR163" s="298" t="n">
        <f aca="false">VLOOKUP(AN163,VolTable,15)</f>
        <v>0.08</v>
      </c>
      <c r="AS163" s="316" t="n">
        <f aca="false">VLOOKUP(AN163,VolTable,19)</f>
        <v>0.175</v>
      </c>
      <c r="AT163" s="291"/>
      <c r="AU163" s="291" t="n">
        <f aca="false">VLOOKUP(AN163,VolTable,23)</f>
        <v>2.9</v>
      </c>
      <c r="AV163" s="299" t="n">
        <f aca="false">VLOOKUP(AN163,VolTable,27)</f>
        <v>1.15</v>
      </c>
    </row>
    <row r="164" customFormat="false" ht="11.25" hidden="false" customHeight="false" outlineLevel="0" collapsed="false">
      <c r="A164" s="301" t="n">
        <f aca="false">EOMONTH(A163,0)+1</f>
        <v>50679</v>
      </c>
      <c r="B164" s="261" t="n">
        <f aca="false">VLOOKUP(A164,$V$8:$Z$258,2)+PPadd</f>
        <v>73.5</v>
      </c>
      <c r="C164" s="65"/>
      <c r="D164" s="302" t="n">
        <f aca="false">VLOOKUP($A164,$V$8:$Z$258,4)</f>
        <v>55</v>
      </c>
      <c r="E164" s="247" t="n">
        <f aca="false">VLOOKUP($A164,$V$8:$Z$258,5)</f>
        <v>0.06650108280325</v>
      </c>
      <c r="F164" s="325"/>
      <c r="G164" s="326"/>
      <c r="H164" s="325"/>
      <c r="I164" s="326"/>
      <c r="J164" s="92" t="n">
        <f aca="false">X164</f>
        <v>0</v>
      </c>
      <c r="K164" s="306" t="n">
        <f aca="false">J164-C164</f>
        <v>0</v>
      </c>
      <c r="L164" s="258" t="n">
        <f aca="false">(A164-Calculation!$C$8)/365.25</f>
        <v>12.9993155373032</v>
      </c>
      <c r="M164" s="1" t="n">
        <v>1</v>
      </c>
      <c r="N164" s="307" t="n">
        <f aca="false">$A164</f>
        <v>50679</v>
      </c>
      <c r="O164" s="41" t="n">
        <f aca="false">VLOOKUP($N164,$AI$8:$AJ$258,2)+PvolMult</f>
        <v>0.181226504520843</v>
      </c>
      <c r="P164" s="308" t="n">
        <f aca="false">VLOOKUP($N164,$AI$8:$AK$258,3)+PvolMult</f>
        <v>0.217471805425012</v>
      </c>
      <c r="Q164" s="109"/>
      <c r="V164" s="310" t="n">
        <f aca="false">$A164</f>
        <v>50679</v>
      </c>
      <c r="W164" s="261" t="n">
        <f aca="false">IF(Calculation!$Y$12=2,VLOOKUP(V164,Curves!$D164:$K417,3),(VLOOKUP(V164,Curves!$D164:$K417,3)*16*5+VLOOKUP(V164,Curves!$D164:$K417,7)*8*7+VLOOKUP(V164,Curves!M165:T388,3)*16+VLOOKUP(V164,Curves!M165:T388,7)*16)/168)</f>
        <v>73.5</v>
      </c>
      <c r="X164" s="92" t="n">
        <v>0</v>
      </c>
      <c r="Y164" s="311" t="n">
        <f aca="false">Y163</f>
        <v>55</v>
      </c>
      <c r="Z164" s="294" t="n">
        <f aca="false">VLOOKUP(V164,Curves!A158:B417,2)</f>
        <v>0.06650108280325</v>
      </c>
      <c r="AA164" s="325"/>
      <c r="AB164" s="326"/>
      <c r="AC164" s="325"/>
      <c r="AD164" s="326"/>
      <c r="AE164" s="17" t="n">
        <f aca="false">1+inflation/12*AF164</f>
        <v>1.325</v>
      </c>
      <c r="AF164" s="17" t="n">
        <v>156</v>
      </c>
      <c r="AG164" s="285" t="n">
        <v>12.99932</v>
      </c>
      <c r="AH164" s="106"/>
      <c r="AI164" s="313" t="n">
        <f aca="false">+V164</f>
        <v>50679</v>
      </c>
      <c r="AJ164" s="314" t="n">
        <f aca="false">IF(Calculation!$AB$24=1,Data!AO164,Data!AP164)</f>
        <v>0.181226504520843</v>
      </c>
      <c r="AK164" s="315" t="n">
        <f aca="false">AJ164*1.2</f>
        <v>0.217471805425012</v>
      </c>
      <c r="AM164" s="41"/>
      <c r="AN164" s="310" t="n">
        <f aca="false">AI164</f>
        <v>50679</v>
      </c>
      <c r="AO164" s="297" t="n">
        <f aca="false">IF(Calculation!$Y$12=2,SQRT((AR164^2*(AN164-today-1)+AU164^2*15)/(AN164-today+14)),SQRT((((AR164^2*16+AS164^2*8)/24)*(AN164-today-1)+((AU164^2*16+AV164^2*8)/24)*15)/(AN164-today+14)))</f>
        <v>0.181226504520843</v>
      </c>
      <c r="AP164" s="277" t="n">
        <f aca="false">IF(Calculation!$Y$12=2,AR164,SQRT((AR164^2*16+AS164^2*8)/24))</f>
        <v>0.08</v>
      </c>
      <c r="AQ164" s="261"/>
      <c r="AR164" s="298" t="n">
        <f aca="false">VLOOKUP(AN164,VolTable,15)</f>
        <v>0.08</v>
      </c>
      <c r="AS164" s="316" t="n">
        <f aca="false">VLOOKUP(AN164,VolTable,19)</f>
        <v>0.175</v>
      </c>
      <c r="AT164" s="291"/>
      <c r="AU164" s="291" t="n">
        <f aca="false">VLOOKUP(AN164,VolTable,23)</f>
        <v>2.9</v>
      </c>
      <c r="AV164" s="299" t="n">
        <f aca="false">VLOOKUP(AN164,VolTable,27)</f>
        <v>1.15</v>
      </c>
    </row>
    <row r="165" customFormat="false" ht="11.25" hidden="false" customHeight="false" outlineLevel="0" collapsed="false">
      <c r="A165" s="319" t="n">
        <f aca="false">EOMONTH(A164,0)+1</f>
        <v>50710</v>
      </c>
      <c r="B165" s="261" t="n">
        <f aca="false">VLOOKUP(A165,$V$8:$Z$258,2)+PPadd</f>
        <v>73.5</v>
      </c>
      <c r="C165" s="65"/>
      <c r="D165" s="302" t="n">
        <f aca="false">VLOOKUP($A165,$V$8:$Z$258,4)</f>
        <v>55</v>
      </c>
      <c r="E165" s="247" t="n">
        <f aca="false">VLOOKUP($A165,$V$8:$Z$258,5)</f>
        <v>0.06650108280325</v>
      </c>
      <c r="F165" s="325"/>
      <c r="G165" s="326"/>
      <c r="H165" s="325"/>
      <c r="I165" s="326"/>
      <c r="J165" s="92" t="n">
        <f aca="false">X165</f>
        <v>0</v>
      </c>
      <c r="K165" s="306" t="n">
        <f aca="false">J165-C165</f>
        <v>0</v>
      </c>
      <c r="L165" s="258" t="n">
        <f aca="false">(A165-Calculation!$C$8)/365.25</f>
        <v>13.0841889117043</v>
      </c>
      <c r="M165" s="1" t="n">
        <v>2</v>
      </c>
      <c r="N165" s="307" t="n">
        <f aca="false">$A165</f>
        <v>50710</v>
      </c>
      <c r="O165" s="41" t="n">
        <f aca="false">VLOOKUP($N165,$AI$8:$AJ$258,2)+PvolMult</f>
        <v>0.180754520686608</v>
      </c>
      <c r="P165" s="308" t="n">
        <f aca="false">VLOOKUP($N165,$AI$8:$AK$258,3)+PvolMult</f>
        <v>0.216905424823929</v>
      </c>
      <c r="Q165" s="109"/>
      <c r="V165" s="310" t="n">
        <f aca="false">$A165</f>
        <v>50710</v>
      </c>
      <c r="W165" s="261" t="n">
        <f aca="false">IF(Calculation!$Y$12=2,VLOOKUP(V165,Curves!$D165:$K418,3),(VLOOKUP(V165,Curves!$D165:$K418,3)*16*5+VLOOKUP(V165,Curves!$D165:$K418,7)*8*7+VLOOKUP(V165,Curves!M166:T389,3)*16+VLOOKUP(V165,Curves!M166:T389,7)*16)/168)</f>
        <v>73.5</v>
      </c>
      <c r="X165" s="92" t="n">
        <v>0</v>
      </c>
      <c r="Y165" s="311" t="n">
        <f aca="false">Y164</f>
        <v>55</v>
      </c>
      <c r="Z165" s="294" t="n">
        <f aca="false">VLOOKUP(V165,Curves!A159:B418,2)</f>
        <v>0.06650108280325</v>
      </c>
      <c r="AA165" s="325"/>
      <c r="AB165" s="326"/>
      <c r="AC165" s="325"/>
      <c r="AD165" s="326"/>
      <c r="AE165" s="17" t="n">
        <f aca="false">1+inflation/12*AF165</f>
        <v>1.32708333333333</v>
      </c>
      <c r="AF165" s="17" t="n">
        <v>157</v>
      </c>
      <c r="AG165" s="285" t="n">
        <v>13.08145</v>
      </c>
      <c r="AH165" s="106"/>
      <c r="AI165" s="313" t="n">
        <f aca="false">+V165</f>
        <v>50710</v>
      </c>
      <c r="AJ165" s="314" t="n">
        <f aca="false">IF(Calculation!$AB$24=1,Data!AO165,Data!AP165)</f>
        <v>0.180754520686608</v>
      </c>
      <c r="AK165" s="315" t="n">
        <f aca="false">AJ165*1.2</f>
        <v>0.216905424823929</v>
      </c>
      <c r="AM165" s="41"/>
      <c r="AN165" s="310" t="n">
        <f aca="false">AI165</f>
        <v>50710</v>
      </c>
      <c r="AO165" s="297" t="n">
        <f aca="false">IF(Calculation!$Y$12=2,SQRT((AR165^2*(AN165-today-1)+AU165^2*15)/(AN165-today+14)),SQRT((((AR165^2*16+AS165^2*8)/24)*(AN165-today-1)+((AU165^2*16+AV165^2*8)/24)*15)/(AN165-today+14)))</f>
        <v>0.180754520686608</v>
      </c>
      <c r="AP165" s="277" t="n">
        <f aca="false">IF(Calculation!$Y$12=2,AR165,SQRT((AR165^2*16+AS165^2*8)/24))</f>
        <v>0.08</v>
      </c>
      <c r="AQ165" s="261"/>
      <c r="AR165" s="298" t="n">
        <f aca="false">VLOOKUP(AN165,VolTable,15)</f>
        <v>0.08</v>
      </c>
      <c r="AS165" s="316" t="n">
        <f aca="false">VLOOKUP(AN165,VolTable,19)</f>
        <v>0.175</v>
      </c>
      <c r="AT165" s="291"/>
      <c r="AU165" s="291" t="n">
        <f aca="false">VLOOKUP(AN165,VolTable,23)</f>
        <v>2.9</v>
      </c>
      <c r="AV165" s="299" t="n">
        <f aca="false">VLOOKUP(AN165,VolTable,27)</f>
        <v>1.15</v>
      </c>
    </row>
    <row r="166" customFormat="false" ht="11.25" hidden="false" customHeight="false" outlineLevel="0" collapsed="false">
      <c r="A166" s="319" t="n">
        <f aca="false">EOMONTH(A165,0)+1</f>
        <v>50740</v>
      </c>
      <c r="B166" s="261" t="n">
        <f aca="false">VLOOKUP(A166,$V$8:$Z$258,2)+PPadd</f>
        <v>73.5</v>
      </c>
      <c r="C166" s="65"/>
      <c r="D166" s="302" t="n">
        <f aca="false">VLOOKUP($A166,$V$8:$Z$258,4)</f>
        <v>55</v>
      </c>
      <c r="E166" s="247" t="n">
        <f aca="false">VLOOKUP($A166,$V$8:$Z$258,5)</f>
        <v>0.06650108280325</v>
      </c>
      <c r="F166" s="325"/>
      <c r="G166" s="326"/>
      <c r="H166" s="325"/>
      <c r="I166" s="326"/>
      <c r="J166" s="92" t="n">
        <f aca="false">X166</f>
        <v>0</v>
      </c>
      <c r="K166" s="306" t="n">
        <f aca="false">J166-C166</f>
        <v>0</v>
      </c>
      <c r="L166" s="258" t="n">
        <f aca="false">(A166-Calculation!$C$8)/365.25</f>
        <v>13.1663244353183</v>
      </c>
      <c r="M166" s="1" t="n">
        <v>3</v>
      </c>
      <c r="N166" s="307" t="n">
        <f aca="false">$A166</f>
        <v>50740</v>
      </c>
      <c r="O166" s="41" t="n">
        <f aca="false">VLOOKUP($N166,$AI$8:$AJ$258,2)+PvolMult</f>
        <v>0.180302378809804</v>
      </c>
      <c r="P166" s="308" t="n">
        <f aca="false">VLOOKUP($N166,$AI$8:$AK$258,3)+PvolMult</f>
        <v>0.216362854571764</v>
      </c>
      <c r="Q166" s="109"/>
      <c r="V166" s="310" t="n">
        <f aca="false">$A166</f>
        <v>50740</v>
      </c>
      <c r="W166" s="261" t="n">
        <f aca="false">IF(Calculation!$Y$12=2,VLOOKUP(V166,Curves!$D166:$K419,3),(VLOOKUP(V166,Curves!$D166:$K419,3)*16*5+VLOOKUP(V166,Curves!$D166:$K419,7)*8*7+VLOOKUP(V166,Curves!M167:T390,3)*16+VLOOKUP(V166,Curves!M167:T390,7)*16)/168)</f>
        <v>73.5</v>
      </c>
      <c r="X166" s="92" t="n">
        <v>0</v>
      </c>
      <c r="Y166" s="311" t="n">
        <f aca="false">Y165</f>
        <v>55</v>
      </c>
      <c r="Z166" s="294" t="n">
        <f aca="false">VLOOKUP(V166,Curves!A160:B419,2)</f>
        <v>0.06650108280325</v>
      </c>
      <c r="AA166" s="325"/>
      <c r="AB166" s="326"/>
      <c r="AC166" s="325"/>
      <c r="AD166" s="326"/>
      <c r="AE166" s="17" t="n">
        <f aca="false">1+inflation/12*AF166</f>
        <v>1.32916666666667</v>
      </c>
      <c r="AF166" s="17" t="n">
        <v>158</v>
      </c>
      <c r="AG166" s="285" t="n">
        <v>13.16632</v>
      </c>
      <c r="AH166" s="106"/>
      <c r="AI166" s="313" t="n">
        <f aca="false">+V166</f>
        <v>50740</v>
      </c>
      <c r="AJ166" s="314" t="n">
        <f aca="false">IF(Calculation!$AB$24=1,Data!AO166,Data!AP166)</f>
        <v>0.180302378809804</v>
      </c>
      <c r="AK166" s="315" t="n">
        <f aca="false">AJ166*1.2</f>
        <v>0.216362854571764</v>
      </c>
      <c r="AM166" s="41"/>
      <c r="AN166" s="310" t="n">
        <f aca="false">AI166</f>
        <v>50740</v>
      </c>
      <c r="AO166" s="297" t="n">
        <f aca="false">IF(Calculation!$Y$12=2,SQRT((AR166^2*(AN166-today-1)+AU166^2*15)/(AN166-today+14)),SQRT((((AR166^2*16+AS166^2*8)/24)*(AN166-today-1)+((AU166^2*16+AV166^2*8)/24)*15)/(AN166-today+14)))</f>
        <v>0.180302378809804</v>
      </c>
      <c r="AP166" s="277" t="n">
        <f aca="false">IF(Calculation!$Y$12=2,AR166,SQRT((AR166^2*16+AS166^2*8)/24))</f>
        <v>0.08</v>
      </c>
      <c r="AQ166" s="261"/>
      <c r="AR166" s="298" t="n">
        <f aca="false">VLOOKUP(AN166,VolTable,15)</f>
        <v>0.08</v>
      </c>
      <c r="AS166" s="316" t="n">
        <f aca="false">VLOOKUP(AN166,VolTable,19)</f>
        <v>0.175</v>
      </c>
      <c r="AT166" s="291"/>
      <c r="AU166" s="291" t="n">
        <f aca="false">VLOOKUP(AN166,VolTable,23)</f>
        <v>2.9</v>
      </c>
      <c r="AV166" s="299" t="n">
        <f aca="false">VLOOKUP(AN166,VolTable,27)</f>
        <v>1.15</v>
      </c>
    </row>
    <row r="167" customFormat="false" ht="11.25" hidden="false" customHeight="false" outlineLevel="0" collapsed="false">
      <c r="A167" s="319" t="n">
        <f aca="false">EOMONTH(A166,0)+1</f>
        <v>50771</v>
      </c>
      <c r="B167" s="261" t="n">
        <f aca="false">VLOOKUP(A167,$V$8:$Z$258,2)+PPadd</f>
        <v>73.5</v>
      </c>
      <c r="C167" s="65"/>
      <c r="D167" s="302" t="n">
        <f aca="false">VLOOKUP($A167,$V$8:$Z$258,4)</f>
        <v>55</v>
      </c>
      <c r="E167" s="247" t="n">
        <f aca="false">VLOOKUP($A167,$V$8:$Z$258,5)</f>
        <v>0.06650108280325</v>
      </c>
      <c r="F167" s="325"/>
      <c r="G167" s="326"/>
      <c r="H167" s="325"/>
      <c r="I167" s="326"/>
      <c r="J167" s="92" t="n">
        <f aca="false">X167</f>
        <v>0</v>
      </c>
      <c r="K167" s="306" t="n">
        <f aca="false">J167-C167</f>
        <v>0</v>
      </c>
      <c r="L167" s="258" t="n">
        <f aca="false">(A167-Calculation!$C$8)/365.25</f>
        <v>13.2511978097194</v>
      </c>
      <c r="M167" s="1" t="n">
        <v>4</v>
      </c>
      <c r="N167" s="307" t="n">
        <f aca="false">$A167</f>
        <v>50771</v>
      </c>
      <c r="O167" s="41" t="n">
        <f aca="false">VLOOKUP($N167,$AI$8:$AJ$258,2)+PvolMult</f>
        <v>0.179839859247817</v>
      </c>
      <c r="P167" s="308" t="n">
        <f aca="false">VLOOKUP($N167,$AI$8:$AK$258,3)+PvolMult</f>
        <v>0.21580783109738</v>
      </c>
      <c r="Q167" s="109"/>
      <c r="V167" s="310" t="n">
        <f aca="false">$A167</f>
        <v>50771</v>
      </c>
      <c r="W167" s="261" t="n">
        <f aca="false">IF(Calculation!$Y$12=2,VLOOKUP(V167,Curves!$D167:$K420,3),(VLOOKUP(V167,Curves!$D167:$K420,3)*16*5+VLOOKUP(V167,Curves!$D167:$K420,7)*8*7+VLOOKUP(V167,Curves!M168:T391,3)*16+VLOOKUP(V167,Curves!M168:T391,7)*16)/168)</f>
        <v>73.5</v>
      </c>
      <c r="X167" s="92" t="n">
        <v>0</v>
      </c>
      <c r="Y167" s="311" t="n">
        <f aca="false">Y166</f>
        <v>55</v>
      </c>
      <c r="Z167" s="294" t="n">
        <f aca="false">VLOOKUP(V167,Curves!A161:B420,2)</f>
        <v>0.06650108280325</v>
      </c>
      <c r="AA167" s="325"/>
      <c r="AB167" s="326"/>
      <c r="AC167" s="325"/>
      <c r="AD167" s="326"/>
      <c r="AE167" s="17" t="n">
        <f aca="false">1+inflation/12*AF167</f>
        <v>1.33125</v>
      </c>
      <c r="AF167" s="17" t="n">
        <v>159</v>
      </c>
      <c r="AG167" s="285" t="n">
        <v>13.24846</v>
      </c>
      <c r="AH167" s="106"/>
      <c r="AI167" s="313" t="n">
        <f aca="false">+V167</f>
        <v>50771</v>
      </c>
      <c r="AJ167" s="314" t="n">
        <f aca="false">IF(Calculation!$AB$24=1,Data!AO167,Data!AP167)</f>
        <v>0.179839859247817</v>
      </c>
      <c r="AK167" s="315" t="n">
        <f aca="false">AJ167*1.2</f>
        <v>0.21580783109738</v>
      </c>
      <c r="AM167" s="41"/>
      <c r="AN167" s="310" t="n">
        <f aca="false">AI167</f>
        <v>50771</v>
      </c>
      <c r="AO167" s="297" t="n">
        <f aca="false">IF(Calculation!$Y$12=2,SQRT((AR167^2*(AN167-today-1)+AU167^2*15)/(AN167-today+14)),SQRT((((AR167^2*16+AS167^2*8)/24)*(AN167-today-1)+((AU167^2*16+AV167^2*8)/24)*15)/(AN167-today+14)))</f>
        <v>0.179839859247817</v>
      </c>
      <c r="AP167" s="277" t="n">
        <f aca="false">IF(Calculation!$Y$12=2,AR167,SQRT((AR167^2*16+AS167^2*8)/24))</f>
        <v>0.08</v>
      </c>
      <c r="AQ167" s="261"/>
      <c r="AR167" s="298" t="n">
        <f aca="false">VLOOKUP(AN167,VolTable,15)</f>
        <v>0.08</v>
      </c>
      <c r="AS167" s="316" t="n">
        <f aca="false">VLOOKUP(AN167,VolTable,19)</f>
        <v>0.175</v>
      </c>
      <c r="AT167" s="291"/>
      <c r="AU167" s="291" t="n">
        <f aca="false">VLOOKUP(AN167,VolTable,23)</f>
        <v>2.9</v>
      </c>
      <c r="AV167" s="299" t="n">
        <f aca="false">VLOOKUP(AN167,VolTable,27)</f>
        <v>1.15</v>
      </c>
    </row>
    <row r="168" customFormat="false" ht="11.25" hidden="false" customHeight="false" outlineLevel="0" collapsed="false">
      <c r="A168" s="319" t="n">
        <f aca="false">EOMONTH(A167,0)+1</f>
        <v>50802</v>
      </c>
      <c r="B168" s="261" t="n">
        <f aca="false">VLOOKUP(A168,$V$8:$Z$258,2)+PPadd</f>
        <v>73.5</v>
      </c>
      <c r="C168" s="65"/>
      <c r="D168" s="302" t="n">
        <f aca="false">VLOOKUP($A168,$V$8:$Z$258,4)</f>
        <v>55</v>
      </c>
      <c r="E168" s="247" t="n">
        <f aca="false">VLOOKUP($A168,$V$8:$Z$258,5)</f>
        <v>0.06650108280325</v>
      </c>
      <c r="F168" s="325"/>
      <c r="G168" s="326"/>
      <c r="H168" s="325"/>
      <c r="I168" s="326"/>
      <c r="J168" s="92" t="n">
        <f aca="false">X168</f>
        <v>0</v>
      </c>
      <c r="K168" s="306" t="n">
        <f aca="false">J168-C168</f>
        <v>0</v>
      </c>
      <c r="L168" s="258" t="n">
        <f aca="false">(A168-Calculation!$C$8)/365.25</f>
        <v>13.3360711841205</v>
      </c>
      <c r="M168" s="1" t="n">
        <v>5</v>
      </c>
      <c r="N168" s="307" t="n">
        <f aca="false">$A168</f>
        <v>50802</v>
      </c>
      <c r="O168" s="41" t="n">
        <f aca="false">VLOOKUP($N168,$AI$8:$AJ$258,2)+PvolMult</f>
        <v>0.179382033967813</v>
      </c>
      <c r="P168" s="308" t="n">
        <f aca="false">VLOOKUP($N168,$AI$8:$AK$258,3)+PvolMult</f>
        <v>0.215258440761375</v>
      </c>
      <c r="Q168" s="109"/>
      <c r="V168" s="310" t="n">
        <f aca="false">$A168</f>
        <v>50802</v>
      </c>
      <c r="W168" s="261" t="n">
        <f aca="false">IF(Calculation!$Y$12=2,VLOOKUP(V168,Curves!$D168:$K421,3),(VLOOKUP(V168,Curves!$D168:$K421,3)*16*5+VLOOKUP(V168,Curves!$D168:$K421,7)*8*7+VLOOKUP(V168,Curves!M169:T392,3)*16+VLOOKUP(V168,Curves!M169:T392,7)*16)/168)</f>
        <v>73.5</v>
      </c>
      <c r="X168" s="92" t="n">
        <v>0</v>
      </c>
      <c r="Y168" s="311" t="n">
        <f aca="false">Y167</f>
        <v>55</v>
      </c>
      <c r="Z168" s="294" t="n">
        <f aca="false">VLOOKUP(V168,Curves!A162:B421,2)</f>
        <v>0.06650108280325</v>
      </c>
      <c r="AA168" s="325"/>
      <c r="AB168" s="326"/>
      <c r="AC168" s="325"/>
      <c r="AD168" s="326"/>
      <c r="AE168" s="17" t="n">
        <f aca="false">1+inflation/12*AF168</f>
        <v>1.33333333333333</v>
      </c>
      <c r="AF168" s="17" t="n">
        <v>160</v>
      </c>
      <c r="AG168" s="285" t="n">
        <v>13.33333</v>
      </c>
      <c r="AH168" s="106"/>
      <c r="AI168" s="313" t="n">
        <f aca="false">+V168</f>
        <v>50802</v>
      </c>
      <c r="AJ168" s="314" t="n">
        <f aca="false">IF(Calculation!$AB$24=1,Data!AO168,Data!AP168)</f>
        <v>0.179382033967813</v>
      </c>
      <c r="AK168" s="315" t="n">
        <f aca="false">AJ168*1.2</f>
        <v>0.215258440761375</v>
      </c>
      <c r="AM168" s="41"/>
      <c r="AN168" s="310" t="n">
        <f aca="false">AI168</f>
        <v>50802</v>
      </c>
      <c r="AO168" s="297" t="n">
        <f aca="false">IF(Calculation!$Y$12=2,SQRT((AR168^2*(AN168-today-1)+AU168^2*15)/(AN168-today+14)),SQRT((((AR168^2*16+AS168^2*8)/24)*(AN168-today-1)+((AU168^2*16+AV168^2*8)/24)*15)/(AN168-today+14)))</f>
        <v>0.179382033967813</v>
      </c>
      <c r="AP168" s="277" t="n">
        <f aca="false">IF(Calculation!$Y$12=2,AR168,SQRT((AR168^2*16+AS168^2*8)/24))</f>
        <v>0.08</v>
      </c>
      <c r="AQ168" s="261"/>
      <c r="AR168" s="298" t="n">
        <f aca="false">VLOOKUP(AN168,VolTable,15)</f>
        <v>0.08</v>
      </c>
      <c r="AS168" s="316" t="n">
        <f aca="false">VLOOKUP(AN168,VolTable,19)</f>
        <v>0.175</v>
      </c>
      <c r="AT168" s="291"/>
      <c r="AU168" s="291" t="n">
        <f aca="false">VLOOKUP(AN168,VolTable,23)</f>
        <v>2.9</v>
      </c>
      <c r="AV168" s="299" t="n">
        <f aca="false">VLOOKUP(AN168,VolTable,27)</f>
        <v>1.15</v>
      </c>
    </row>
    <row r="169" customFormat="false" ht="11.25" hidden="false" customHeight="false" outlineLevel="0" collapsed="false">
      <c r="A169" s="319" t="n">
        <f aca="false">EOMONTH(A168,0)+1</f>
        <v>50830</v>
      </c>
      <c r="B169" s="261" t="n">
        <f aca="false">VLOOKUP(A169,$V$8:$Z$258,2)+PPadd</f>
        <v>73.5</v>
      </c>
      <c r="C169" s="65"/>
      <c r="D169" s="302" t="n">
        <f aca="false">VLOOKUP($A169,$V$8:$Z$258,4)</f>
        <v>55</v>
      </c>
      <c r="E169" s="247" t="n">
        <f aca="false">VLOOKUP($A169,$V$8:$Z$258,5)</f>
        <v>0.06650108280325</v>
      </c>
      <c r="F169" s="325"/>
      <c r="G169" s="326"/>
      <c r="H169" s="325"/>
      <c r="I169" s="326"/>
      <c r="J169" s="92" t="n">
        <f aca="false">X169</f>
        <v>0</v>
      </c>
      <c r="K169" s="306" t="n">
        <f aca="false">J169-C169</f>
        <v>0</v>
      </c>
      <c r="L169" s="258" t="n">
        <f aca="false">(A169-Calculation!$C$8)/365.25</f>
        <v>13.4127310061602</v>
      </c>
      <c r="M169" s="1" t="n">
        <v>6</v>
      </c>
      <c r="N169" s="307" t="n">
        <f aca="false">$A169</f>
        <v>50830</v>
      </c>
      <c r="O169" s="41" t="n">
        <f aca="false">VLOOKUP($N169,$AI$8:$AJ$258,2)+PvolMult</f>
        <v>0.178972486361282</v>
      </c>
      <c r="P169" s="308" t="n">
        <f aca="false">VLOOKUP($N169,$AI$8:$AK$258,3)+PvolMult</f>
        <v>0.214766983633538</v>
      </c>
      <c r="Q169" s="109"/>
      <c r="V169" s="310" t="n">
        <f aca="false">$A169</f>
        <v>50830</v>
      </c>
      <c r="W169" s="261" t="n">
        <f aca="false">IF(Calculation!$Y$12=2,VLOOKUP(V169,Curves!$D169:$K422,3),(VLOOKUP(V169,Curves!$D169:$K422,3)*16*5+VLOOKUP(V169,Curves!$D169:$K422,7)*8*7+VLOOKUP(V169,Curves!M170:T393,3)*16+VLOOKUP(V169,Curves!M170:T393,7)*16)/168)</f>
        <v>73.5</v>
      </c>
      <c r="X169" s="92" t="n">
        <v>0</v>
      </c>
      <c r="Y169" s="311" t="n">
        <f aca="false">Y168</f>
        <v>55</v>
      </c>
      <c r="Z169" s="294" t="n">
        <f aca="false">VLOOKUP(V169,Curves!A163:B422,2)</f>
        <v>0.06650108280325</v>
      </c>
      <c r="AA169" s="325"/>
      <c r="AB169" s="326"/>
      <c r="AC169" s="325"/>
      <c r="AD169" s="326"/>
      <c r="AE169" s="17" t="n">
        <f aca="false">1+inflation/12*AF169</f>
        <v>1.33541666666667</v>
      </c>
      <c r="AF169" s="17" t="n">
        <v>161</v>
      </c>
      <c r="AG169" s="285" t="n">
        <v>13.41821</v>
      </c>
      <c r="AH169" s="106"/>
      <c r="AI169" s="313" t="n">
        <f aca="false">+V169</f>
        <v>50830</v>
      </c>
      <c r="AJ169" s="314" t="n">
        <f aca="false">IF(Calculation!$AB$24=1,Data!AO169,Data!AP169)</f>
        <v>0.178972486361282</v>
      </c>
      <c r="AK169" s="315" t="n">
        <f aca="false">AJ169*1.2</f>
        <v>0.214766983633538</v>
      </c>
      <c r="AM169" s="41"/>
      <c r="AN169" s="310" t="n">
        <f aca="false">AI169</f>
        <v>50830</v>
      </c>
      <c r="AO169" s="297" t="n">
        <f aca="false">IF(Calculation!$Y$12=2,SQRT((AR169^2*(AN169-today-1)+AU169^2*15)/(AN169-today+14)),SQRT((((AR169^2*16+AS169^2*8)/24)*(AN169-today-1)+((AU169^2*16+AV169^2*8)/24)*15)/(AN169-today+14)))</f>
        <v>0.178972486361282</v>
      </c>
      <c r="AP169" s="277" t="n">
        <f aca="false">IF(Calculation!$Y$12=2,AR169,SQRT((AR169^2*16+AS169^2*8)/24))</f>
        <v>0.08</v>
      </c>
      <c r="AQ169" s="261"/>
      <c r="AR169" s="298" t="n">
        <f aca="false">VLOOKUP(AN169,VolTable,15)</f>
        <v>0.08</v>
      </c>
      <c r="AS169" s="316" t="n">
        <f aca="false">VLOOKUP(AN169,VolTable,19)</f>
        <v>0.175</v>
      </c>
      <c r="AT169" s="291"/>
      <c r="AU169" s="291" t="n">
        <f aca="false">VLOOKUP(AN169,VolTable,23)</f>
        <v>2.9</v>
      </c>
      <c r="AV169" s="299" t="n">
        <f aca="false">VLOOKUP(AN169,VolTable,27)</f>
        <v>1.15</v>
      </c>
    </row>
    <row r="170" customFormat="false" ht="11.25" hidden="false" customHeight="false" outlineLevel="0" collapsed="false">
      <c r="A170" s="319" t="n">
        <f aca="false">EOMONTH(A169,0)+1</f>
        <v>50861</v>
      </c>
      <c r="B170" s="261" t="n">
        <f aca="false">VLOOKUP(A170,$V$8:$Z$258,2)+PPadd</f>
        <v>73.5</v>
      </c>
      <c r="C170" s="65"/>
      <c r="D170" s="302" t="n">
        <f aca="false">VLOOKUP($A170,$V$8:$Z$258,4)</f>
        <v>55</v>
      </c>
      <c r="E170" s="247" t="n">
        <f aca="false">VLOOKUP($A170,$V$8:$Z$258,5)</f>
        <v>0.06650108280325</v>
      </c>
      <c r="F170" s="325"/>
      <c r="G170" s="326"/>
      <c r="H170" s="325"/>
      <c r="I170" s="326"/>
      <c r="J170" s="92" t="n">
        <f aca="false">X170</f>
        <v>0</v>
      </c>
      <c r="K170" s="306" t="n">
        <f aca="false">J170-C170</f>
        <v>0</v>
      </c>
      <c r="L170" s="258" t="n">
        <f aca="false">(A170-Calculation!$C$8)/365.25</f>
        <v>13.4976043805613</v>
      </c>
      <c r="M170" s="1" t="n">
        <v>1</v>
      </c>
      <c r="N170" s="307" t="n">
        <f aca="false">$A170</f>
        <v>50861</v>
      </c>
      <c r="O170" s="41" t="n">
        <f aca="false">VLOOKUP($N170,$AI$8:$AJ$258,2)+PvolMult</f>
        <v>0.17852338816311</v>
      </c>
      <c r="P170" s="308" t="n">
        <f aca="false">VLOOKUP($N170,$AI$8:$AK$258,3)+PvolMult</f>
        <v>0.214228065795733</v>
      </c>
      <c r="Q170" s="109"/>
      <c r="V170" s="310" t="n">
        <f aca="false">$A170</f>
        <v>50861</v>
      </c>
      <c r="W170" s="261" t="n">
        <f aca="false">IF(Calculation!$Y$12=2,VLOOKUP(V170,Curves!$D170:$K423,3),(VLOOKUP(V170,Curves!$D170:$K423,3)*16*5+VLOOKUP(V170,Curves!$D170:$K423,7)*8*7+VLOOKUP(V170,Curves!M171:T394,3)*16+VLOOKUP(V170,Curves!M171:T394,7)*16)/168)</f>
        <v>73.5</v>
      </c>
      <c r="X170" s="92" t="n">
        <v>0</v>
      </c>
      <c r="Y170" s="311" t="n">
        <f aca="false">Y169</f>
        <v>55</v>
      </c>
      <c r="Z170" s="294" t="n">
        <f aca="false">VLOOKUP(V170,Curves!A164:B423,2)</f>
        <v>0.06650108280325</v>
      </c>
      <c r="AA170" s="325"/>
      <c r="AB170" s="326"/>
      <c r="AC170" s="325"/>
      <c r="AD170" s="326"/>
      <c r="AE170" s="17" t="n">
        <f aca="false">1+inflation/12*AF170</f>
        <v>1.3375</v>
      </c>
      <c r="AF170" s="17" t="n">
        <v>162</v>
      </c>
      <c r="AG170" s="285" t="n">
        <v>13.50034</v>
      </c>
      <c r="AH170" s="106"/>
      <c r="AI170" s="313" t="n">
        <f aca="false">+V170</f>
        <v>50861</v>
      </c>
      <c r="AJ170" s="314" t="n">
        <f aca="false">IF(Calculation!$AB$24=1,Data!AO170,Data!AP170)</f>
        <v>0.17852338816311</v>
      </c>
      <c r="AK170" s="315" t="n">
        <f aca="false">AJ170*1.2</f>
        <v>0.214228065795733</v>
      </c>
      <c r="AM170" s="41"/>
      <c r="AN170" s="310" t="n">
        <f aca="false">AI170</f>
        <v>50861</v>
      </c>
      <c r="AO170" s="297" t="n">
        <f aca="false">IF(Calculation!$Y$12=2,SQRT((AR170^2*(AN170-today-1)+AU170^2*15)/(AN170-today+14)),SQRT((((AR170^2*16+AS170^2*8)/24)*(AN170-today-1)+((AU170^2*16+AV170^2*8)/24)*15)/(AN170-today+14)))</f>
        <v>0.17852338816311</v>
      </c>
      <c r="AP170" s="277" t="n">
        <f aca="false">IF(Calculation!$Y$12=2,AR170,SQRT((AR170^2*16+AS170^2*8)/24))</f>
        <v>0.08</v>
      </c>
      <c r="AQ170" s="261"/>
      <c r="AR170" s="298" t="n">
        <f aca="false">VLOOKUP(AN170,VolTable,15)</f>
        <v>0.08</v>
      </c>
      <c r="AS170" s="316" t="n">
        <f aca="false">VLOOKUP(AN170,VolTable,19)</f>
        <v>0.175</v>
      </c>
      <c r="AT170" s="291"/>
      <c r="AU170" s="291" t="n">
        <f aca="false">VLOOKUP(AN170,VolTable,23)</f>
        <v>2.9</v>
      </c>
      <c r="AV170" s="299" t="n">
        <f aca="false">VLOOKUP(AN170,VolTable,27)</f>
        <v>1.15</v>
      </c>
    </row>
    <row r="171" customFormat="false" ht="11.25" hidden="false" customHeight="false" outlineLevel="0" collapsed="false">
      <c r="A171" s="319" t="n">
        <f aca="false">EOMONTH(A170,0)+1</f>
        <v>50891</v>
      </c>
      <c r="B171" s="261" t="n">
        <f aca="false">VLOOKUP(A171,$V$8:$Z$258,2)+PPadd</f>
        <v>73.5</v>
      </c>
      <c r="C171" s="65"/>
      <c r="D171" s="302" t="n">
        <f aca="false">VLOOKUP($A171,$V$8:$Z$258,4)</f>
        <v>55</v>
      </c>
      <c r="E171" s="247" t="n">
        <f aca="false">VLOOKUP($A171,$V$8:$Z$258,5)</f>
        <v>0.06650108280325</v>
      </c>
      <c r="F171" s="325"/>
      <c r="G171" s="326"/>
      <c r="H171" s="325"/>
      <c r="I171" s="326"/>
      <c r="J171" s="92" t="n">
        <f aca="false">X171</f>
        <v>0</v>
      </c>
      <c r="K171" s="306" t="n">
        <f aca="false">J171-C171</f>
        <v>0</v>
      </c>
      <c r="L171" s="258" t="n">
        <f aca="false">(A171-Calculation!$C$8)/365.25</f>
        <v>13.5797399041752</v>
      </c>
      <c r="M171" s="1" t="n">
        <v>2</v>
      </c>
      <c r="N171" s="307" t="n">
        <f aca="false">$A171</f>
        <v>50891</v>
      </c>
      <c r="O171" s="41" t="n">
        <f aca="false">VLOOKUP($N171,$AI$8:$AJ$258,2)+PvolMult</f>
        <v>0.178093042969701</v>
      </c>
      <c r="P171" s="308" t="n">
        <f aca="false">VLOOKUP($N171,$AI$8:$AK$258,3)+PvolMult</f>
        <v>0.213711651563641</v>
      </c>
      <c r="Q171" s="109"/>
      <c r="V171" s="310" t="n">
        <f aca="false">$A171</f>
        <v>50891</v>
      </c>
      <c r="W171" s="261" t="n">
        <f aca="false">IF(Calculation!$Y$12=2,VLOOKUP(V171,Curves!$D171:$K424,3),(VLOOKUP(V171,Curves!$D171:$K424,3)*16*5+VLOOKUP(V171,Curves!$D171:$K424,7)*8*7+VLOOKUP(V171,Curves!M172:T395,3)*16+VLOOKUP(V171,Curves!M172:T395,7)*16)/168)</f>
        <v>73.5</v>
      </c>
      <c r="X171" s="92" t="n">
        <v>0</v>
      </c>
      <c r="Y171" s="311" t="n">
        <f aca="false">Y170</f>
        <v>55</v>
      </c>
      <c r="Z171" s="294" t="n">
        <f aca="false">VLOOKUP(V171,Curves!A165:B424,2)</f>
        <v>0.06650108280325</v>
      </c>
      <c r="AA171" s="325"/>
      <c r="AB171" s="326"/>
      <c r="AC171" s="325"/>
      <c r="AD171" s="326"/>
      <c r="AE171" s="17" t="n">
        <f aca="false">1+inflation/12*AF171</f>
        <v>1.33958333333333</v>
      </c>
      <c r="AF171" s="17" t="n">
        <v>163</v>
      </c>
      <c r="AG171" s="285" t="n">
        <v>13.58522</v>
      </c>
      <c r="AH171" s="106"/>
      <c r="AI171" s="313" t="n">
        <f aca="false">+V171</f>
        <v>50891</v>
      </c>
      <c r="AJ171" s="314" t="n">
        <f aca="false">IF(Calculation!$AB$24=1,Data!AO171,Data!AP171)</f>
        <v>0.178093042969701</v>
      </c>
      <c r="AK171" s="315" t="n">
        <f aca="false">AJ171*1.2</f>
        <v>0.213711651563641</v>
      </c>
      <c r="AM171" s="41"/>
      <c r="AN171" s="310" t="n">
        <f aca="false">AI171</f>
        <v>50891</v>
      </c>
      <c r="AO171" s="297" t="n">
        <f aca="false">IF(Calculation!$Y$12=2,SQRT((AR171^2*(AN171-today-1)+AU171^2*15)/(AN171-today+14)),SQRT((((AR171^2*16+AS171^2*8)/24)*(AN171-today-1)+((AU171^2*16+AV171^2*8)/24)*15)/(AN171-today+14)))</f>
        <v>0.178093042969701</v>
      </c>
      <c r="AP171" s="277" t="n">
        <f aca="false">IF(Calculation!$Y$12=2,AR171,SQRT((AR171^2*16+AS171^2*8)/24))</f>
        <v>0.08</v>
      </c>
      <c r="AQ171" s="261"/>
      <c r="AR171" s="298" t="n">
        <f aca="false">VLOOKUP(AN171,VolTable,15)</f>
        <v>0.08</v>
      </c>
      <c r="AS171" s="316" t="n">
        <f aca="false">VLOOKUP(AN171,VolTable,19)</f>
        <v>0.175</v>
      </c>
      <c r="AT171" s="291"/>
      <c r="AU171" s="291" t="n">
        <f aca="false">VLOOKUP(AN171,VolTable,23)</f>
        <v>2.9</v>
      </c>
      <c r="AV171" s="299" t="n">
        <f aca="false">VLOOKUP(AN171,VolTable,27)</f>
        <v>1.15</v>
      </c>
    </row>
    <row r="172" customFormat="false" ht="11.25" hidden="false" customHeight="false" outlineLevel="0" collapsed="false">
      <c r="A172" s="319" t="n">
        <f aca="false">EOMONTH(A171,0)+1</f>
        <v>50922</v>
      </c>
      <c r="B172" s="261" t="n">
        <f aca="false">VLOOKUP(A172,$V$8:$Z$258,2)+PPadd</f>
        <v>73.5</v>
      </c>
      <c r="C172" s="65"/>
      <c r="D172" s="302" t="n">
        <f aca="false">VLOOKUP($A172,$V$8:$Z$258,4)</f>
        <v>55</v>
      </c>
      <c r="E172" s="247" t="n">
        <f aca="false">VLOOKUP($A172,$V$8:$Z$258,5)</f>
        <v>0.06650108280325</v>
      </c>
      <c r="F172" s="325"/>
      <c r="G172" s="326"/>
      <c r="H172" s="325"/>
      <c r="I172" s="326"/>
      <c r="J172" s="92" t="n">
        <f aca="false">X172</f>
        <v>0</v>
      </c>
      <c r="K172" s="306" t="n">
        <f aca="false">J172-C172</f>
        <v>0</v>
      </c>
      <c r="L172" s="258" t="n">
        <f aca="false">(A172-Calculation!$C$8)/365.25</f>
        <v>13.6646132785763</v>
      </c>
      <c r="M172" s="1" t="n">
        <v>3</v>
      </c>
      <c r="N172" s="307" t="n">
        <f aca="false">$A172</f>
        <v>50922</v>
      </c>
      <c r="O172" s="41" t="n">
        <f aca="false">VLOOKUP($N172,$AI$8:$AJ$258,2)+PvolMult</f>
        <v>0.177652692188765</v>
      </c>
      <c r="P172" s="308" t="n">
        <f aca="false">VLOOKUP($N172,$AI$8:$AK$258,3)+PvolMult</f>
        <v>0.213183230626518</v>
      </c>
      <c r="Q172" s="109"/>
      <c r="V172" s="310" t="n">
        <f aca="false">$A172</f>
        <v>50922</v>
      </c>
      <c r="W172" s="261" t="n">
        <f aca="false">IF(Calculation!$Y$12=2,VLOOKUP(V172,Curves!$D172:$K425,3),(VLOOKUP(V172,Curves!$D172:$K425,3)*16*5+VLOOKUP(V172,Curves!$D172:$K425,7)*8*7+VLOOKUP(V172,Curves!M173:T396,3)*16+VLOOKUP(V172,Curves!M173:T396,7)*16)/168)</f>
        <v>73.5</v>
      </c>
      <c r="X172" s="92" t="n">
        <v>0</v>
      </c>
      <c r="Y172" s="311" t="n">
        <f aca="false">Y171</f>
        <v>55</v>
      </c>
      <c r="Z172" s="294" t="n">
        <f aca="false">VLOOKUP(V172,Curves!A166:B425,2)</f>
        <v>0.06650108280325</v>
      </c>
      <c r="AA172" s="325"/>
      <c r="AB172" s="326"/>
      <c r="AC172" s="325"/>
      <c r="AD172" s="326"/>
      <c r="AE172" s="17" t="n">
        <f aca="false">1+inflation/12*AF172</f>
        <v>1.34166666666667</v>
      </c>
      <c r="AF172" s="17" t="n">
        <v>164</v>
      </c>
      <c r="AG172" s="285" t="n">
        <v>13.66735</v>
      </c>
      <c r="AH172" s="106"/>
      <c r="AI172" s="313" t="n">
        <f aca="false">+V172</f>
        <v>50922</v>
      </c>
      <c r="AJ172" s="314" t="n">
        <f aca="false">IF(Calculation!$AB$24=1,Data!AO172,Data!AP172)</f>
        <v>0.177652692188765</v>
      </c>
      <c r="AK172" s="315" t="n">
        <f aca="false">AJ172*1.2</f>
        <v>0.213183230626518</v>
      </c>
      <c r="AM172" s="41"/>
      <c r="AN172" s="310" t="n">
        <f aca="false">AI172</f>
        <v>50922</v>
      </c>
      <c r="AO172" s="297" t="n">
        <f aca="false">IF(Calculation!$Y$12=2,SQRT((AR172^2*(AN172-today-1)+AU172^2*15)/(AN172-today+14)),SQRT((((AR172^2*16+AS172^2*8)/24)*(AN172-today-1)+((AU172^2*16+AV172^2*8)/24)*15)/(AN172-today+14)))</f>
        <v>0.177652692188765</v>
      </c>
      <c r="AP172" s="277" t="n">
        <f aca="false">IF(Calculation!$Y$12=2,AR172,SQRT((AR172^2*16+AS172^2*8)/24))</f>
        <v>0.08</v>
      </c>
      <c r="AQ172" s="261"/>
      <c r="AR172" s="298" t="n">
        <f aca="false">VLOOKUP(AN172,VolTable,15)</f>
        <v>0.08</v>
      </c>
      <c r="AS172" s="316" t="n">
        <f aca="false">VLOOKUP(AN172,VolTable,19)</f>
        <v>0.175</v>
      </c>
      <c r="AT172" s="291"/>
      <c r="AU172" s="291" t="n">
        <f aca="false">VLOOKUP(AN172,VolTable,23)</f>
        <v>2.9</v>
      </c>
      <c r="AV172" s="299" t="n">
        <f aca="false">VLOOKUP(AN172,VolTable,27)</f>
        <v>1.15</v>
      </c>
    </row>
    <row r="173" customFormat="false" ht="11.25" hidden="false" customHeight="false" outlineLevel="0" collapsed="false">
      <c r="A173" s="319" t="n">
        <f aca="false">EOMONTH(A172,0)+1</f>
        <v>50952</v>
      </c>
      <c r="B173" s="261" t="n">
        <f aca="false">VLOOKUP(A173,$V$8:$Z$258,2)+PPadd</f>
        <v>73.5</v>
      </c>
      <c r="C173" s="65"/>
      <c r="D173" s="302" t="n">
        <f aca="false">VLOOKUP($A173,$V$8:$Z$258,4)</f>
        <v>55</v>
      </c>
      <c r="E173" s="247" t="n">
        <f aca="false">VLOOKUP($A173,$V$8:$Z$258,5)</f>
        <v>0.06650108280325</v>
      </c>
      <c r="F173" s="325"/>
      <c r="G173" s="326"/>
      <c r="H173" s="325"/>
      <c r="I173" s="326"/>
      <c r="J173" s="92" t="n">
        <f aca="false">X173</f>
        <v>0</v>
      </c>
      <c r="K173" s="306" t="n">
        <f aca="false">J173-C173</f>
        <v>0</v>
      </c>
      <c r="L173" s="258" t="n">
        <f aca="false">(A173-Calculation!$C$8)/365.25</f>
        <v>13.7467488021903</v>
      </c>
      <c r="M173" s="1" t="n">
        <v>4</v>
      </c>
      <c r="N173" s="307" t="n">
        <f aca="false">$A173</f>
        <v>50952</v>
      </c>
      <c r="O173" s="41" t="n">
        <f aca="false">VLOOKUP($N173,$AI$8:$AJ$258,2)+PvolMult</f>
        <v>0.177230680994331</v>
      </c>
      <c r="P173" s="308" t="n">
        <f aca="false">VLOOKUP($N173,$AI$8:$AK$258,3)+PvolMult</f>
        <v>0.212676817193197</v>
      </c>
      <c r="Q173" s="109"/>
      <c r="V173" s="310" t="n">
        <f aca="false">$A173</f>
        <v>50952</v>
      </c>
      <c r="W173" s="261" t="n">
        <f aca="false">IF(Calculation!$Y$12=2,VLOOKUP(V173,Curves!$D173:$K426,3),(VLOOKUP(V173,Curves!$D173:$K426,3)*16*5+VLOOKUP(V173,Curves!$D173:$K426,7)*8*7+VLOOKUP(V173,Curves!M174:T397,3)*16+VLOOKUP(V173,Curves!M174:T397,7)*16)/168)</f>
        <v>73.5</v>
      </c>
      <c r="X173" s="92" t="n">
        <v>0</v>
      </c>
      <c r="Y173" s="311" t="n">
        <f aca="false">Y172</f>
        <v>55</v>
      </c>
      <c r="Z173" s="294" t="n">
        <f aca="false">VLOOKUP(V173,Curves!A167:B426,2)</f>
        <v>0.06650108280325</v>
      </c>
      <c r="AA173" s="325"/>
      <c r="AB173" s="326"/>
      <c r="AC173" s="325"/>
      <c r="AD173" s="326"/>
      <c r="AE173" s="17" t="n">
        <f aca="false">1+inflation/12*AF173</f>
        <v>1.34375</v>
      </c>
      <c r="AF173" s="17" t="n">
        <v>165</v>
      </c>
      <c r="AG173" s="285" t="n">
        <v>13.75222</v>
      </c>
      <c r="AH173" s="106"/>
      <c r="AI173" s="313" t="n">
        <f aca="false">+V173</f>
        <v>50952</v>
      </c>
      <c r="AJ173" s="314" t="n">
        <f aca="false">IF(Calculation!$AB$24=1,Data!AO173,Data!AP173)</f>
        <v>0.177230680994331</v>
      </c>
      <c r="AK173" s="315" t="n">
        <f aca="false">AJ173*1.2</f>
        <v>0.212676817193197</v>
      </c>
      <c r="AM173" s="41"/>
      <c r="AN173" s="310" t="n">
        <f aca="false">AI173</f>
        <v>50952</v>
      </c>
      <c r="AO173" s="297" t="n">
        <f aca="false">IF(Calculation!$Y$12=2,SQRT((AR173^2*(AN173-today-1)+AU173^2*15)/(AN173-today+14)),SQRT((((AR173^2*16+AS173^2*8)/24)*(AN173-today-1)+((AU173^2*16+AV173^2*8)/24)*15)/(AN173-today+14)))</f>
        <v>0.177230680994331</v>
      </c>
      <c r="AP173" s="277" t="n">
        <f aca="false">IF(Calculation!$Y$12=2,AR173,SQRT((AR173^2*16+AS173^2*8)/24))</f>
        <v>0.08</v>
      </c>
      <c r="AQ173" s="261"/>
      <c r="AR173" s="298" t="n">
        <f aca="false">VLOOKUP(AN173,VolTable,15)</f>
        <v>0.08</v>
      </c>
      <c r="AS173" s="316" t="n">
        <f aca="false">VLOOKUP(AN173,VolTable,19)</f>
        <v>0.175</v>
      </c>
      <c r="AT173" s="291"/>
      <c r="AU173" s="291" t="n">
        <f aca="false">VLOOKUP(AN173,VolTable,23)</f>
        <v>2.9</v>
      </c>
      <c r="AV173" s="299" t="n">
        <f aca="false">VLOOKUP(AN173,VolTable,27)</f>
        <v>1.15</v>
      </c>
    </row>
    <row r="174" customFormat="false" ht="11.25" hidden="false" customHeight="false" outlineLevel="0" collapsed="false">
      <c r="A174" s="319" t="n">
        <f aca="false">EOMONTH(A173,0)+1</f>
        <v>50983</v>
      </c>
      <c r="B174" s="261" t="n">
        <f aca="false">VLOOKUP(A174,$V$8:$Z$258,2)+PPadd</f>
        <v>73.5</v>
      </c>
      <c r="C174" s="65"/>
      <c r="D174" s="302" t="n">
        <f aca="false">VLOOKUP($A174,$V$8:$Z$258,4)</f>
        <v>55</v>
      </c>
      <c r="E174" s="247" t="n">
        <f aca="false">VLOOKUP($A174,$V$8:$Z$258,5)</f>
        <v>0.06650108280325</v>
      </c>
      <c r="F174" s="325"/>
      <c r="G174" s="326"/>
      <c r="H174" s="325"/>
      <c r="I174" s="326"/>
      <c r="J174" s="92" t="n">
        <f aca="false">X174</f>
        <v>0</v>
      </c>
      <c r="K174" s="306" t="n">
        <f aca="false">J174-C174</f>
        <v>0</v>
      </c>
      <c r="L174" s="258" t="n">
        <f aca="false">(A174-Calculation!$C$8)/365.25</f>
        <v>13.8316221765914</v>
      </c>
      <c r="M174" s="1" t="n">
        <v>5</v>
      </c>
      <c r="N174" s="307" t="n">
        <f aca="false">$A174</f>
        <v>50983</v>
      </c>
      <c r="O174" s="41" t="n">
        <f aca="false">VLOOKUP($N174,$AI$8:$AJ$258,2)+PvolMult</f>
        <v>0.176798809302035</v>
      </c>
      <c r="P174" s="308" t="n">
        <f aca="false">VLOOKUP($N174,$AI$8:$AK$258,3)+PvolMult</f>
        <v>0.212158571162442</v>
      </c>
      <c r="Q174" s="109"/>
      <c r="V174" s="310" t="n">
        <f aca="false">$A174</f>
        <v>50983</v>
      </c>
      <c r="W174" s="261" t="n">
        <f aca="false">IF(Calculation!$Y$12=2,VLOOKUP(V174,Curves!$D174:$K427,3),(VLOOKUP(V174,Curves!$D174:$K427,3)*16*5+VLOOKUP(V174,Curves!$D174:$K427,7)*8*7+VLOOKUP(V174,Curves!M175:T398,3)*16+VLOOKUP(V174,Curves!M175:T398,7)*16)/168)</f>
        <v>73.5</v>
      </c>
      <c r="X174" s="92" t="n">
        <v>0</v>
      </c>
      <c r="Y174" s="311" t="n">
        <f aca="false">Y173</f>
        <v>55</v>
      </c>
      <c r="Z174" s="294" t="n">
        <f aca="false">VLOOKUP(V174,Curves!A168:B427,2)</f>
        <v>0.06650108280325</v>
      </c>
      <c r="AA174" s="325"/>
      <c r="AB174" s="326"/>
      <c r="AC174" s="325"/>
      <c r="AD174" s="326"/>
      <c r="AE174" s="17" t="n">
        <f aca="false">1+inflation/12*AF174</f>
        <v>1.34583333333333</v>
      </c>
      <c r="AF174" s="17" t="n">
        <v>166</v>
      </c>
      <c r="AG174" s="285" t="n">
        <v>13.8371</v>
      </c>
      <c r="AH174" s="106"/>
      <c r="AI174" s="313" t="n">
        <f aca="false">+V174</f>
        <v>50983</v>
      </c>
      <c r="AJ174" s="314" t="n">
        <f aca="false">IF(Calculation!$AB$24=1,Data!AO174,Data!AP174)</f>
        <v>0.176798809302035</v>
      </c>
      <c r="AK174" s="315" t="n">
        <f aca="false">AJ174*1.2</f>
        <v>0.212158571162442</v>
      </c>
      <c r="AM174" s="41"/>
      <c r="AN174" s="310" t="n">
        <f aca="false">AI174</f>
        <v>50983</v>
      </c>
      <c r="AO174" s="297" t="n">
        <f aca="false">IF(Calculation!$Y$12=2,SQRT((AR174^2*(AN174-today-1)+AU174^2*15)/(AN174-today+14)),SQRT((((AR174^2*16+AS174^2*8)/24)*(AN174-today-1)+((AU174^2*16+AV174^2*8)/24)*15)/(AN174-today+14)))</f>
        <v>0.176798809302035</v>
      </c>
      <c r="AP174" s="277" t="n">
        <f aca="false">IF(Calculation!$Y$12=2,AR174,SQRT((AR174^2*16+AS174^2*8)/24))</f>
        <v>0.08</v>
      </c>
      <c r="AQ174" s="261"/>
      <c r="AR174" s="298" t="n">
        <f aca="false">VLOOKUP(AN174,VolTable,15)</f>
        <v>0.08</v>
      </c>
      <c r="AS174" s="316" t="n">
        <f aca="false">VLOOKUP(AN174,VolTable,19)</f>
        <v>0.175</v>
      </c>
      <c r="AT174" s="291"/>
      <c r="AU174" s="291" t="n">
        <f aca="false">VLOOKUP(AN174,VolTable,23)</f>
        <v>2.9</v>
      </c>
      <c r="AV174" s="299" t="n">
        <f aca="false">VLOOKUP(AN174,VolTable,27)</f>
        <v>1.15</v>
      </c>
    </row>
    <row r="175" customFormat="false" ht="11.25" hidden="false" customHeight="false" outlineLevel="0" collapsed="false">
      <c r="A175" s="319" t="n">
        <f aca="false">EOMONTH(A174,0)+1</f>
        <v>51014</v>
      </c>
      <c r="B175" s="261" t="n">
        <f aca="false">VLOOKUP(A175,$V$8:$Z$258,2)+PPadd</f>
        <v>73.5</v>
      </c>
      <c r="C175" s="65"/>
      <c r="D175" s="302" t="n">
        <f aca="false">VLOOKUP($A175,$V$8:$Z$258,4)</f>
        <v>55</v>
      </c>
      <c r="E175" s="247" t="n">
        <f aca="false">VLOOKUP($A175,$V$8:$Z$258,5)</f>
        <v>0.06650108280325</v>
      </c>
      <c r="F175" s="325"/>
      <c r="G175" s="326"/>
      <c r="H175" s="325"/>
      <c r="I175" s="326"/>
      <c r="J175" s="92" t="n">
        <f aca="false">X175</f>
        <v>0</v>
      </c>
      <c r="K175" s="306" t="n">
        <f aca="false">J175-C175</f>
        <v>0</v>
      </c>
      <c r="L175" s="258" t="n">
        <f aca="false">(A175-Calculation!$C$8)/365.25</f>
        <v>13.9164955509925</v>
      </c>
      <c r="M175" s="1" t="n">
        <v>6</v>
      </c>
      <c r="N175" s="307" t="n">
        <f aca="false">$A175</f>
        <v>51014</v>
      </c>
      <c r="O175" s="41" t="n">
        <f aca="false">VLOOKUP($N175,$AI$8:$AJ$258,2)+PvolMult</f>
        <v>0.176371147454036</v>
      </c>
      <c r="P175" s="308" t="n">
        <f aca="false">VLOOKUP($N175,$AI$8:$AK$258,3)+PvolMult</f>
        <v>0.211645376944843</v>
      </c>
      <c r="Q175" s="109"/>
      <c r="V175" s="310" t="n">
        <f aca="false">$A175</f>
        <v>51014</v>
      </c>
      <c r="W175" s="261" t="n">
        <f aca="false">IF(Calculation!$Y$12=2,VLOOKUP(V175,Curves!$D175:$K428,3),(VLOOKUP(V175,Curves!$D175:$K428,3)*16*5+VLOOKUP(V175,Curves!$D175:$K428,7)*8*7+VLOOKUP(V175,Curves!M176:T399,3)*16+VLOOKUP(V175,Curves!M176:T399,7)*16)/168)</f>
        <v>73.5</v>
      </c>
      <c r="X175" s="92" t="n">
        <v>0</v>
      </c>
      <c r="Y175" s="311" t="n">
        <f aca="false">Y174</f>
        <v>55</v>
      </c>
      <c r="Z175" s="294" t="n">
        <f aca="false">VLOOKUP(V175,Curves!A169:B428,2)</f>
        <v>0.06650108280325</v>
      </c>
      <c r="AA175" s="325"/>
      <c r="AB175" s="326"/>
      <c r="AC175" s="325"/>
      <c r="AD175" s="326"/>
      <c r="AE175" s="17" t="n">
        <f aca="false">1+inflation/12*AF175</f>
        <v>1.34791666666667</v>
      </c>
      <c r="AF175" s="17" t="n">
        <v>167</v>
      </c>
      <c r="AG175" s="285" t="n">
        <v>13.91376</v>
      </c>
      <c r="AH175" s="106"/>
      <c r="AI175" s="313" t="n">
        <f aca="false">+V175</f>
        <v>51014</v>
      </c>
      <c r="AJ175" s="314" t="n">
        <f aca="false">IF(Calculation!$AB$24=1,Data!AO175,Data!AP175)</f>
        <v>0.176371147454036</v>
      </c>
      <c r="AK175" s="315" t="n">
        <f aca="false">AJ175*1.2</f>
        <v>0.211645376944843</v>
      </c>
      <c r="AM175" s="41"/>
      <c r="AN175" s="310" t="n">
        <f aca="false">AI175</f>
        <v>51014</v>
      </c>
      <c r="AO175" s="297" t="n">
        <f aca="false">IF(Calculation!$Y$12=2,SQRT((AR175^2*(AN175-today-1)+AU175^2*15)/(AN175-today+14)),SQRT((((AR175^2*16+AS175^2*8)/24)*(AN175-today-1)+((AU175^2*16+AV175^2*8)/24)*15)/(AN175-today+14)))</f>
        <v>0.176371147454036</v>
      </c>
      <c r="AP175" s="277" t="n">
        <f aca="false">IF(Calculation!$Y$12=2,AR175,SQRT((AR175^2*16+AS175^2*8)/24))</f>
        <v>0.08</v>
      </c>
      <c r="AQ175" s="261"/>
      <c r="AR175" s="298" t="n">
        <f aca="false">VLOOKUP(AN175,VolTable,15)</f>
        <v>0.08</v>
      </c>
      <c r="AS175" s="316" t="n">
        <f aca="false">VLOOKUP(AN175,VolTable,19)</f>
        <v>0.175</v>
      </c>
      <c r="AT175" s="291"/>
      <c r="AU175" s="291" t="n">
        <f aca="false">VLOOKUP(AN175,VolTable,23)</f>
        <v>2.9</v>
      </c>
      <c r="AV175" s="299" t="n">
        <f aca="false">VLOOKUP(AN175,VolTable,27)</f>
        <v>1.15</v>
      </c>
    </row>
    <row r="176" customFormat="false" ht="11.25" hidden="false" customHeight="false" outlineLevel="0" collapsed="false">
      <c r="A176" s="301" t="n">
        <f aca="false">EOMONTH(A175,0)+1</f>
        <v>51044</v>
      </c>
      <c r="B176" s="261" t="n">
        <f aca="false">VLOOKUP(A176,$V$8:$Z$258,2)+PPadd</f>
        <v>73.5</v>
      </c>
      <c r="C176" s="65"/>
      <c r="D176" s="302" t="n">
        <f aca="false">VLOOKUP($A176,$V$8:$Z$258,4)</f>
        <v>55</v>
      </c>
      <c r="E176" s="247" t="n">
        <f aca="false">VLOOKUP($A176,$V$8:$Z$258,5)</f>
        <v>0.06650108280325</v>
      </c>
      <c r="F176" s="325"/>
      <c r="G176" s="326"/>
      <c r="H176" s="325"/>
      <c r="I176" s="326"/>
      <c r="J176" s="92" t="n">
        <f aca="false">X176</f>
        <v>0</v>
      </c>
      <c r="K176" s="306" t="n">
        <f aca="false">J176-C176</f>
        <v>0</v>
      </c>
      <c r="L176" s="258" t="n">
        <f aca="false">(A176-Calculation!$C$8)/365.25</f>
        <v>13.9986310746064</v>
      </c>
      <c r="M176" s="1" t="n">
        <v>1</v>
      </c>
      <c r="N176" s="307" t="n">
        <f aca="false">$A176</f>
        <v>51044</v>
      </c>
      <c r="O176" s="41" t="n">
        <f aca="false">VLOOKUP($N176,$AI$8:$AJ$258,2)+PvolMult</f>
        <v>0.175961228280962</v>
      </c>
      <c r="P176" s="308" t="n">
        <f aca="false">VLOOKUP($N176,$AI$8:$AK$258,3)+PvolMult</f>
        <v>0.211153473937155</v>
      </c>
      <c r="Q176" s="109"/>
      <c r="V176" s="310" t="n">
        <f aca="false">$A176</f>
        <v>51044</v>
      </c>
      <c r="W176" s="261" t="n">
        <f aca="false">IF(Calculation!$Y$12=2,VLOOKUP(V176,Curves!$D176:$K429,3),(VLOOKUP(V176,Curves!$D176:$K429,3)*16*5+VLOOKUP(V176,Curves!$D176:$K429,7)*8*7+VLOOKUP(V176,Curves!M177:T400,3)*16+VLOOKUP(V176,Curves!M177:T400,7)*16)/168)</f>
        <v>73.5</v>
      </c>
      <c r="X176" s="92" t="n">
        <v>0</v>
      </c>
      <c r="Y176" s="311" t="n">
        <f aca="false">Y175</f>
        <v>55</v>
      </c>
      <c r="Z176" s="294" t="n">
        <f aca="false">VLOOKUP(V176,Curves!A170:B429,2)</f>
        <v>0.06650108280325</v>
      </c>
      <c r="AA176" s="325"/>
      <c r="AB176" s="326"/>
      <c r="AC176" s="325"/>
      <c r="AD176" s="326"/>
      <c r="AE176" s="17" t="n">
        <f aca="false">1+inflation/12*AF176</f>
        <v>1.35</v>
      </c>
      <c r="AF176" s="17" t="n">
        <v>168</v>
      </c>
      <c r="AG176" s="285" t="n">
        <v>13.99863</v>
      </c>
      <c r="AH176" s="106"/>
      <c r="AI176" s="313" t="n">
        <f aca="false">+V176</f>
        <v>51044</v>
      </c>
      <c r="AJ176" s="314" t="n">
        <f aca="false">IF(Calculation!$AB$24=1,Data!AO176,Data!AP176)</f>
        <v>0.175961228280962</v>
      </c>
      <c r="AK176" s="315" t="n">
        <f aca="false">AJ176*1.2</f>
        <v>0.211153473937155</v>
      </c>
      <c r="AM176" s="41"/>
      <c r="AN176" s="310" t="n">
        <f aca="false">AI176</f>
        <v>51044</v>
      </c>
      <c r="AO176" s="297" t="n">
        <f aca="false">IF(Calculation!$Y$12=2,SQRT((AR176^2*(AN176-today-1)+AU176^2*15)/(AN176-today+14)),SQRT((((AR176^2*16+AS176^2*8)/24)*(AN176-today-1)+((AU176^2*16+AV176^2*8)/24)*15)/(AN176-today+14)))</f>
        <v>0.175961228280962</v>
      </c>
      <c r="AP176" s="277" t="n">
        <f aca="false">IF(Calculation!$Y$12=2,AR176,SQRT((AR176^2*16+AS176^2*8)/24))</f>
        <v>0.08</v>
      </c>
      <c r="AQ176" s="261"/>
      <c r="AR176" s="298" t="n">
        <f aca="false">VLOOKUP(AN176,VolTable,15)</f>
        <v>0.08</v>
      </c>
      <c r="AS176" s="316" t="n">
        <f aca="false">VLOOKUP(AN176,VolTable,19)</f>
        <v>0.175</v>
      </c>
      <c r="AT176" s="291"/>
      <c r="AU176" s="291" t="n">
        <f aca="false">VLOOKUP(AN176,VolTable,23)</f>
        <v>2.9</v>
      </c>
      <c r="AV176" s="299" t="n">
        <f aca="false">VLOOKUP(AN176,VolTable,27)</f>
        <v>1.15</v>
      </c>
    </row>
    <row r="177" customFormat="false" ht="11.25" hidden="false" customHeight="false" outlineLevel="0" collapsed="false">
      <c r="A177" s="319" t="n">
        <f aca="false">EOMONTH(A176,0)+1</f>
        <v>51075</v>
      </c>
      <c r="B177" s="261" t="n">
        <f aca="false">VLOOKUP(A177,$V$8:$Z$258,2)+PPadd</f>
        <v>73.5</v>
      </c>
      <c r="C177" s="65"/>
      <c r="D177" s="302" t="n">
        <f aca="false">VLOOKUP($A177,$V$8:$Z$258,4)</f>
        <v>55</v>
      </c>
      <c r="E177" s="247" t="n">
        <f aca="false">VLOOKUP($A177,$V$8:$Z$258,5)</f>
        <v>0.06650108280325</v>
      </c>
      <c r="F177" s="325"/>
      <c r="G177" s="326"/>
      <c r="H177" s="325"/>
      <c r="I177" s="326"/>
      <c r="J177" s="92" t="n">
        <f aca="false">X177</f>
        <v>0</v>
      </c>
      <c r="K177" s="306" t="n">
        <f aca="false">J177-C177</f>
        <v>0</v>
      </c>
      <c r="L177" s="258" t="n">
        <f aca="false">(A177-Calculation!$C$8)/365.25</f>
        <v>14.0835044490075</v>
      </c>
      <c r="M177" s="1" t="n">
        <v>2</v>
      </c>
      <c r="N177" s="307" t="n">
        <f aca="false">$A177</f>
        <v>51075</v>
      </c>
      <c r="O177" s="41" t="n">
        <f aca="false">VLOOKUP($N177,$AI$8:$AJ$258,2)+PvolMult</f>
        <v>0.175541661928535</v>
      </c>
      <c r="P177" s="308" t="n">
        <f aca="false">VLOOKUP($N177,$AI$8:$AK$258,3)+PvolMult</f>
        <v>0.210649994314242</v>
      </c>
      <c r="Q177" s="109"/>
      <c r="V177" s="310" t="n">
        <f aca="false">$A177</f>
        <v>51075</v>
      </c>
      <c r="W177" s="261" t="n">
        <f aca="false">IF(Calculation!$Y$12=2,VLOOKUP(V177,Curves!$D177:$K430,3),(VLOOKUP(V177,Curves!$D177:$K430,3)*16*5+VLOOKUP(V177,Curves!$D177:$K430,7)*8*7+VLOOKUP(V177,Curves!M178:T401,3)*16+VLOOKUP(V177,Curves!M178:T401,7)*16)/168)</f>
        <v>73.5</v>
      </c>
      <c r="X177" s="92" t="n">
        <v>0</v>
      </c>
      <c r="Y177" s="311" t="n">
        <f aca="false">Y176</f>
        <v>55</v>
      </c>
      <c r="Z177" s="294" t="n">
        <f aca="false">VLOOKUP(V177,Curves!A171:B430,2)</f>
        <v>0.06650108280325</v>
      </c>
      <c r="AA177" s="325"/>
      <c r="AB177" s="326"/>
      <c r="AC177" s="325"/>
      <c r="AD177" s="326"/>
      <c r="AE177" s="17" t="n">
        <f aca="false">1+inflation/12*AF177</f>
        <v>1.35208333333333</v>
      </c>
      <c r="AF177" s="17" t="n">
        <v>169</v>
      </c>
      <c r="AG177" s="285" t="n">
        <v>14.08077</v>
      </c>
      <c r="AH177" s="106"/>
      <c r="AI177" s="313" t="n">
        <f aca="false">+V177</f>
        <v>51075</v>
      </c>
      <c r="AJ177" s="314" t="n">
        <f aca="false">IF(Calculation!$AB$24=1,Data!AO177,Data!AP177)</f>
        <v>0.175541661928535</v>
      </c>
      <c r="AK177" s="315" t="n">
        <f aca="false">AJ177*1.2</f>
        <v>0.210649994314242</v>
      </c>
      <c r="AM177" s="41"/>
      <c r="AN177" s="310" t="n">
        <f aca="false">AI177</f>
        <v>51075</v>
      </c>
      <c r="AO177" s="297" t="n">
        <f aca="false">IF(Calculation!$Y$12=2,SQRT((AR177^2*(AN177-today-1)+AU177^2*15)/(AN177-today+14)),SQRT((((AR177^2*16+AS177^2*8)/24)*(AN177-today-1)+((AU177^2*16+AV177^2*8)/24)*15)/(AN177-today+14)))</f>
        <v>0.175541661928535</v>
      </c>
      <c r="AP177" s="277" t="n">
        <f aca="false">IF(Calculation!$Y$12=2,AR177,SQRT((AR177^2*16+AS177^2*8)/24))</f>
        <v>0.08</v>
      </c>
      <c r="AQ177" s="261"/>
      <c r="AR177" s="298" t="n">
        <f aca="false">VLOOKUP(AN177,VolTable,15)</f>
        <v>0.08</v>
      </c>
      <c r="AS177" s="316" t="n">
        <f aca="false">VLOOKUP(AN177,VolTable,19)</f>
        <v>0.175</v>
      </c>
      <c r="AT177" s="291"/>
      <c r="AU177" s="291" t="n">
        <f aca="false">VLOOKUP(AN177,VolTable,23)</f>
        <v>2.9</v>
      </c>
      <c r="AV177" s="299" t="n">
        <f aca="false">VLOOKUP(AN177,VolTable,27)</f>
        <v>1.15</v>
      </c>
    </row>
    <row r="178" customFormat="false" ht="11.25" hidden="false" customHeight="false" outlineLevel="0" collapsed="false">
      <c r="A178" s="319" t="n">
        <f aca="false">EOMONTH(A177,0)+1</f>
        <v>51105</v>
      </c>
      <c r="B178" s="261" t="n">
        <f aca="false">VLOOKUP(A178,$V$8:$Z$258,2)+PPadd</f>
        <v>73.5</v>
      </c>
      <c r="C178" s="65"/>
      <c r="D178" s="302" t="n">
        <f aca="false">VLOOKUP($A178,$V$8:$Z$258,4)</f>
        <v>55</v>
      </c>
      <c r="E178" s="247" t="n">
        <f aca="false">VLOOKUP($A178,$V$8:$Z$258,5)</f>
        <v>0.06650108280325</v>
      </c>
      <c r="F178" s="325"/>
      <c r="G178" s="326"/>
      <c r="H178" s="325"/>
      <c r="I178" s="326"/>
      <c r="J178" s="92" t="n">
        <f aca="false">X178</f>
        <v>0</v>
      </c>
      <c r="K178" s="306" t="n">
        <f aca="false">J178-C178</f>
        <v>0</v>
      </c>
      <c r="L178" s="258" t="n">
        <f aca="false">(A178-Calculation!$C$8)/365.25</f>
        <v>14.1656399726215</v>
      </c>
      <c r="M178" s="1" t="n">
        <v>3</v>
      </c>
      <c r="N178" s="307" t="n">
        <f aca="false">$A178</f>
        <v>51105</v>
      </c>
      <c r="O178" s="41" t="n">
        <f aca="false">VLOOKUP($N178,$AI$8:$AJ$258,2)+PvolMult</f>
        <v>0.175139459163203</v>
      </c>
      <c r="P178" s="308" t="n">
        <f aca="false">VLOOKUP($N178,$AI$8:$AK$258,3)+PvolMult</f>
        <v>0.210167350995843</v>
      </c>
      <c r="Q178" s="109"/>
      <c r="V178" s="310" t="n">
        <f aca="false">$A178</f>
        <v>51105</v>
      </c>
      <c r="W178" s="261" t="n">
        <f aca="false">IF(Calculation!$Y$12=2,VLOOKUP(V178,Curves!$D178:$K431,3),(VLOOKUP(V178,Curves!$D178:$K431,3)*16*5+VLOOKUP(V178,Curves!$D178:$K431,7)*8*7+VLOOKUP(V178,Curves!M179:T402,3)*16+VLOOKUP(V178,Curves!M179:T402,7)*16)/168)</f>
        <v>73.5</v>
      </c>
      <c r="X178" s="92" t="n">
        <v>0</v>
      </c>
      <c r="Y178" s="311" t="n">
        <f aca="false">Y177</f>
        <v>55</v>
      </c>
      <c r="Z178" s="294" t="n">
        <f aca="false">VLOOKUP(V178,Curves!A172:B431,2)</f>
        <v>0.06650108280325</v>
      </c>
      <c r="AA178" s="325"/>
      <c r="AB178" s="326"/>
      <c r="AC178" s="325"/>
      <c r="AD178" s="326"/>
      <c r="AE178" s="17" t="n">
        <f aca="false">1+inflation/12*AF178</f>
        <v>1.35416666666667</v>
      </c>
      <c r="AF178" s="17" t="n">
        <v>170</v>
      </c>
      <c r="AG178" s="285" t="n">
        <v>14.16564</v>
      </c>
      <c r="AH178" s="106"/>
      <c r="AI178" s="313" t="n">
        <f aca="false">+V178</f>
        <v>51105</v>
      </c>
      <c r="AJ178" s="314" t="n">
        <f aca="false">IF(Calculation!$AB$24=1,Data!AO178,Data!AP178)</f>
        <v>0.175139459163203</v>
      </c>
      <c r="AK178" s="315" t="n">
        <f aca="false">AJ178*1.2</f>
        <v>0.210167350995843</v>
      </c>
      <c r="AM178" s="41"/>
      <c r="AN178" s="310" t="n">
        <f aca="false">AI178</f>
        <v>51105</v>
      </c>
      <c r="AO178" s="297" t="n">
        <f aca="false">IF(Calculation!$Y$12=2,SQRT((AR178^2*(AN178-today-1)+AU178^2*15)/(AN178-today+14)),SQRT((((AR178^2*16+AS178^2*8)/24)*(AN178-today-1)+((AU178^2*16+AV178^2*8)/24)*15)/(AN178-today+14)))</f>
        <v>0.175139459163203</v>
      </c>
      <c r="AP178" s="277" t="n">
        <f aca="false">IF(Calculation!$Y$12=2,AR178,SQRT((AR178^2*16+AS178^2*8)/24))</f>
        <v>0.08</v>
      </c>
      <c r="AQ178" s="261"/>
      <c r="AR178" s="298" t="n">
        <f aca="false">VLOOKUP(AN178,VolTable,15)</f>
        <v>0.08</v>
      </c>
      <c r="AS178" s="316" t="n">
        <f aca="false">VLOOKUP(AN178,VolTable,19)</f>
        <v>0.175</v>
      </c>
      <c r="AT178" s="291"/>
      <c r="AU178" s="291" t="n">
        <f aca="false">VLOOKUP(AN178,VolTable,23)</f>
        <v>2.9</v>
      </c>
      <c r="AV178" s="299" t="n">
        <f aca="false">VLOOKUP(AN178,VolTable,27)</f>
        <v>1.15</v>
      </c>
    </row>
    <row r="179" customFormat="false" ht="11.25" hidden="false" customHeight="false" outlineLevel="0" collapsed="false">
      <c r="A179" s="319" t="n">
        <f aca="false">EOMONTH(A178,0)+1</f>
        <v>51136</v>
      </c>
      <c r="B179" s="261" t="n">
        <f aca="false">VLOOKUP(A179,$V$8:$Z$258,2)+PPadd</f>
        <v>73.5</v>
      </c>
      <c r="C179" s="65"/>
      <c r="D179" s="302" t="n">
        <f aca="false">VLOOKUP($A179,$V$8:$Z$258,4)</f>
        <v>55</v>
      </c>
      <c r="E179" s="247" t="n">
        <f aca="false">VLOOKUP($A179,$V$8:$Z$258,5)</f>
        <v>0.06650108280325</v>
      </c>
      <c r="F179" s="325"/>
      <c r="G179" s="326"/>
      <c r="H179" s="325"/>
      <c r="I179" s="326"/>
      <c r="J179" s="92" t="n">
        <f aca="false">X179</f>
        <v>0</v>
      </c>
      <c r="K179" s="306" t="n">
        <f aca="false">J179-C179</f>
        <v>0</v>
      </c>
      <c r="L179" s="258" t="n">
        <f aca="false">(A179-Calculation!$C$8)/365.25</f>
        <v>14.2505133470226</v>
      </c>
      <c r="M179" s="1" t="n">
        <v>4</v>
      </c>
      <c r="N179" s="307" t="n">
        <f aca="false">$A179</f>
        <v>51136</v>
      </c>
      <c r="O179" s="41" t="n">
        <f aca="false">VLOOKUP($N179,$AI$8:$AJ$258,2)+PvolMult</f>
        <v>0.174727747095018</v>
      </c>
      <c r="P179" s="308" t="n">
        <f aca="false">VLOOKUP($N179,$AI$8:$AK$258,3)+PvolMult</f>
        <v>0.209673296514021</v>
      </c>
      <c r="Q179" s="109"/>
      <c r="V179" s="310" t="n">
        <f aca="false">$A179</f>
        <v>51136</v>
      </c>
      <c r="W179" s="261" t="n">
        <f aca="false">IF(Calculation!$Y$12=2,VLOOKUP(V179,Curves!$D179:$K432,3),(VLOOKUP(V179,Curves!$D179:$K432,3)*16*5+VLOOKUP(V179,Curves!$D179:$K432,7)*8*7+VLOOKUP(V179,Curves!M180:T403,3)*16+VLOOKUP(V179,Curves!M180:T403,7)*16)/168)</f>
        <v>73.5</v>
      </c>
      <c r="X179" s="92" t="n">
        <v>0</v>
      </c>
      <c r="Y179" s="311" t="n">
        <f aca="false">Y178</f>
        <v>55</v>
      </c>
      <c r="Z179" s="294" t="n">
        <f aca="false">VLOOKUP(V179,Curves!A173:B432,2)</f>
        <v>0.06650108280325</v>
      </c>
      <c r="AA179" s="325"/>
      <c r="AB179" s="326"/>
      <c r="AC179" s="325"/>
      <c r="AD179" s="326"/>
      <c r="AE179" s="17" t="n">
        <f aca="false">1+inflation/12*AF179</f>
        <v>1.35625</v>
      </c>
      <c r="AF179" s="17" t="n">
        <v>171</v>
      </c>
      <c r="AG179" s="285" t="n">
        <v>14.24778</v>
      </c>
      <c r="AH179" s="106"/>
      <c r="AI179" s="313" t="n">
        <f aca="false">+V179</f>
        <v>51136</v>
      </c>
      <c r="AJ179" s="314" t="n">
        <f aca="false">IF(Calculation!$AB$24=1,Data!AO179,Data!AP179)</f>
        <v>0.174727747095018</v>
      </c>
      <c r="AK179" s="315" t="n">
        <f aca="false">AJ179*1.2</f>
        <v>0.209673296514021</v>
      </c>
      <c r="AM179" s="41"/>
      <c r="AN179" s="310" t="n">
        <f aca="false">AI179</f>
        <v>51136</v>
      </c>
      <c r="AO179" s="297" t="n">
        <f aca="false">IF(Calculation!$Y$12=2,SQRT((AR179^2*(AN179-today-1)+AU179^2*15)/(AN179-today+14)),SQRT((((AR179^2*16+AS179^2*8)/24)*(AN179-today-1)+((AU179^2*16+AV179^2*8)/24)*15)/(AN179-today+14)))</f>
        <v>0.174727747095018</v>
      </c>
      <c r="AP179" s="277" t="n">
        <f aca="false">IF(Calculation!$Y$12=2,AR179,SQRT((AR179^2*16+AS179^2*8)/24))</f>
        <v>0.08</v>
      </c>
      <c r="AQ179" s="261"/>
      <c r="AR179" s="298" t="n">
        <f aca="false">VLOOKUP(AN179,VolTable,15)</f>
        <v>0.08</v>
      </c>
      <c r="AS179" s="316" t="n">
        <f aca="false">VLOOKUP(AN179,VolTable,19)</f>
        <v>0.175</v>
      </c>
      <c r="AT179" s="291"/>
      <c r="AU179" s="291" t="n">
        <f aca="false">VLOOKUP(AN179,VolTable,23)</f>
        <v>2.9</v>
      </c>
      <c r="AV179" s="299" t="n">
        <f aca="false">VLOOKUP(AN179,VolTable,27)</f>
        <v>1.15</v>
      </c>
    </row>
    <row r="180" customFormat="false" ht="11.25" hidden="false" customHeight="false" outlineLevel="0" collapsed="false">
      <c r="A180" s="319" t="n">
        <f aca="false">EOMONTH(A179,0)+1</f>
        <v>51167</v>
      </c>
      <c r="B180" s="261" t="n">
        <f aca="false">VLOOKUP(A180,$V$8:$Z$258,2)+PPadd</f>
        <v>73.5</v>
      </c>
      <c r="C180" s="65"/>
      <c r="D180" s="302" t="n">
        <f aca="false">VLOOKUP($A180,$V$8:$Z$258,4)</f>
        <v>55</v>
      </c>
      <c r="E180" s="247" t="n">
        <f aca="false">VLOOKUP($A180,$V$8:$Z$258,5)</f>
        <v>0.06650108280325</v>
      </c>
      <c r="F180" s="325"/>
      <c r="G180" s="326"/>
      <c r="H180" s="325"/>
      <c r="I180" s="326"/>
      <c r="J180" s="92" t="n">
        <f aca="false">X180</f>
        <v>0</v>
      </c>
      <c r="K180" s="306" t="n">
        <f aca="false">J180-C180</f>
        <v>0</v>
      </c>
      <c r="L180" s="258" t="n">
        <f aca="false">(A180-Calculation!$C$8)/365.25</f>
        <v>14.3353867214237</v>
      </c>
      <c r="M180" s="1" t="n">
        <v>5</v>
      </c>
      <c r="N180" s="307" t="n">
        <f aca="false">$A180</f>
        <v>51167</v>
      </c>
      <c r="O180" s="41" t="n">
        <f aca="false">VLOOKUP($N180,$AI$8:$AJ$258,2)+PvolMult</f>
        <v>0.174319937278631</v>
      </c>
      <c r="P180" s="308" t="n">
        <f aca="false">VLOOKUP($N180,$AI$8:$AK$258,3)+PvolMult</f>
        <v>0.209183924734357</v>
      </c>
      <c r="Q180" s="109"/>
      <c r="V180" s="310" t="n">
        <f aca="false">$A180</f>
        <v>51167</v>
      </c>
      <c r="W180" s="261" t="n">
        <f aca="false">IF(Calculation!$Y$12=2,VLOOKUP(V180,Curves!$D180:$K433,3),(VLOOKUP(V180,Curves!$D180:$K433,3)*16*5+VLOOKUP(V180,Curves!$D180:$K433,7)*8*7+VLOOKUP(V180,Curves!M181:T404,3)*16+VLOOKUP(V180,Curves!M181:T404,7)*16)/168)</f>
        <v>73.5</v>
      </c>
      <c r="X180" s="92" t="n">
        <v>0</v>
      </c>
      <c r="Y180" s="311" t="n">
        <f aca="false">Y179</f>
        <v>55</v>
      </c>
      <c r="Z180" s="294" t="n">
        <f aca="false">VLOOKUP(V180,Curves!A174:B433,2)</f>
        <v>0.06650108280325</v>
      </c>
      <c r="AA180" s="325"/>
      <c r="AB180" s="326"/>
      <c r="AC180" s="325"/>
      <c r="AD180" s="326"/>
      <c r="AE180" s="17" t="n">
        <f aca="false">1+inflation/12*AF180</f>
        <v>1.35833333333333</v>
      </c>
      <c r="AF180" s="17" t="n">
        <v>172</v>
      </c>
      <c r="AG180" s="285" t="n">
        <v>14.33265</v>
      </c>
      <c r="AH180" s="106"/>
      <c r="AI180" s="313" t="n">
        <f aca="false">+V180</f>
        <v>51167</v>
      </c>
      <c r="AJ180" s="314" t="n">
        <f aca="false">IF(Calculation!$AB$24=1,Data!AO180,Data!AP180)</f>
        <v>0.174319937278631</v>
      </c>
      <c r="AK180" s="315" t="n">
        <f aca="false">AJ180*1.2</f>
        <v>0.209183924734357</v>
      </c>
      <c r="AM180" s="41"/>
      <c r="AN180" s="310" t="n">
        <f aca="false">AI180</f>
        <v>51167</v>
      </c>
      <c r="AO180" s="297" t="n">
        <f aca="false">IF(Calculation!$Y$12=2,SQRT((AR180^2*(AN180-today-1)+AU180^2*15)/(AN180-today+14)),SQRT((((AR180^2*16+AS180^2*8)/24)*(AN180-today-1)+((AU180^2*16+AV180^2*8)/24)*15)/(AN180-today+14)))</f>
        <v>0.174319937278631</v>
      </c>
      <c r="AP180" s="277" t="n">
        <f aca="false">IF(Calculation!$Y$12=2,AR180,SQRT((AR180^2*16+AS180^2*8)/24))</f>
        <v>0.08</v>
      </c>
      <c r="AQ180" s="261"/>
      <c r="AR180" s="298" t="n">
        <f aca="false">VLOOKUP(AN180,VolTable,15)</f>
        <v>0.08</v>
      </c>
      <c r="AS180" s="316" t="n">
        <f aca="false">VLOOKUP(AN180,VolTable,19)</f>
        <v>0.175</v>
      </c>
      <c r="AT180" s="291"/>
      <c r="AU180" s="291" t="n">
        <f aca="false">VLOOKUP(AN180,VolTable,23)</f>
        <v>2.9</v>
      </c>
      <c r="AV180" s="299" t="n">
        <f aca="false">VLOOKUP(AN180,VolTable,27)</f>
        <v>1.15</v>
      </c>
    </row>
    <row r="181" customFormat="false" ht="11.25" hidden="false" customHeight="false" outlineLevel="0" collapsed="false">
      <c r="A181" s="319" t="n">
        <f aca="false">EOMONTH(A180,0)+1</f>
        <v>51196</v>
      </c>
      <c r="B181" s="261" t="n">
        <f aca="false">VLOOKUP(A181,$V$8:$Z$258,2)+PPadd</f>
        <v>73.5</v>
      </c>
      <c r="C181" s="65"/>
      <c r="D181" s="302" t="n">
        <f aca="false">VLOOKUP($A181,$V$8:$Z$258,4)</f>
        <v>55</v>
      </c>
      <c r="E181" s="247" t="n">
        <f aca="false">VLOOKUP($A181,$V$8:$Z$258,5)</f>
        <v>0.06650108280325</v>
      </c>
      <c r="F181" s="325"/>
      <c r="G181" s="326"/>
      <c r="H181" s="325"/>
      <c r="I181" s="326"/>
      <c r="J181" s="92" t="n">
        <f aca="false">X181</f>
        <v>0</v>
      </c>
      <c r="K181" s="306" t="n">
        <f aca="false">J181-C181</f>
        <v>0</v>
      </c>
      <c r="L181" s="258" t="n">
        <f aca="false">(A181-Calculation!$C$8)/365.25</f>
        <v>14.4147843942505</v>
      </c>
      <c r="M181" s="1" t="n">
        <v>6</v>
      </c>
      <c r="N181" s="307" t="n">
        <f aca="false">$A181</f>
        <v>51196</v>
      </c>
      <c r="O181" s="41" t="n">
        <f aca="false">VLOOKUP($N181,$AI$8:$AJ$258,2)+PvolMult</f>
        <v>0.173941918660722</v>
      </c>
      <c r="P181" s="308" t="n">
        <f aca="false">VLOOKUP($N181,$AI$8:$AK$258,3)+PvolMult</f>
        <v>0.208730302392866</v>
      </c>
      <c r="Q181" s="109"/>
      <c r="V181" s="310" t="n">
        <f aca="false">$A181</f>
        <v>51196</v>
      </c>
      <c r="W181" s="261" t="n">
        <f aca="false">IF(Calculation!$Y$12=2,VLOOKUP(V181,Curves!$D181:$K434,3),(VLOOKUP(V181,Curves!$D181:$K434,3)*16*5+VLOOKUP(V181,Curves!$D181:$K434,7)*8*7+VLOOKUP(V181,Curves!M182:T405,3)*16+VLOOKUP(V181,Curves!M182:T405,7)*16)/168)</f>
        <v>73.5</v>
      </c>
      <c r="X181" s="92" t="n">
        <v>0</v>
      </c>
      <c r="Y181" s="311" t="n">
        <f aca="false">Y180</f>
        <v>55</v>
      </c>
      <c r="Z181" s="294" t="n">
        <f aca="false">VLOOKUP(V181,Curves!A175:B434,2)</f>
        <v>0.06650108280325</v>
      </c>
      <c r="AA181" s="325"/>
      <c r="AB181" s="326"/>
      <c r="AC181" s="325"/>
      <c r="AD181" s="326"/>
      <c r="AE181" s="17" t="n">
        <f aca="false">1+inflation/12*AF181</f>
        <v>1.36041666666667</v>
      </c>
      <c r="AF181" s="17" t="n">
        <v>173</v>
      </c>
      <c r="AG181" s="285" t="n">
        <v>14.41752</v>
      </c>
      <c r="AH181" s="106"/>
      <c r="AI181" s="313" t="n">
        <f aca="false">+V181</f>
        <v>51196</v>
      </c>
      <c r="AJ181" s="314" t="n">
        <f aca="false">IF(Calculation!$AB$24=1,Data!AO181,Data!AP181)</f>
        <v>0.173941918660722</v>
      </c>
      <c r="AK181" s="315" t="n">
        <f aca="false">AJ181*1.2</f>
        <v>0.208730302392866</v>
      </c>
      <c r="AM181" s="41"/>
      <c r="AN181" s="310" t="n">
        <f aca="false">AI181</f>
        <v>51196</v>
      </c>
      <c r="AO181" s="297" t="n">
        <f aca="false">IF(Calculation!$Y$12=2,SQRT((AR181^2*(AN181-today-1)+AU181^2*15)/(AN181-today+14)),SQRT((((AR181^2*16+AS181^2*8)/24)*(AN181-today-1)+((AU181^2*16+AV181^2*8)/24)*15)/(AN181-today+14)))</f>
        <v>0.173941918660722</v>
      </c>
      <c r="AP181" s="277" t="n">
        <f aca="false">IF(Calculation!$Y$12=2,AR181,SQRT((AR181^2*16+AS181^2*8)/24))</f>
        <v>0.08</v>
      </c>
      <c r="AQ181" s="261"/>
      <c r="AR181" s="298" t="n">
        <f aca="false">VLOOKUP(AN181,VolTable,15)</f>
        <v>0.08</v>
      </c>
      <c r="AS181" s="316" t="n">
        <f aca="false">VLOOKUP(AN181,VolTable,19)</f>
        <v>0.175</v>
      </c>
      <c r="AT181" s="291"/>
      <c r="AU181" s="291" t="n">
        <f aca="false">VLOOKUP(AN181,VolTable,23)</f>
        <v>2.9</v>
      </c>
      <c r="AV181" s="299" t="n">
        <f aca="false">VLOOKUP(AN181,VolTable,27)</f>
        <v>1.15</v>
      </c>
    </row>
    <row r="182" customFormat="false" ht="11.25" hidden="false" customHeight="false" outlineLevel="0" collapsed="false">
      <c r="A182" s="319" t="n">
        <f aca="false">EOMONTH(A181,0)+1</f>
        <v>51227</v>
      </c>
      <c r="B182" s="261" t="n">
        <f aca="false">VLOOKUP(A182,$V$8:$Z$258,2)+PPadd</f>
        <v>73.5</v>
      </c>
      <c r="C182" s="65"/>
      <c r="D182" s="302" t="n">
        <f aca="false">VLOOKUP($A182,$V$8:$Z$258,4)</f>
        <v>55</v>
      </c>
      <c r="E182" s="247" t="n">
        <f aca="false">VLOOKUP($A182,$V$8:$Z$258,5)</f>
        <v>0.06650108280325</v>
      </c>
      <c r="F182" s="325"/>
      <c r="G182" s="326"/>
      <c r="H182" s="325"/>
      <c r="I182" s="326"/>
      <c r="J182" s="92" t="n">
        <f aca="false">X182</f>
        <v>0</v>
      </c>
      <c r="K182" s="306" t="n">
        <f aca="false">J182-C182</f>
        <v>0</v>
      </c>
      <c r="L182" s="258" t="n">
        <f aca="false">(A182-Calculation!$C$8)/365.25</f>
        <v>14.4996577686516</v>
      </c>
      <c r="M182" s="1" t="n">
        <v>1</v>
      </c>
      <c r="N182" s="307" t="n">
        <f aca="false">$A182</f>
        <v>51227</v>
      </c>
      <c r="O182" s="41" t="n">
        <f aca="false">VLOOKUP($N182,$AI$8:$AJ$258,2)+PvolMult</f>
        <v>0.173541496443273</v>
      </c>
      <c r="P182" s="308" t="n">
        <f aca="false">VLOOKUP($N182,$AI$8:$AK$258,3)+PvolMult</f>
        <v>0.208249795731927</v>
      </c>
      <c r="Q182" s="109"/>
      <c r="V182" s="310" t="n">
        <f aca="false">$A182</f>
        <v>51227</v>
      </c>
      <c r="W182" s="261" t="n">
        <f aca="false">IF(Calculation!$Y$12=2,VLOOKUP(V182,Curves!$D182:$K435,3),(VLOOKUP(V182,Curves!$D182:$K435,3)*16*5+VLOOKUP(V182,Curves!$D182:$K435,7)*8*7+VLOOKUP(V182,Curves!M183:T406,3)*16+VLOOKUP(V182,Curves!M183:T406,7)*16)/168)</f>
        <v>73.5</v>
      </c>
      <c r="X182" s="92" t="n">
        <v>0</v>
      </c>
      <c r="Y182" s="311" t="n">
        <f aca="false">Y181</f>
        <v>55</v>
      </c>
      <c r="Z182" s="294" t="n">
        <f aca="false">VLOOKUP(V182,Curves!A176:B435,2)</f>
        <v>0.06650108280325</v>
      </c>
      <c r="AA182" s="325"/>
      <c r="AB182" s="326"/>
      <c r="AC182" s="325"/>
      <c r="AD182" s="326"/>
      <c r="AE182" s="17" t="n">
        <f aca="false">1+inflation/12*AF182</f>
        <v>1.3625</v>
      </c>
      <c r="AF182" s="17" t="n">
        <v>174</v>
      </c>
      <c r="AG182" s="285" t="n">
        <v>14.49966</v>
      </c>
      <c r="AH182" s="106"/>
      <c r="AI182" s="313" t="n">
        <f aca="false">+V182</f>
        <v>51227</v>
      </c>
      <c r="AJ182" s="314" t="n">
        <f aca="false">IF(Calculation!$AB$24=1,Data!AO182,Data!AP182)</f>
        <v>0.173541496443273</v>
      </c>
      <c r="AK182" s="315" t="n">
        <f aca="false">AJ182*1.2</f>
        <v>0.208249795731927</v>
      </c>
      <c r="AM182" s="41"/>
      <c r="AN182" s="310" t="n">
        <f aca="false">AI182</f>
        <v>51227</v>
      </c>
      <c r="AO182" s="297" t="n">
        <f aca="false">IF(Calculation!$Y$12=2,SQRT((AR182^2*(AN182-today-1)+AU182^2*15)/(AN182-today+14)),SQRT((((AR182^2*16+AS182^2*8)/24)*(AN182-today-1)+((AU182^2*16+AV182^2*8)/24)*15)/(AN182-today+14)))</f>
        <v>0.173541496443273</v>
      </c>
      <c r="AP182" s="277" t="n">
        <f aca="false">IF(Calculation!$Y$12=2,AR182,SQRT((AR182^2*16+AS182^2*8)/24))</f>
        <v>0.08</v>
      </c>
      <c r="AQ182" s="261"/>
      <c r="AR182" s="298" t="n">
        <f aca="false">VLOOKUP(AN182,VolTable,15)</f>
        <v>0.08</v>
      </c>
      <c r="AS182" s="316" t="n">
        <f aca="false">VLOOKUP(AN182,VolTable,19)</f>
        <v>0.175</v>
      </c>
      <c r="AT182" s="291"/>
      <c r="AU182" s="291" t="n">
        <f aca="false">VLOOKUP(AN182,VolTable,23)</f>
        <v>2.9</v>
      </c>
      <c r="AV182" s="299" t="n">
        <f aca="false">VLOOKUP(AN182,VolTable,27)</f>
        <v>1.15</v>
      </c>
    </row>
    <row r="183" customFormat="false" ht="11.25" hidden="false" customHeight="false" outlineLevel="0" collapsed="false">
      <c r="A183" s="319" t="n">
        <f aca="false">EOMONTH(A182,0)+1</f>
        <v>51257</v>
      </c>
      <c r="B183" s="261" t="n">
        <f aca="false">VLOOKUP(A183,$V$8:$Z$258,2)+PPadd</f>
        <v>73.5</v>
      </c>
      <c r="C183" s="65"/>
      <c r="D183" s="302" t="n">
        <f aca="false">VLOOKUP($A183,$V$8:$Z$258,4)</f>
        <v>55</v>
      </c>
      <c r="E183" s="247" t="n">
        <f aca="false">VLOOKUP($A183,$V$8:$Z$258,5)</f>
        <v>0.06650108280325</v>
      </c>
      <c r="F183" s="325"/>
      <c r="G183" s="326"/>
      <c r="H183" s="325"/>
      <c r="I183" s="326"/>
      <c r="J183" s="92" t="n">
        <f aca="false">X183</f>
        <v>0</v>
      </c>
      <c r="K183" s="306" t="n">
        <f aca="false">J183-C183</f>
        <v>0</v>
      </c>
      <c r="L183" s="258" t="n">
        <f aca="false">(A183-Calculation!$C$8)/365.25</f>
        <v>14.5817932922656</v>
      </c>
      <c r="M183" s="1" t="n">
        <v>2</v>
      </c>
      <c r="N183" s="307" t="n">
        <f aca="false">$A183</f>
        <v>51257</v>
      </c>
      <c r="O183" s="41" t="n">
        <f aca="false">VLOOKUP($N183,$AI$8:$AJ$258,2)+PvolMult</f>
        <v>0.173157546803387</v>
      </c>
      <c r="P183" s="308" t="n">
        <f aca="false">VLOOKUP($N183,$AI$8:$AK$258,3)+PvolMult</f>
        <v>0.207789056164065</v>
      </c>
      <c r="Q183" s="109"/>
      <c r="V183" s="310" t="n">
        <f aca="false">$A183</f>
        <v>51257</v>
      </c>
      <c r="W183" s="261" t="n">
        <f aca="false">IF(Calculation!$Y$12=2,VLOOKUP(V183,Curves!$D183:$K436,3),(VLOOKUP(V183,Curves!$D183:$K436,3)*16*5+VLOOKUP(V183,Curves!$D183:$K436,7)*8*7+VLOOKUP(V183,Curves!M184:T407,3)*16+VLOOKUP(V183,Curves!M184:T407,7)*16)/168)</f>
        <v>73.5</v>
      </c>
      <c r="X183" s="92" t="n">
        <v>0</v>
      </c>
      <c r="Y183" s="311" t="n">
        <f aca="false">Y182</f>
        <v>55</v>
      </c>
      <c r="Z183" s="294" t="n">
        <f aca="false">VLOOKUP(V183,Curves!A177:B436,2)</f>
        <v>0.06650108280325</v>
      </c>
      <c r="AA183" s="325"/>
      <c r="AB183" s="326"/>
      <c r="AC183" s="325"/>
      <c r="AD183" s="326"/>
      <c r="AE183" s="17" t="n">
        <f aca="false">1+inflation/12*AF183</f>
        <v>1.36458333333333</v>
      </c>
      <c r="AF183" s="17" t="n">
        <v>175</v>
      </c>
      <c r="AG183" s="285" t="n">
        <v>14.58453</v>
      </c>
      <c r="AH183" s="106"/>
      <c r="AI183" s="313" t="n">
        <f aca="false">+V183</f>
        <v>51257</v>
      </c>
      <c r="AJ183" s="314" t="n">
        <f aca="false">IF(Calculation!$AB$24=1,Data!AO183,Data!AP183)</f>
        <v>0.173157546803387</v>
      </c>
      <c r="AK183" s="315" t="n">
        <f aca="false">AJ183*1.2</f>
        <v>0.207789056164065</v>
      </c>
      <c r="AM183" s="41"/>
      <c r="AN183" s="310" t="n">
        <f aca="false">AI183</f>
        <v>51257</v>
      </c>
      <c r="AO183" s="297" t="n">
        <f aca="false">IF(Calculation!$Y$12=2,SQRT((AR183^2*(AN183-today-1)+AU183^2*15)/(AN183-today+14)),SQRT((((AR183^2*16+AS183^2*8)/24)*(AN183-today-1)+((AU183^2*16+AV183^2*8)/24)*15)/(AN183-today+14)))</f>
        <v>0.173157546803387</v>
      </c>
      <c r="AP183" s="277" t="n">
        <f aca="false">IF(Calculation!$Y$12=2,AR183,SQRT((AR183^2*16+AS183^2*8)/24))</f>
        <v>0.08</v>
      </c>
      <c r="AQ183" s="261"/>
      <c r="AR183" s="298" t="n">
        <f aca="false">VLOOKUP(AN183,VolTable,15)</f>
        <v>0.08</v>
      </c>
      <c r="AS183" s="316" t="n">
        <f aca="false">VLOOKUP(AN183,VolTable,19)</f>
        <v>0.175</v>
      </c>
      <c r="AT183" s="291"/>
      <c r="AU183" s="291" t="n">
        <f aca="false">VLOOKUP(AN183,VolTable,23)</f>
        <v>2.9</v>
      </c>
      <c r="AV183" s="299" t="n">
        <f aca="false">VLOOKUP(AN183,VolTable,27)</f>
        <v>1.15</v>
      </c>
    </row>
    <row r="184" customFormat="false" ht="11.25" hidden="false" customHeight="false" outlineLevel="0" collapsed="false">
      <c r="A184" s="319" t="n">
        <f aca="false">EOMONTH(A183,0)+1</f>
        <v>51288</v>
      </c>
      <c r="B184" s="261" t="n">
        <f aca="false">VLOOKUP(A184,$V$8:$Z$258,2)+PPadd</f>
        <v>73.5</v>
      </c>
      <c r="C184" s="65"/>
      <c r="D184" s="302" t="n">
        <f aca="false">VLOOKUP($A184,$V$8:$Z$258,4)</f>
        <v>55</v>
      </c>
      <c r="E184" s="247" t="n">
        <f aca="false">VLOOKUP($A184,$V$8:$Z$258,5)</f>
        <v>0.06650108280325</v>
      </c>
      <c r="F184" s="325"/>
      <c r="G184" s="326"/>
      <c r="H184" s="325"/>
      <c r="I184" s="326"/>
      <c r="J184" s="92" t="n">
        <f aca="false">X184</f>
        <v>0</v>
      </c>
      <c r="K184" s="306" t="n">
        <f aca="false">J184-C184</f>
        <v>0</v>
      </c>
      <c r="L184" s="258" t="n">
        <f aca="false">(A184-Calculation!$C$8)/365.25</f>
        <v>14.6666666666667</v>
      </c>
      <c r="M184" s="1" t="n">
        <v>3</v>
      </c>
      <c r="N184" s="307" t="n">
        <f aca="false">$A184</f>
        <v>51288</v>
      </c>
      <c r="O184" s="41" t="n">
        <f aca="false">VLOOKUP($N184,$AI$8:$AJ$258,2)+PvolMult</f>
        <v>0.172764419493301</v>
      </c>
      <c r="P184" s="308" t="n">
        <f aca="false">VLOOKUP($N184,$AI$8:$AK$258,3)+PvolMult</f>
        <v>0.207317303391961</v>
      </c>
      <c r="Q184" s="109"/>
      <c r="V184" s="310" t="n">
        <f aca="false">$A184</f>
        <v>51288</v>
      </c>
      <c r="W184" s="261" t="n">
        <f aca="false">IF(Calculation!$Y$12=2,VLOOKUP(V184,Curves!$D184:$K437,3),(VLOOKUP(V184,Curves!$D184:$K437,3)*16*5+VLOOKUP(V184,Curves!$D184:$K437,7)*8*7+VLOOKUP(V184,Curves!M185:T408,3)*16+VLOOKUP(V184,Curves!M185:T408,7)*16)/168)</f>
        <v>73.5</v>
      </c>
      <c r="X184" s="92" t="n">
        <v>0</v>
      </c>
      <c r="Y184" s="311" t="n">
        <f aca="false">Y183</f>
        <v>55</v>
      </c>
      <c r="Z184" s="294" t="n">
        <f aca="false">VLOOKUP(V184,Curves!A178:B437,2)</f>
        <v>0.06650108280325</v>
      </c>
      <c r="AA184" s="325"/>
      <c r="AB184" s="326"/>
      <c r="AC184" s="325"/>
      <c r="AD184" s="326"/>
      <c r="AE184" s="17" t="n">
        <f aca="false">1+inflation/12*AF184</f>
        <v>1.36666666666667</v>
      </c>
      <c r="AF184" s="17" t="n">
        <v>176</v>
      </c>
      <c r="AG184" s="285" t="n">
        <v>14.66667</v>
      </c>
      <c r="AH184" s="106"/>
      <c r="AI184" s="313" t="n">
        <f aca="false">+V184</f>
        <v>51288</v>
      </c>
      <c r="AJ184" s="314" t="n">
        <f aca="false">IF(Calculation!$AB$24=1,Data!AO184,Data!AP184)</f>
        <v>0.172764419493301</v>
      </c>
      <c r="AK184" s="315" t="n">
        <f aca="false">AJ184*1.2</f>
        <v>0.207317303391961</v>
      </c>
      <c r="AM184" s="41"/>
      <c r="AN184" s="310" t="n">
        <f aca="false">AI184</f>
        <v>51288</v>
      </c>
      <c r="AO184" s="297" t="n">
        <f aca="false">IF(Calculation!$Y$12=2,SQRT((AR184^2*(AN184-today-1)+AU184^2*15)/(AN184-today+14)),SQRT((((AR184^2*16+AS184^2*8)/24)*(AN184-today-1)+((AU184^2*16+AV184^2*8)/24)*15)/(AN184-today+14)))</f>
        <v>0.172764419493301</v>
      </c>
      <c r="AP184" s="277" t="n">
        <f aca="false">IF(Calculation!$Y$12=2,AR184,SQRT((AR184^2*16+AS184^2*8)/24))</f>
        <v>0.08</v>
      </c>
      <c r="AQ184" s="261"/>
      <c r="AR184" s="298" t="n">
        <f aca="false">VLOOKUP(AN184,VolTable,15)</f>
        <v>0.08</v>
      </c>
      <c r="AS184" s="316" t="n">
        <f aca="false">VLOOKUP(AN184,VolTable,19)</f>
        <v>0.175</v>
      </c>
      <c r="AT184" s="291"/>
      <c r="AU184" s="291" t="n">
        <f aca="false">VLOOKUP(AN184,VolTable,23)</f>
        <v>2.9</v>
      </c>
      <c r="AV184" s="299" t="n">
        <f aca="false">VLOOKUP(AN184,VolTable,27)</f>
        <v>1.15</v>
      </c>
    </row>
    <row r="185" customFormat="false" ht="11.25" hidden="false" customHeight="false" outlineLevel="0" collapsed="false">
      <c r="A185" s="319" t="n">
        <f aca="false">EOMONTH(A184,0)+1</f>
        <v>51318</v>
      </c>
      <c r="B185" s="261" t="n">
        <f aca="false">VLOOKUP(A185,$V$8:$Z$258,2)+PPadd</f>
        <v>73.5</v>
      </c>
      <c r="C185" s="65"/>
      <c r="D185" s="302" t="n">
        <f aca="false">VLOOKUP($A185,$V$8:$Z$258,4)</f>
        <v>55</v>
      </c>
      <c r="E185" s="247" t="n">
        <f aca="false">VLOOKUP($A185,$V$8:$Z$258,5)</f>
        <v>0.06650108280325</v>
      </c>
      <c r="F185" s="325"/>
      <c r="G185" s="326"/>
      <c r="H185" s="325"/>
      <c r="I185" s="326"/>
      <c r="J185" s="92" t="n">
        <f aca="false">X185</f>
        <v>0</v>
      </c>
      <c r="K185" s="306" t="n">
        <f aca="false">J185-C185</f>
        <v>0</v>
      </c>
      <c r="L185" s="258" t="n">
        <f aca="false">(A185-Calculation!$C$8)/365.25</f>
        <v>14.7488021902806</v>
      </c>
      <c r="M185" s="1" t="n">
        <v>4</v>
      </c>
      <c r="N185" s="307" t="n">
        <f aca="false">$A185</f>
        <v>51318</v>
      </c>
      <c r="O185" s="41" t="n">
        <f aca="false">VLOOKUP($N185,$AI$8:$AJ$258,2)+PvolMult</f>
        <v>0.172387427277168</v>
      </c>
      <c r="P185" s="308" t="n">
        <f aca="false">VLOOKUP($N185,$AI$8:$AK$258,3)+PvolMult</f>
        <v>0.206864912732601</v>
      </c>
      <c r="Q185" s="109"/>
      <c r="V185" s="310" t="n">
        <f aca="false">$A185</f>
        <v>51318</v>
      </c>
      <c r="W185" s="261" t="n">
        <f aca="false">IF(Calculation!$Y$12=2,VLOOKUP(V185,Curves!$D185:$K438,3),(VLOOKUP(V185,Curves!$D185:$K438,3)*16*5+VLOOKUP(V185,Curves!$D185:$K438,7)*8*7+VLOOKUP(V185,Curves!M186:T409,3)*16+VLOOKUP(V185,Curves!M186:T409,7)*16)/168)</f>
        <v>73.5</v>
      </c>
      <c r="X185" s="92" t="n">
        <v>0</v>
      </c>
      <c r="Y185" s="311" t="n">
        <f aca="false">Y184</f>
        <v>55</v>
      </c>
      <c r="Z185" s="294" t="n">
        <f aca="false">VLOOKUP(V185,Curves!A179:B438,2)</f>
        <v>0.06650108280325</v>
      </c>
      <c r="AA185" s="325"/>
      <c r="AB185" s="326"/>
      <c r="AC185" s="325"/>
      <c r="AD185" s="326"/>
      <c r="AE185" s="17" t="n">
        <f aca="false">1+inflation/12*AF185</f>
        <v>1.36875</v>
      </c>
      <c r="AF185" s="17" t="n">
        <v>177</v>
      </c>
      <c r="AG185" s="285" t="n">
        <v>14.75154</v>
      </c>
      <c r="AH185" s="106"/>
      <c r="AI185" s="313" t="n">
        <f aca="false">+V185</f>
        <v>51318</v>
      </c>
      <c r="AJ185" s="314" t="n">
        <f aca="false">IF(Calculation!$AB$24=1,Data!AO185,Data!AP185)</f>
        <v>0.172387427277168</v>
      </c>
      <c r="AK185" s="315" t="n">
        <f aca="false">AJ185*1.2</f>
        <v>0.206864912732601</v>
      </c>
      <c r="AM185" s="41"/>
      <c r="AN185" s="310" t="n">
        <f aca="false">AI185</f>
        <v>51318</v>
      </c>
      <c r="AO185" s="297" t="n">
        <f aca="false">IF(Calculation!$Y$12=2,SQRT((AR185^2*(AN185-today-1)+AU185^2*15)/(AN185-today+14)),SQRT((((AR185^2*16+AS185^2*8)/24)*(AN185-today-1)+((AU185^2*16+AV185^2*8)/24)*15)/(AN185-today+14)))</f>
        <v>0.172387427277168</v>
      </c>
      <c r="AP185" s="277" t="n">
        <f aca="false">IF(Calculation!$Y$12=2,AR185,SQRT((AR185^2*16+AS185^2*8)/24))</f>
        <v>0.08</v>
      </c>
      <c r="AQ185" s="261"/>
      <c r="AR185" s="298" t="n">
        <f aca="false">VLOOKUP(AN185,VolTable,15)</f>
        <v>0.08</v>
      </c>
      <c r="AS185" s="316" t="n">
        <f aca="false">VLOOKUP(AN185,VolTable,19)</f>
        <v>0.175</v>
      </c>
      <c r="AT185" s="291"/>
      <c r="AU185" s="291" t="n">
        <f aca="false">VLOOKUP(AN185,VolTable,23)</f>
        <v>2.9</v>
      </c>
      <c r="AV185" s="299" t="n">
        <f aca="false">VLOOKUP(AN185,VolTable,27)</f>
        <v>1.15</v>
      </c>
    </row>
    <row r="186" customFormat="false" ht="11.25" hidden="false" customHeight="false" outlineLevel="0" collapsed="false">
      <c r="A186" s="319" t="n">
        <f aca="false">EOMONTH(A185,0)+1</f>
        <v>51349</v>
      </c>
      <c r="B186" s="261" t="n">
        <f aca="false">VLOOKUP(A186,$V$8:$Z$258,2)+PPadd</f>
        <v>73.5</v>
      </c>
      <c r="C186" s="65"/>
      <c r="D186" s="302" t="n">
        <f aca="false">VLOOKUP($A186,$V$8:$Z$258,4)</f>
        <v>55</v>
      </c>
      <c r="E186" s="247" t="n">
        <f aca="false">VLOOKUP($A186,$V$8:$Z$258,5)</f>
        <v>0.06650108280325</v>
      </c>
      <c r="F186" s="325"/>
      <c r="G186" s="326"/>
      <c r="H186" s="325"/>
      <c r="I186" s="326"/>
      <c r="J186" s="92" t="n">
        <f aca="false">X186</f>
        <v>0</v>
      </c>
      <c r="K186" s="306" t="n">
        <f aca="false">J186-C186</f>
        <v>0</v>
      </c>
      <c r="L186" s="258" t="n">
        <f aca="false">(A186-Calculation!$C$8)/365.25</f>
        <v>14.8336755646817</v>
      </c>
      <c r="M186" s="1" t="n">
        <v>5</v>
      </c>
      <c r="N186" s="307" t="n">
        <f aca="false">$A186</f>
        <v>51349</v>
      </c>
      <c r="O186" s="41" t="n">
        <f aca="false">VLOOKUP($N186,$AI$8:$AJ$258,2)+PvolMult</f>
        <v>0.172001385847594</v>
      </c>
      <c r="P186" s="308" t="n">
        <f aca="false">VLOOKUP($N186,$AI$8:$AK$258,3)+PvolMult</f>
        <v>0.206401663017112</v>
      </c>
      <c r="Q186" s="109"/>
      <c r="V186" s="310" t="n">
        <f aca="false">$A186</f>
        <v>51349</v>
      </c>
      <c r="W186" s="261" t="n">
        <f aca="false">IF(Calculation!$Y$12=2,VLOOKUP(V186,Curves!$D186:$K439,3),(VLOOKUP(V186,Curves!$D186:$K439,3)*16*5+VLOOKUP(V186,Curves!$D186:$K439,7)*8*7+VLOOKUP(V186,Curves!M187:T410,3)*16+VLOOKUP(V186,Curves!M187:T410,7)*16)/168)</f>
        <v>73.5</v>
      </c>
      <c r="X186" s="92" t="n">
        <v>0</v>
      </c>
      <c r="Y186" s="311" t="n">
        <f aca="false">Y185</f>
        <v>55</v>
      </c>
      <c r="Z186" s="294" t="n">
        <f aca="false">VLOOKUP(V186,Curves!A180:B439,2)</f>
        <v>0.06650108280325</v>
      </c>
      <c r="AA186" s="325"/>
      <c r="AB186" s="326"/>
      <c r="AC186" s="325"/>
      <c r="AD186" s="326"/>
      <c r="AE186" s="17" t="n">
        <f aca="false">1+inflation/12*AF186</f>
        <v>1.37083333333333</v>
      </c>
      <c r="AF186" s="17" t="n">
        <v>178</v>
      </c>
      <c r="AG186" s="285" t="n">
        <v>14.83641</v>
      </c>
      <c r="AH186" s="106"/>
      <c r="AI186" s="313" t="n">
        <f aca="false">+V186</f>
        <v>51349</v>
      </c>
      <c r="AJ186" s="314" t="n">
        <f aca="false">IF(Calculation!$AB$24=1,Data!AO186,Data!AP186)</f>
        <v>0.172001385847594</v>
      </c>
      <c r="AK186" s="315" t="n">
        <f aca="false">AJ186*1.2</f>
        <v>0.206401663017112</v>
      </c>
      <c r="AM186" s="41"/>
      <c r="AN186" s="310" t="n">
        <f aca="false">AI186</f>
        <v>51349</v>
      </c>
      <c r="AO186" s="297" t="n">
        <f aca="false">IF(Calculation!$Y$12=2,SQRT((AR186^2*(AN186-today-1)+AU186^2*15)/(AN186-today+14)),SQRT((((AR186^2*16+AS186^2*8)/24)*(AN186-today-1)+((AU186^2*16+AV186^2*8)/24)*15)/(AN186-today+14)))</f>
        <v>0.172001385847594</v>
      </c>
      <c r="AP186" s="277" t="n">
        <f aca="false">IF(Calculation!$Y$12=2,AR186,SQRT((AR186^2*16+AS186^2*8)/24))</f>
        <v>0.08</v>
      </c>
      <c r="AQ186" s="261"/>
      <c r="AR186" s="298" t="n">
        <f aca="false">VLOOKUP(AN186,VolTable,15)</f>
        <v>0.08</v>
      </c>
      <c r="AS186" s="316" t="n">
        <f aca="false">VLOOKUP(AN186,VolTable,19)</f>
        <v>0.175</v>
      </c>
      <c r="AT186" s="291"/>
      <c r="AU186" s="291" t="n">
        <f aca="false">VLOOKUP(AN186,VolTable,23)</f>
        <v>2.9</v>
      </c>
      <c r="AV186" s="299" t="n">
        <f aca="false">VLOOKUP(AN186,VolTable,27)</f>
        <v>1.15</v>
      </c>
    </row>
    <row r="187" customFormat="false" ht="11.25" hidden="false" customHeight="false" outlineLevel="0" collapsed="false">
      <c r="A187" s="319" t="n">
        <f aca="false">EOMONTH(A186,0)+1</f>
        <v>51380</v>
      </c>
      <c r="B187" s="261" t="n">
        <f aca="false">VLOOKUP(A187,$V$8:$Z$258,2)+PPadd</f>
        <v>73.5</v>
      </c>
      <c r="C187" s="65"/>
      <c r="D187" s="302" t="n">
        <f aca="false">VLOOKUP($A187,$V$8:$Z$258,4)</f>
        <v>55</v>
      </c>
      <c r="E187" s="247" t="n">
        <f aca="false">VLOOKUP($A187,$V$8:$Z$258,5)</f>
        <v>0.06650108280325</v>
      </c>
      <c r="F187" s="325"/>
      <c r="G187" s="326"/>
      <c r="H187" s="325"/>
      <c r="I187" s="326"/>
      <c r="J187" s="92" t="n">
        <f aca="false">X187</f>
        <v>0</v>
      </c>
      <c r="K187" s="306" t="n">
        <f aca="false">J187-C187</f>
        <v>0</v>
      </c>
      <c r="L187" s="258" t="n">
        <f aca="false">(A187-Calculation!$C$8)/365.25</f>
        <v>14.9185489390828</v>
      </c>
      <c r="M187" s="1" t="n">
        <v>6</v>
      </c>
      <c r="N187" s="307" t="n">
        <f aca="false">$A187</f>
        <v>51380</v>
      </c>
      <c r="O187" s="41" t="n">
        <f aca="false">VLOOKUP($N187,$AI$8:$AJ$258,2)+PvolMult</f>
        <v>0.171618867974695</v>
      </c>
      <c r="P187" s="308" t="n">
        <f aca="false">VLOOKUP($N187,$AI$8:$AK$258,3)+PvolMult</f>
        <v>0.205942641569634</v>
      </c>
      <c r="Q187" s="109"/>
      <c r="V187" s="310" t="n">
        <f aca="false">$A187</f>
        <v>51380</v>
      </c>
      <c r="W187" s="261" t="n">
        <f aca="false">IF(Calculation!$Y$12=2,VLOOKUP(V187,Curves!$D187:$K440,3),(VLOOKUP(V187,Curves!$D187:$K440,3)*16*5+VLOOKUP(V187,Curves!$D187:$K440,7)*8*7+VLOOKUP(V187,Curves!M188:T411,3)*16+VLOOKUP(V187,Curves!M188:T411,7)*16)/168)</f>
        <v>73.5</v>
      </c>
      <c r="X187" s="92" t="n">
        <v>0</v>
      </c>
      <c r="Y187" s="311" t="n">
        <f aca="false">Y186</f>
        <v>55</v>
      </c>
      <c r="Z187" s="294" t="n">
        <f aca="false">VLOOKUP(V187,Curves!A181:B440,2)</f>
        <v>0.06650108280325</v>
      </c>
      <c r="AA187" s="325"/>
      <c r="AB187" s="326"/>
      <c r="AC187" s="325"/>
      <c r="AD187" s="326"/>
      <c r="AE187" s="17" t="n">
        <f aca="false">1+inflation/12*AF187</f>
        <v>1.37291666666667</v>
      </c>
      <c r="AF187" s="17" t="n">
        <v>179</v>
      </c>
      <c r="AG187" s="285" t="n">
        <v>14.91307</v>
      </c>
      <c r="AH187" s="106"/>
      <c r="AI187" s="313" t="n">
        <f aca="false">+V187</f>
        <v>51380</v>
      </c>
      <c r="AJ187" s="314" t="n">
        <f aca="false">IF(Calculation!$AB$24=1,Data!AO187,Data!AP187)</f>
        <v>0.171618867974695</v>
      </c>
      <c r="AK187" s="315" t="n">
        <f aca="false">AJ187*1.2</f>
        <v>0.205942641569634</v>
      </c>
      <c r="AM187" s="41"/>
      <c r="AN187" s="310" t="n">
        <f aca="false">AI187</f>
        <v>51380</v>
      </c>
      <c r="AO187" s="297" t="n">
        <f aca="false">IF(Calculation!$Y$12=2,SQRT((AR187^2*(AN187-today-1)+AU187^2*15)/(AN187-today+14)),SQRT((((AR187^2*16+AS187^2*8)/24)*(AN187-today-1)+((AU187^2*16+AV187^2*8)/24)*15)/(AN187-today+14)))</f>
        <v>0.171618867974695</v>
      </c>
      <c r="AP187" s="277" t="n">
        <f aca="false">IF(Calculation!$Y$12=2,AR187,SQRT((AR187^2*16+AS187^2*8)/24))</f>
        <v>0.08</v>
      </c>
      <c r="AQ187" s="261"/>
      <c r="AR187" s="298" t="n">
        <f aca="false">VLOOKUP(AN187,VolTable,15)</f>
        <v>0.08</v>
      </c>
      <c r="AS187" s="316" t="n">
        <f aca="false">VLOOKUP(AN187,VolTable,19)</f>
        <v>0.175</v>
      </c>
      <c r="AT187" s="291"/>
      <c r="AU187" s="291" t="n">
        <f aca="false">VLOOKUP(AN187,VolTable,23)</f>
        <v>2.9</v>
      </c>
      <c r="AV187" s="299" t="n">
        <f aca="false">VLOOKUP(AN187,VolTable,27)</f>
        <v>1.15</v>
      </c>
    </row>
    <row r="188" customFormat="false" ht="11.25" hidden="false" customHeight="false" outlineLevel="0" collapsed="false">
      <c r="A188" s="301" t="n">
        <f aca="false">EOMONTH(A187,0)+1</f>
        <v>51410</v>
      </c>
      <c r="B188" s="261" t="n">
        <f aca="false">VLOOKUP(A188,$V$8:$Z$258,2)+PPadd</f>
        <v>73.5</v>
      </c>
      <c r="C188" s="65"/>
      <c r="D188" s="302" t="n">
        <f aca="false">VLOOKUP($A188,$V$8:$Z$258,4)</f>
        <v>55</v>
      </c>
      <c r="E188" s="247" t="n">
        <f aca="false">VLOOKUP($A188,$V$8:$Z$258,5)</f>
        <v>0.06650108280325</v>
      </c>
      <c r="F188" s="325"/>
      <c r="G188" s="326"/>
      <c r="H188" s="325"/>
      <c r="I188" s="326"/>
      <c r="J188" s="92" t="n">
        <f aca="false">X188</f>
        <v>0</v>
      </c>
      <c r="K188" s="306" t="n">
        <f aca="false">J188-C188</f>
        <v>0</v>
      </c>
      <c r="L188" s="258" t="n">
        <f aca="false">(A188-Calculation!$C$8)/365.25</f>
        <v>15.0006844626968</v>
      </c>
      <c r="M188" s="1" t="n">
        <v>1</v>
      </c>
      <c r="N188" s="307" t="n">
        <f aca="false">$A188</f>
        <v>51410</v>
      </c>
      <c r="O188" s="41" t="n">
        <f aca="false">VLOOKUP($N188,$AI$8:$AJ$258,2)+PvolMult</f>
        <v>0.171251996401126</v>
      </c>
      <c r="P188" s="308" t="n">
        <f aca="false">VLOOKUP($N188,$AI$8:$AK$258,3)+PvolMult</f>
        <v>0.205502395681352</v>
      </c>
      <c r="Q188" s="109"/>
      <c r="V188" s="310" t="n">
        <f aca="false">$A188</f>
        <v>51410</v>
      </c>
      <c r="W188" s="261" t="n">
        <f aca="false">IF(Calculation!$Y$12=2,VLOOKUP(V188,Curves!$D188:$K441,3),(VLOOKUP(V188,Curves!$D188:$K441,3)*16*5+VLOOKUP(V188,Curves!$D188:$K441,7)*8*7+VLOOKUP(V188,Curves!M189:T412,3)*16+VLOOKUP(V188,Curves!M189:T412,7)*16)/168)</f>
        <v>73.5</v>
      </c>
      <c r="X188" s="92" t="n">
        <v>0</v>
      </c>
      <c r="Y188" s="311" t="n">
        <f aca="false">Y187</f>
        <v>55</v>
      </c>
      <c r="Z188" s="294" t="n">
        <f aca="false">VLOOKUP(V188,Curves!A182:B441,2)</f>
        <v>0.06650108280325</v>
      </c>
      <c r="AA188" s="325"/>
      <c r="AB188" s="326"/>
      <c r="AC188" s="325"/>
      <c r="AD188" s="326"/>
      <c r="AE188" s="17" t="n">
        <f aca="false">1+inflation/12*AF188</f>
        <v>1.375</v>
      </c>
      <c r="AF188" s="17" t="n">
        <v>180</v>
      </c>
      <c r="AG188" s="285" t="n">
        <v>14.99795</v>
      </c>
      <c r="AH188" s="106"/>
      <c r="AI188" s="313" t="n">
        <f aca="false">+V188</f>
        <v>51410</v>
      </c>
      <c r="AJ188" s="314" t="n">
        <f aca="false">IF(Calculation!$AB$24=1,Data!AO188,Data!AP188)</f>
        <v>0.171251996401126</v>
      </c>
      <c r="AK188" s="315" t="n">
        <f aca="false">AJ188*1.2</f>
        <v>0.205502395681352</v>
      </c>
      <c r="AM188" s="41"/>
      <c r="AN188" s="310" t="n">
        <f aca="false">AI188</f>
        <v>51410</v>
      </c>
      <c r="AO188" s="297" t="n">
        <f aca="false">IF(Calculation!$Y$12=2,SQRT((AR188^2*(AN188-today-1)+AU188^2*15)/(AN188-today+14)),SQRT((((AR188^2*16+AS188^2*8)/24)*(AN188-today-1)+((AU188^2*16+AV188^2*8)/24)*15)/(AN188-today+14)))</f>
        <v>0.171251996401126</v>
      </c>
      <c r="AP188" s="277" t="n">
        <f aca="false">IF(Calculation!$Y$12=2,AR188,SQRT((AR188^2*16+AS188^2*8)/24))</f>
        <v>0.08</v>
      </c>
      <c r="AQ188" s="261"/>
      <c r="AR188" s="298" t="n">
        <f aca="false">VLOOKUP(AN188,VolTable,15)</f>
        <v>0.08</v>
      </c>
      <c r="AS188" s="316" t="n">
        <f aca="false">VLOOKUP(AN188,VolTable,19)</f>
        <v>0.175</v>
      </c>
      <c r="AT188" s="291"/>
      <c r="AU188" s="291" t="n">
        <f aca="false">VLOOKUP(AN188,VolTable,23)</f>
        <v>2.9</v>
      </c>
      <c r="AV188" s="299" t="n">
        <f aca="false">VLOOKUP(AN188,VolTable,27)</f>
        <v>1.15</v>
      </c>
    </row>
    <row r="189" customFormat="false" ht="11.25" hidden="false" customHeight="false" outlineLevel="0" collapsed="false">
      <c r="A189" s="319" t="n">
        <f aca="false">EOMONTH(A188,0)+1</f>
        <v>51441</v>
      </c>
      <c r="B189" s="261" t="n">
        <f aca="false">VLOOKUP(A189,$V$8:$Z$258,2)+PPadd</f>
        <v>73.5</v>
      </c>
      <c r="C189" s="65"/>
      <c r="D189" s="302" t="n">
        <f aca="false">VLOOKUP($A189,$V$8:$Z$258,4)</f>
        <v>55</v>
      </c>
      <c r="E189" s="247" t="n">
        <f aca="false">VLOOKUP($A189,$V$8:$Z$258,5)</f>
        <v>0.06650108280325</v>
      </c>
      <c r="F189" s="325"/>
      <c r="G189" s="326"/>
      <c r="H189" s="325"/>
      <c r="I189" s="326"/>
      <c r="J189" s="92" t="n">
        <f aca="false">X189</f>
        <v>0</v>
      </c>
      <c r="K189" s="306" t="n">
        <f aca="false">J189-C189</f>
        <v>0</v>
      </c>
      <c r="L189" s="258" t="n">
        <f aca="false">(A189-Calculation!$C$8)/365.25</f>
        <v>15.0855578370979</v>
      </c>
      <c r="M189" s="1" t="n">
        <v>2</v>
      </c>
      <c r="N189" s="307" t="n">
        <f aca="false">$A189</f>
        <v>51441</v>
      </c>
      <c r="O189" s="41" t="n">
        <f aca="false">VLOOKUP($N189,$AI$8:$AJ$258,2)+PvolMult</f>
        <v>0.170876264517241</v>
      </c>
      <c r="P189" s="308" t="n">
        <f aca="false">VLOOKUP($N189,$AI$8:$AK$258,3)+PvolMult</f>
        <v>0.20505151742069</v>
      </c>
      <c r="Q189" s="109"/>
      <c r="V189" s="310" t="n">
        <f aca="false">$A189</f>
        <v>51441</v>
      </c>
      <c r="W189" s="261" t="n">
        <f aca="false">IF(Calculation!$Y$12=2,VLOOKUP(V189,Curves!$D189:$K442,3),(VLOOKUP(V189,Curves!$D189:$K442,3)*16*5+VLOOKUP(V189,Curves!$D189:$K442,7)*8*7+VLOOKUP(V189,Curves!M190:T413,3)*16+VLOOKUP(V189,Curves!M190:T413,7)*16)/168)</f>
        <v>73.5</v>
      </c>
      <c r="X189" s="92" t="n">
        <v>0</v>
      </c>
      <c r="Y189" s="311" t="n">
        <f aca="false">Y188</f>
        <v>55</v>
      </c>
      <c r="Z189" s="294" t="n">
        <f aca="false">VLOOKUP(V189,Curves!A183:B442,2)</f>
        <v>0.06650108280325</v>
      </c>
      <c r="AA189" s="325"/>
      <c r="AB189" s="326"/>
      <c r="AC189" s="325"/>
      <c r="AD189" s="326"/>
      <c r="AE189" s="17" t="n">
        <f aca="false">1+inflation/12*AF189</f>
        <v>1.37708333333333</v>
      </c>
      <c r="AF189" s="17" t="n">
        <v>181</v>
      </c>
      <c r="AG189" s="285" t="n">
        <v>15.08008</v>
      </c>
      <c r="AH189" s="106"/>
      <c r="AI189" s="313" t="n">
        <f aca="false">+V189</f>
        <v>51441</v>
      </c>
      <c r="AJ189" s="314" t="n">
        <f aca="false">IF(Calculation!$AB$24=1,Data!AO189,Data!AP189)</f>
        <v>0.170876264517241</v>
      </c>
      <c r="AK189" s="315" t="n">
        <f aca="false">AJ189*1.2</f>
        <v>0.20505151742069</v>
      </c>
      <c r="AM189" s="41"/>
      <c r="AN189" s="310" t="n">
        <f aca="false">AI189</f>
        <v>51441</v>
      </c>
      <c r="AO189" s="297" t="n">
        <f aca="false">IF(Calculation!$Y$12=2,SQRT((AR189^2*(AN189-today-1)+AU189^2*15)/(AN189-today+14)),SQRT((((AR189^2*16+AS189^2*8)/24)*(AN189-today-1)+((AU189^2*16+AV189^2*8)/24)*15)/(AN189-today+14)))</f>
        <v>0.170876264517241</v>
      </c>
      <c r="AP189" s="277" t="n">
        <f aca="false">IF(Calculation!$Y$12=2,AR189,SQRT((AR189^2*16+AS189^2*8)/24))</f>
        <v>0.08</v>
      </c>
      <c r="AQ189" s="261"/>
      <c r="AR189" s="298" t="n">
        <f aca="false">VLOOKUP(AN189,VolTable,15)</f>
        <v>0.08</v>
      </c>
      <c r="AS189" s="316" t="n">
        <f aca="false">VLOOKUP(AN189,VolTable,19)</f>
        <v>0.175</v>
      </c>
      <c r="AT189" s="291"/>
      <c r="AU189" s="291" t="n">
        <f aca="false">VLOOKUP(AN189,VolTable,23)</f>
        <v>2.9</v>
      </c>
      <c r="AV189" s="299" t="n">
        <f aca="false">VLOOKUP(AN189,VolTable,27)</f>
        <v>1.15</v>
      </c>
    </row>
    <row r="190" customFormat="false" ht="11.25" hidden="false" customHeight="false" outlineLevel="0" collapsed="false">
      <c r="A190" s="319" t="n">
        <f aca="false">EOMONTH(A189,0)+1</f>
        <v>51471</v>
      </c>
      <c r="B190" s="261" t="n">
        <f aca="false">VLOOKUP(A190,$V$8:$Z$258,2)+PPadd</f>
        <v>73.5</v>
      </c>
      <c r="C190" s="65"/>
      <c r="D190" s="302" t="n">
        <f aca="false">VLOOKUP($A190,$V$8:$Z$258,4)</f>
        <v>55</v>
      </c>
      <c r="E190" s="247" t="n">
        <f aca="false">VLOOKUP($A190,$V$8:$Z$258,5)</f>
        <v>0.06650108280325</v>
      </c>
      <c r="F190" s="325"/>
      <c r="G190" s="326"/>
      <c r="H190" s="325"/>
      <c r="I190" s="326"/>
      <c r="J190" s="92" t="n">
        <f aca="false">X190</f>
        <v>0</v>
      </c>
      <c r="K190" s="306" t="n">
        <f aca="false">J190-C190</f>
        <v>0</v>
      </c>
      <c r="L190" s="258" t="n">
        <f aca="false">(A190-Calculation!$C$8)/365.25</f>
        <v>15.1676933607118</v>
      </c>
      <c r="M190" s="1" t="n">
        <v>3</v>
      </c>
      <c r="N190" s="307" t="n">
        <f aca="false">$A190</f>
        <v>51471</v>
      </c>
      <c r="O190" s="41" t="n">
        <f aca="false">VLOOKUP($N190,$AI$8:$AJ$258,2)+PvolMult</f>
        <v>0.170515867561128</v>
      </c>
      <c r="P190" s="308" t="n">
        <f aca="false">VLOOKUP($N190,$AI$8:$AK$258,3)+PvolMult</f>
        <v>0.204619041073354</v>
      </c>
      <c r="Q190" s="109"/>
      <c r="V190" s="310" t="n">
        <f aca="false">$A190</f>
        <v>51471</v>
      </c>
      <c r="W190" s="261" t="n">
        <f aca="false">IF(Calculation!$Y$12=2,VLOOKUP(V190,Curves!$D190:$K443,3),(VLOOKUP(V190,Curves!$D190:$K443,3)*16*5+VLOOKUP(V190,Curves!$D190:$K443,7)*8*7+VLOOKUP(V190,Curves!M191:T414,3)*16+VLOOKUP(V190,Curves!M191:T414,7)*16)/168)</f>
        <v>73.5</v>
      </c>
      <c r="X190" s="92" t="n">
        <v>0</v>
      </c>
      <c r="Y190" s="311" t="n">
        <f aca="false">Y189</f>
        <v>55</v>
      </c>
      <c r="Z190" s="294" t="n">
        <f aca="false">VLOOKUP(V190,Curves!A184:B443,2)</f>
        <v>0.06650108280325</v>
      </c>
      <c r="AA190" s="325"/>
      <c r="AB190" s="326"/>
      <c r="AC190" s="325"/>
      <c r="AD190" s="326"/>
      <c r="AE190" s="17" t="n">
        <f aca="false">1+inflation/12*AF190</f>
        <v>1.37916666666667</v>
      </c>
      <c r="AF190" s="17" t="n">
        <v>182</v>
      </c>
      <c r="AG190" s="285" t="n">
        <v>15.16496</v>
      </c>
      <c r="AH190" s="106"/>
      <c r="AI190" s="313" t="n">
        <f aca="false">+V190</f>
        <v>51471</v>
      </c>
      <c r="AJ190" s="314" t="n">
        <f aca="false">IF(Calculation!$AB$24=1,Data!AO190,Data!AP190)</f>
        <v>0.170515867561128</v>
      </c>
      <c r="AK190" s="315" t="n">
        <f aca="false">AJ190*1.2</f>
        <v>0.204619041073354</v>
      </c>
      <c r="AM190" s="41"/>
      <c r="AN190" s="310" t="n">
        <f aca="false">AI190</f>
        <v>51471</v>
      </c>
      <c r="AO190" s="297" t="n">
        <f aca="false">IF(Calculation!$Y$12=2,SQRT((AR190^2*(AN190-today-1)+AU190^2*15)/(AN190-today+14)),SQRT((((AR190^2*16+AS190^2*8)/24)*(AN190-today-1)+((AU190^2*16+AV190^2*8)/24)*15)/(AN190-today+14)))</f>
        <v>0.170515867561128</v>
      </c>
      <c r="AP190" s="277" t="n">
        <f aca="false">IF(Calculation!$Y$12=2,AR190,SQRT((AR190^2*16+AS190^2*8)/24))</f>
        <v>0.08</v>
      </c>
      <c r="AQ190" s="261"/>
      <c r="AR190" s="298" t="n">
        <f aca="false">VLOOKUP(AN190,VolTable,15)</f>
        <v>0.08</v>
      </c>
      <c r="AS190" s="316" t="n">
        <f aca="false">VLOOKUP(AN190,VolTable,19)</f>
        <v>0.175</v>
      </c>
      <c r="AT190" s="291"/>
      <c r="AU190" s="291" t="n">
        <f aca="false">VLOOKUP(AN190,VolTable,23)</f>
        <v>2.9</v>
      </c>
      <c r="AV190" s="299" t="n">
        <f aca="false">VLOOKUP(AN190,VolTable,27)</f>
        <v>1.15</v>
      </c>
    </row>
    <row r="191" customFormat="false" ht="11.25" hidden="false" customHeight="false" outlineLevel="0" collapsed="false">
      <c r="A191" s="319" t="n">
        <f aca="false">EOMONTH(A190,0)+1</f>
        <v>51502</v>
      </c>
      <c r="B191" s="261" t="n">
        <f aca="false">VLOOKUP(A191,$V$8:$Z$258,2)+PPadd</f>
        <v>73.5</v>
      </c>
      <c r="C191" s="65"/>
      <c r="D191" s="302" t="n">
        <f aca="false">VLOOKUP($A191,$V$8:$Z$258,4)</f>
        <v>55</v>
      </c>
      <c r="E191" s="247" t="n">
        <f aca="false">VLOOKUP($A191,$V$8:$Z$258,5)</f>
        <v>0.06650108280325</v>
      </c>
      <c r="F191" s="325"/>
      <c r="G191" s="326"/>
      <c r="H191" s="325"/>
      <c r="I191" s="326"/>
      <c r="J191" s="92" t="n">
        <f aca="false">X191</f>
        <v>0</v>
      </c>
      <c r="K191" s="306" t="n">
        <f aca="false">J191-C191</f>
        <v>0</v>
      </c>
      <c r="L191" s="258" t="n">
        <f aca="false">(A191-Calculation!$C$8)/365.25</f>
        <v>15.2525667351129</v>
      </c>
      <c r="M191" s="1" t="n">
        <v>4</v>
      </c>
      <c r="N191" s="307" t="n">
        <f aca="false">$A191</f>
        <v>51502</v>
      </c>
      <c r="O191" s="41" t="n">
        <f aca="false">VLOOKUP($N191,$AI$8:$AJ$258,2)+PvolMult</f>
        <v>0.170146732423993</v>
      </c>
      <c r="P191" s="308" t="n">
        <f aca="false">VLOOKUP($N191,$AI$8:$AK$258,3)+PvolMult</f>
        <v>0.204176078908791</v>
      </c>
      <c r="Q191" s="109"/>
      <c r="V191" s="310" t="n">
        <f aca="false">$A191</f>
        <v>51502</v>
      </c>
      <c r="W191" s="261" t="n">
        <f aca="false">IF(Calculation!$Y$12=2,VLOOKUP(V191,Curves!$D191:$K444,3),(VLOOKUP(V191,Curves!$D191:$K444,3)*16*5+VLOOKUP(V191,Curves!$D191:$K444,7)*8*7+VLOOKUP(V191,Curves!M192:T415,3)*16+VLOOKUP(V191,Curves!M192:T415,7)*16)/168)</f>
        <v>73.5</v>
      </c>
      <c r="X191" s="92" t="n">
        <v>0</v>
      </c>
      <c r="Y191" s="311" t="n">
        <f aca="false">Y190</f>
        <v>55</v>
      </c>
      <c r="Z191" s="294" t="n">
        <f aca="false">VLOOKUP(V191,Curves!A185:B444,2)</f>
        <v>0.06650108280325</v>
      </c>
      <c r="AA191" s="325"/>
      <c r="AB191" s="326"/>
      <c r="AC191" s="325"/>
      <c r="AD191" s="326"/>
      <c r="AE191" s="17" t="n">
        <f aca="false">1+inflation/12*AF191</f>
        <v>1.38125</v>
      </c>
      <c r="AF191" s="17" t="n">
        <v>183</v>
      </c>
      <c r="AG191" s="285" t="n">
        <v>15.24709</v>
      </c>
      <c r="AH191" s="106"/>
      <c r="AI191" s="313" t="n">
        <f aca="false">+V191</f>
        <v>51502</v>
      </c>
      <c r="AJ191" s="314" t="n">
        <f aca="false">IF(Calculation!$AB$24=1,Data!AO191,Data!AP191)</f>
        <v>0.170146732423993</v>
      </c>
      <c r="AK191" s="315" t="n">
        <f aca="false">AJ191*1.2</f>
        <v>0.204176078908791</v>
      </c>
      <c r="AM191" s="41"/>
      <c r="AN191" s="310" t="n">
        <f aca="false">AI191</f>
        <v>51502</v>
      </c>
      <c r="AO191" s="297" t="n">
        <f aca="false">IF(Calculation!$Y$12=2,SQRT((AR191^2*(AN191-today-1)+AU191^2*15)/(AN191-today+14)),SQRT((((AR191^2*16+AS191^2*8)/24)*(AN191-today-1)+((AU191^2*16+AV191^2*8)/24)*15)/(AN191-today+14)))</f>
        <v>0.170146732423993</v>
      </c>
      <c r="AP191" s="277" t="n">
        <f aca="false">IF(Calculation!$Y$12=2,AR191,SQRT((AR191^2*16+AS191^2*8)/24))</f>
        <v>0.08</v>
      </c>
      <c r="AQ191" s="261"/>
      <c r="AR191" s="298" t="n">
        <f aca="false">VLOOKUP(AN191,VolTable,15)</f>
        <v>0.08</v>
      </c>
      <c r="AS191" s="316" t="n">
        <f aca="false">VLOOKUP(AN191,VolTable,19)</f>
        <v>0.175</v>
      </c>
      <c r="AT191" s="291"/>
      <c r="AU191" s="291" t="n">
        <f aca="false">VLOOKUP(AN191,VolTable,23)</f>
        <v>2.9</v>
      </c>
      <c r="AV191" s="299" t="n">
        <f aca="false">VLOOKUP(AN191,VolTable,27)</f>
        <v>1.15</v>
      </c>
    </row>
    <row r="192" customFormat="false" ht="11.25" hidden="false" customHeight="false" outlineLevel="0" collapsed="false">
      <c r="A192" s="319" t="n">
        <f aca="false">EOMONTH(A191,0)+1</f>
        <v>51533</v>
      </c>
      <c r="B192" s="261" t="n">
        <f aca="false">VLOOKUP(A192,$V$8:$Z$258,2)+PPadd</f>
        <v>73.5</v>
      </c>
      <c r="C192" s="65"/>
      <c r="D192" s="302" t="n">
        <f aca="false">VLOOKUP($A192,$V$8:$Z$258,4)</f>
        <v>55</v>
      </c>
      <c r="E192" s="247" t="n">
        <f aca="false">VLOOKUP($A192,$V$8:$Z$258,5)</f>
        <v>0.06650108280325</v>
      </c>
      <c r="F192" s="325"/>
      <c r="G192" s="326"/>
      <c r="H192" s="325"/>
      <c r="I192" s="326"/>
      <c r="J192" s="92" t="n">
        <f aca="false">X192</f>
        <v>0</v>
      </c>
      <c r="K192" s="306" t="n">
        <f aca="false">J192-C192</f>
        <v>0</v>
      </c>
      <c r="L192" s="258" t="n">
        <f aca="false">(A192-Calculation!$C$8)/365.25</f>
        <v>15.337440109514</v>
      </c>
      <c r="M192" s="1" t="n">
        <v>5</v>
      </c>
      <c r="N192" s="307" t="n">
        <f aca="false">$A192</f>
        <v>51533</v>
      </c>
      <c r="O192" s="41" t="n">
        <f aca="false">VLOOKUP($N192,$AI$8:$AJ$258,2)+PvolMult</f>
        <v>0.169780879535017</v>
      </c>
      <c r="P192" s="308" t="n">
        <f aca="false">VLOOKUP($N192,$AI$8:$AK$258,3)+PvolMult</f>
        <v>0.203737055442021</v>
      </c>
      <c r="Q192" s="109"/>
      <c r="V192" s="310" t="n">
        <f aca="false">$A192</f>
        <v>51533</v>
      </c>
      <c r="W192" s="261" t="n">
        <f aca="false">IF(Calculation!$Y$12=2,VLOOKUP(V192,Curves!$D192:$K445,3),(VLOOKUP(V192,Curves!$D192:$K445,3)*16*5+VLOOKUP(V192,Curves!$D192:$K445,7)*8*7+VLOOKUP(V192,Curves!M193:T416,3)*16+VLOOKUP(V192,Curves!M193:T416,7)*16)/168)</f>
        <v>73.5</v>
      </c>
      <c r="X192" s="92" t="n">
        <v>0</v>
      </c>
      <c r="Y192" s="311" t="n">
        <f aca="false">Y191</f>
        <v>55</v>
      </c>
      <c r="Z192" s="294" t="n">
        <f aca="false">VLOOKUP(V192,Curves!A186:B445,2)</f>
        <v>0.06650108280325</v>
      </c>
      <c r="AA192" s="325"/>
      <c r="AB192" s="326"/>
      <c r="AC192" s="325"/>
      <c r="AD192" s="326"/>
      <c r="AE192" s="17" t="n">
        <f aca="false">1+inflation/12*AF192</f>
        <v>1.38333333333333</v>
      </c>
      <c r="AF192" s="17" t="n">
        <v>184</v>
      </c>
      <c r="AG192" s="285" t="n">
        <v>15.33196</v>
      </c>
      <c r="AH192" s="106"/>
      <c r="AI192" s="313" t="n">
        <f aca="false">+V192</f>
        <v>51533</v>
      </c>
      <c r="AJ192" s="314" t="n">
        <f aca="false">IF(Calculation!$AB$24=1,Data!AO192,Data!AP192)</f>
        <v>0.169780879535017</v>
      </c>
      <c r="AK192" s="315" t="n">
        <f aca="false">AJ192*1.2</f>
        <v>0.203737055442021</v>
      </c>
      <c r="AM192" s="41"/>
      <c r="AN192" s="310" t="n">
        <f aca="false">AI192</f>
        <v>51533</v>
      </c>
      <c r="AO192" s="297" t="n">
        <f aca="false">IF(Calculation!$Y$12=2,SQRT((AR192^2*(AN192-today-1)+AU192^2*15)/(AN192-today+14)),SQRT((((AR192^2*16+AS192^2*8)/24)*(AN192-today-1)+((AU192^2*16+AV192^2*8)/24)*15)/(AN192-today+14)))</f>
        <v>0.169780879535017</v>
      </c>
      <c r="AP192" s="277" t="n">
        <f aca="false">IF(Calculation!$Y$12=2,AR192,SQRT((AR192^2*16+AS192^2*8)/24))</f>
        <v>0.08</v>
      </c>
      <c r="AQ192" s="261"/>
      <c r="AR192" s="298" t="n">
        <f aca="false">VLOOKUP(AN192,VolTable,15)</f>
        <v>0.08</v>
      </c>
      <c r="AS192" s="316" t="n">
        <f aca="false">VLOOKUP(AN192,VolTable,19)</f>
        <v>0.175</v>
      </c>
      <c r="AT192" s="291"/>
      <c r="AU192" s="291" t="n">
        <f aca="false">VLOOKUP(AN192,VolTable,23)</f>
        <v>2.9</v>
      </c>
      <c r="AV192" s="299" t="n">
        <f aca="false">VLOOKUP(AN192,VolTable,27)</f>
        <v>1.15</v>
      </c>
    </row>
    <row r="193" customFormat="false" ht="11.25" hidden="false" customHeight="false" outlineLevel="0" collapsed="false">
      <c r="A193" s="319" t="n">
        <f aca="false">EOMONTH(A192,0)+1</f>
        <v>51561</v>
      </c>
      <c r="B193" s="261" t="n">
        <f aca="false">VLOOKUP(A193,$V$8:$Z$258,2)+PPadd</f>
        <v>73.5</v>
      </c>
      <c r="C193" s="65"/>
      <c r="D193" s="302" t="n">
        <f aca="false">VLOOKUP($A193,$V$8:$Z$258,4)</f>
        <v>55</v>
      </c>
      <c r="E193" s="247" t="n">
        <f aca="false">VLOOKUP($A193,$V$8:$Z$258,5)</f>
        <v>0.06650108280325</v>
      </c>
      <c r="F193" s="325"/>
      <c r="G193" s="326"/>
      <c r="H193" s="325"/>
      <c r="I193" s="326"/>
      <c r="J193" s="92" t="n">
        <f aca="false">X193</f>
        <v>0</v>
      </c>
      <c r="K193" s="306" t="n">
        <f aca="false">J193-C193</f>
        <v>0</v>
      </c>
      <c r="L193" s="258" t="n">
        <f aca="false">(A193-Calculation!$C$8)/365.25</f>
        <v>15.4140999315537</v>
      </c>
      <c r="M193" s="1" t="n">
        <v>6</v>
      </c>
      <c r="N193" s="307" t="n">
        <f aca="false">$A193</f>
        <v>51561</v>
      </c>
      <c r="O193" s="41" t="n">
        <f aca="false">VLOOKUP($N193,$AI$8:$AJ$258,2)+PvolMult</f>
        <v>0.169453214569022</v>
      </c>
      <c r="P193" s="308" t="n">
        <f aca="false">VLOOKUP($N193,$AI$8:$AK$258,3)+PvolMult</f>
        <v>0.203343857482826</v>
      </c>
      <c r="Q193" s="109"/>
      <c r="V193" s="310" t="n">
        <f aca="false">$A193</f>
        <v>51561</v>
      </c>
      <c r="W193" s="261" t="n">
        <f aca="false">IF(Calculation!$Y$12=2,VLOOKUP(V193,Curves!$D193:$K446,3),(VLOOKUP(V193,Curves!$D193:$K446,3)*16*5+VLOOKUP(V193,Curves!$D193:$K446,7)*8*7+VLOOKUP(V193,Curves!M194:T417,3)*16+VLOOKUP(V193,Curves!M194:T417,7)*16)/168)</f>
        <v>73.5</v>
      </c>
      <c r="X193" s="92" t="n">
        <v>0</v>
      </c>
      <c r="Y193" s="311" t="n">
        <f aca="false">Y192</f>
        <v>55</v>
      </c>
      <c r="Z193" s="294" t="n">
        <f aca="false">VLOOKUP(V193,Curves!A187:B446,2)</f>
        <v>0.06650108280325</v>
      </c>
      <c r="AA193" s="325"/>
      <c r="AB193" s="326"/>
      <c r="AC193" s="325"/>
      <c r="AD193" s="326"/>
      <c r="AE193" s="17" t="n">
        <f aca="false">1+inflation/12*AF193</f>
        <v>1.38541666666667</v>
      </c>
      <c r="AF193" s="17" t="n">
        <v>185</v>
      </c>
      <c r="AG193" s="285" t="n">
        <v>15.41684</v>
      </c>
      <c r="AH193" s="106"/>
      <c r="AI193" s="313" t="n">
        <f aca="false">+V193</f>
        <v>51561</v>
      </c>
      <c r="AJ193" s="314" t="n">
        <f aca="false">IF(Calculation!$AB$24=1,Data!AO193,Data!AP193)</f>
        <v>0.169453214569022</v>
      </c>
      <c r="AK193" s="315" t="n">
        <f aca="false">AJ193*1.2</f>
        <v>0.203343857482826</v>
      </c>
      <c r="AM193" s="41"/>
      <c r="AN193" s="310" t="n">
        <f aca="false">AI193</f>
        <v>51561</v>
      </c>
      <c r="AO193" s="297" t="n">
        <f aca="false">IF(Calculation!$Y$12=2,SQRT((AR193^2*(AN193-today-1)+AU193^2*15)/(AN193-today+14)),SQRT((((AR193^2*16+AS193^2*8)/24)*(AN193-today-1)+((AU193^2*16+AV193^2*8)/24)*15)/(AN193-today+14)))</f>
        <v>0.169453214569022</v>
      </c>
      <c r="AP193" s="277" t="n">
        <f aca="false">IF(Calculation!$Y$12=2,AR193,SQRT((AR193^2*16+AS193^2*8)/24))</f>
        <v>0.08</v>
      </c>
      <c r="AQ193" s="261"/>
      <c r="AR193" s="298" t="n">
        <f aca="false">VLOOKUP(AN193,VolTable,15)</f>
        <v>0.08</v>
      </c>
      <c r="AS193" s="316" t="n">
        <f aca="false">VLOOKUP(AN193,VolTable,19)</f>
        <v>0.175</v>
      </c>
      <c r="AT193" s="291"/>
      <c r="AU193" s="291" t="n">
        <f aca="false">VLOOKUP(AN193,VolTable,23)</f>
        <v>2.9</v>
      </c>
      <c r="AV193" s="299" t="n">
        <f aca="false">VLOOKUP(AN193,VolTable,27)</f>
        <v>1.15</v>
      </c>
    </row>
    <row r="194" customFormat="false" ht="11.25" hidden="false" customHeight="false" outlineLevel="0" collapsed="false">
      <c r="A194" s="319" t="n">
        <f aca="false">EOMONTH(A193,0)+1</f>
        <v>51592</v>
      </c>
      <c r="B194" s="261" t="n">
        <f aca="false">VLOOKUP(A194,$V$8:$Z$258,2)+PPadd</f>
        <v>73.5</v>
      </c>
      <c r="C194" s="65"/>
      <c r="D194" s="302" t="n">
        <f aca="false">VLOOKUP($A194,$V$8:$Z$258,4)</f>
        <v>55</v>
      </c>
      <c r="E194" s="247" t="n">
        <f aca="false">VLOOKUP($A194,$V$8:$Z$258,5)</f>
        <v>0.06650108280325</v>
      </c>
      <c r="F194" s="325"/>
      <c r="G194" s="326"/>
      <c r="H194" s="325"/>
      <c r="I194" s="326"/>
      <c r="J194" s="92" t="n">
        <f aca="false">X194</f>
        <v>0</v>
      </c>
      <c r="K194" s="306" t="n">
        <f aca="false">J194-C194</f>
        <v>0</v>
      </c>
      <c r="L194" s="258" t="n">
        <f aca="false">(A194-Calculation!$C$8)/365.25</f>
        <v>15.4989733059548</v>
      </c>
      <c r="M194" s="1" t="n">
        <v>1</v>
      </c>
      <c r="N194" s="307" t="n">
        <f aca="false">$A194</f>
        <v>51592</v>
      </c>
      <c r="O194" s="41" t="n">
        <f aca="false">VLOOKUP($N194,$AI$8:$AJ$258,2)+PvolMult</f>
        <v>0.169093481937663</v>
      </c>
      <c r="P194" s="308" t="n">
        <f aca="false">VLOOKUP($N194,$AI$8:$AK$258,3)+PvolMult</f>
        <v>0.202912178325196</v>
      </c>
      <c r="Q194" s="109"/>
      <c r="V194" s="310" t="n">
        <f aca="false">$A194</f>
        <v>51592</v>
      </c>
      <c r="W194" s="261" t="n">
        <f aca="false">IF(Calculation!$Y$12=2,VLOOKUP(V194,Curves!$D194:$K447,3),(VLOOKUP(V194,Curves!$D194:$K447,3)*16*5+VLOOKUP(V194,Curves!$D194:$K447,7)*8*7+VLOOKUP(V194,Curves!M195:T418,3)*16+VLOOKUP(V194,Curves!M195:T418,7)*16)/168)</f>
        <v>73.5</v>
      </c>
      <c r="X194" s="92" t="n">
        <v>0</v>
      </c>
      <c r="Y194" s="311" t="n">
        <f aca="false">Y193</f>
        <v>55</v>
      </c>
      <c r="Z194" s="294" t="n">
        <f aca="false">VLOOKUP(V194,Curves!A188:B447,2)</f>
        <v>0.06650108280325</v>
      </c>
      <c r="AA194" s="325"/>
      <c r="AB194" s="326"/>
      <c r="AC194" s="325"/>
      <c r="AD194" s="326"/>
      <c r="AE194" s="17" t="n">
        <f aca="false">1+inflation/12*AF194</f>
        <v>1.3875</v>
      </c>
      <c r="AF194" s="17" t="n">
        <v>186</v>
      </c>
      <c r="AG194" s="285" t="n">
        <v>15.49897</v>
      </c>
      <c r="AH194" s="106"/>
      <c r="AI194" s="313" t="n">
        <f aca="false">+V194</f>
        <v>51592</v>
      </c>
      <c r="AJ194" s="314" t="n">
        <f aca="false">IF(Calculation!$AB$24=1,Data!AO194,Data!AP194)</f>
        <v>0.169093481937663</v>
      </c>
      <c r="AK194" s="315" t="n">
        <f aca="false">AJ194*1.2</f>
        <v>0.202912178325196</v>
      </c>
      <c r="AM194" s="41"/>
      <c r="AN194" s="310" t="n">
        <f aca="false">AI194</f>
        <v>51592</v>
      </c>
      <c r="AO194" s="297" t="n">
        <f aca="false">IF(Calculation!$Y$12=2,SQRT((AR194^2*(AN194-today-1)+AU194^2*15)/(AN194-today+14)),SQRT((((AR194^2*16+AS194^2*8)/24)*(AN194-today-1)+((AU194^2*16+AV194^2*8)/24)*15)/(AN194-today+14)))</f>
        <v>0.169093481937663</v>
      </c>
      <c r="AP194" s="277" t="n">
        <f aca="false">IF(Calculation!$Y$12=2,AR194,SQRT((AR194^2*16+AS194^2*8)/24))</f>
        <v>0.08</v>
      </c>
      <c r="AQ194" s="261"/>
      <c r="AR194" s="298" t="n">
        <f aca="false">VLOOKUP(AN194,VolTable,15)</f>
        <v>0.08</v>
      </c>
      <c r="AS194" s="316" t="n">
        <f aca="false">VLOOKUP(AN194,VolTable,19)</f>
        <v>0.175</v>
      </c>
      <c r="AT194" s="291"/>
      <c r="AU194" s="291" t="n">
        <f aca="false">VLOOKUP(AN194,VolTable,23)</f>
        <v>2.9</v>
      </c>
      <c r="AV194" s="299" t="n">
        <f aca="false">VLOOKUP(AN194,VolTable,27)</f>
        <v>1.15</v>
      </c>
    </row>
    <row r="195" customFormat="false" ht="11.25" hidden="false" customHeight="false" outlineLevel="0" collapsed="false">
      <c r="A195" s="319" t="n">
        <f aca="false">EOMONTH(A194,0)+1</f>
        <v>51622</v>
      </c>
      <c r="B195" s="261" t="n">
        <f aca="false">VLOOKUP(A195,$V$8:$Z$258,2)+PPadd</f>
        <v>73.5</v>
      </c>
      <c r="C195" s="65"/>
      <c r="D195" s="302" t="n">
        <f aca="false">VLOOKUP($A195,$V$8:$Z$258,4)</f>
        <v>55</v>
      </c>
      <c r="E195" s="247" t="n">
        <f aca="false">VLOOKUP($A195,$V$8:$Z$258,5)</f>
        <v>0.06650108280325</v>
      </c>
      <c r="F195" s="325"/>
      <c r="G195" s="326"/>
      <c r="H195" s="325"/>
      <c r="I195" s="326"/>
      <c r="J195" s="92" t="n">
        <f aca="false">X195</f>
        <v>0</v>
      </c>
      <c r="K195" s="306" t="n">
        <f aca="false">J195-C195</f>
        <v>0</v>
      </c>
      <c r="L195" s="258" t="n">
        <f aca="false">(A195-Calculation!$C$8)/365.25</f>
        <v>15.5811088295688</v>
      </c>
      <c r="M195" s="1" t="n">
        <v>2</v>
      </c>
      <c r="N195" s="307" t="n">
        <f aca="false">$A195</f>
        <v>51622</v>
      </c>
      <c r="O195" s="41" t="n">
        <f aca="false">VLOOKUP($N195,$AI$8:$AJ$258,2)+PvolMult</f>
        <v>0.168748354081615</v>
      </c>
      <c r="P195" s="308" t="n">
        <f aca="false">VLOOKUP($N195,$AI$8:$AK$258,3)+PvolMult</f>
        <v>0.202498024897937</v>
      </c>
      <c r="Q195" s="109"/>
      <c r="V195" s="310" t="n">
        <f aca="false">$A195</f>
        <v>51622</v>
      </c>
      <c r="W195" s="261" t="n">
        <f aca="false">IF(Calculation!$Y$12=2,VLOOKUP(V195,Curves!$D195:$K448,3),(VLOOKUP(V195,Curves!$D195:$K448,3)*16*5+VLOOKUP(V195,Curves!$D195:$K448,7)*8*7+VLOOKUP(V195,Curves!M196:T419,3)*16+VLOOKUP(V195,Curves!M196:T419,7)*16)/168)</f>
        <v>73.5</v>
      </c>
      <c r="X195" s="92" t="n">
        <v>0</v>
      </c>
      <c r="Y195" s="311" t="n">
        <f aca="false">Y194</f>
        <v>55</v>
      </c>
      <c r="Z195" s="294" t="n">
        <f aca="false">VLOOKUP(V195,Curves!A189:B448,2)</f>
        <v>0.06650108280325</v>
      </c>
      <c r="AA195" s="325"/>
      <c r="AB195" s="326"/>
      <c r="AC195" s="325"/>
      <c r="AD195" s="326"/>
      <c r="AE195" s="17" t="n">
        <f aca="false">1+inflation/12*AF195</f>
        <v>1.38958333333333</v>
      </c>
      <c r="AF195" s="17" t="n">
        <v>187</v>
      </c>
      <c r="AG195" s="285" t="n">
        <v>15.58385</v>
      </c>
      <c r="AH195" s="106"/>
      <c r="AI195" s="313" t="n">
        <f aca="false">+V195</f>
        <v>51622</v>
      </c>
      <c r="AJ195" s="314" t="n">
        <f aca="false">IF(Calculation!$AB$24=1,Data!AO195,Data!AP195)</f>
        <v>0.168748354081615</v>
      </c>
      <c r="AK195" s="315" t="n">
        <f aca="false">AJ195*1.2</f>
        <v>0.202498024897937</v>
      </c>
      <c r="AM195" s="41"/>
      <c r="AN195" s="310" t="n">
        <f aca="false">AI195</f>
        <v>51622</v>
      </c>
      <c r="AO195" s="297" t="n">
        <f aca="false">IF(Calculation!$Y$12=2,SQRT((AR195^2*(AN195-today-1)+AU195^2*15)/(AN195-today+14)),SQRT((((AR195^2*16+AS195^2*8)/24)*(AN195-today-1)+((AU195^2*16+AV195^2*8)/24)*15)/(AN195-today+14)))</f>
        <v>0.168748354081615</v>
      </c>
      <c r="AP195" s="277" t="n">
        <f aca="false">IF(Calculation!$Y$12=2,AR195,SQRT((AR195^2*16+AS195^2*8)/24))</f>
        <v>0.08</v>
      </c>
      <c r="AQ195" s="261"/>
      <c r="AR195" s="298" t="n">
        <f aca="false">VLOOKUP(AN195,VolTable,15)</f>
        <v>0.08</v>
      </c>
      <c r="AS195" s="316" t="n">
        <f aca="false">VLOOKUP(AN195,VolTable,19)</f>
        <v>0.175</v>
      </c>
      <c r="AT195" s="291"/>
      <c r="AU195" s="291" t="n">
        <f aca="false">VLOOKUP(AN195,VolTable,23)</f>
        <v>2.9</v>
      </c>
      <c r="AV195" s="299" t="n">
        <f aca="false">VLOOKUP(AN195,VolTable,27)</f>
        <v>1.15</v>
      </c>
    </row>
    <row r="196" customFormat="false" ht="11.25" hidden="false" customHeight="false" outlineLevel="0" collapsed="false">
      <c r="A196" s="319" t="n">
        <f aca="false">EOMONTH(A195,0)+1</f>
        <v>51653</v>
      </c>
      <c r="B196" s="261" t="n">
        <f aca="false">VLOOKUP(A196,$V$8:$Z$258,2)+PPadd</f>
        <v>73.5</v>
      </c>
      <c r="C196" s="65"/>
      <c r="D196" s="302" t="n">
        <f aca="false">VLOOKUP($A196,$V$8:$Z$258,4)</f>
        <v>55</v>
      </c>
      <c r="E196" s="247" t="n">
        <f aca="false">VLOOKUP($A196,$V$8:$Z$258,5)</f>
        <v>0.06650108280325</v>
      </c>
      <c r="F196" s="325"/>
      <c r="G196" s="326"/>
      <c r="H196" s="325"/>
      <c r="I196" s="326"/>
      <c r="J196" s="92" t="n">
        <f aca="false">X196</f>
        <v>0</v>
      </c>
      <c r="K196" s="306" t="n">
        <f aca="false">J196-C196</f>
        <v>0</v>
      </c>
      <c r="L196" s="258" t="n">
        <f aca="false">(A196-Calculation!$C$8)/365.25</f>
        <v>15.6659822039699</v>
      </c>
      <c r="M196" s="1" t="n">
        <v>3</v>
      </c>
      <c r="N196" s="307" t="n">
        <f aca="false">$A196</f>
        <v>51653</v>
      </c>
      <c r="O196" s="41" t="n">
        <f aca="false">VLOOKUP($N196,$AI$8:$AJ$258,2)+PvolMult</f>
        <v>0.168394780058289</v>
      </c>
      <c r="P196" s="308" t="n">
        <f aca="false">VLOOKUP($N196,$AI$8:$AK$258,3)+PvolMult</f>
        <v>0.202073736069947</v>
      </c>
      <c r="Q196" s="109"/>
      <c r="V196" s="310" t="n">
        <f aca="false">$A196</f>
        <v>51653</v>
      </c>
      <c r="W196" s="261" t="n">
        <f aca="false">IF(Calculation!$Y$12=2,VLOOKUP(V196,Curves!$D196:$K449,3),(VLOOKUP(V196,Curves!$D196:$K449,3)*16*5+VLOOKUP(V196,Curves!$D196:$K449,7)*8*7+VLOOKUP(V196,Curves!M197:T420,3)*16+VLOOKUP(V196,Curves!M197:T420,7)*16)/168)</f>
        <v>73.5</v>
      </c>
      <c r="X196" s="92" t="n">
        <v>0</v>
      </c>
      <c r="Y196" s="311" t="n">
        <f aca="false">Y195</f>
        <v>55</v>
      </c>
      <c r="Z196" s="294" t="n">
        <f aca="false">VLOOKUP(V196,Curves!A190:B449,2)</f>
        <v>0.06650108280325</v>
      </c>
      <c r="AA196" s="325"/>
      <c r="AB196" s="326"/>
      <c r="AC196" s="325"/>
      <c r="AD196" s="326"/>
      <c r="AE196" s="17" t="n">
        <f aca="false">1+inflation/12*AF196</f>
        <v>1.39166666666667</v>
      </c>
      <c r="AF196" s="17" t="n">
        <v>188</v>
      </c>
      <c r="AG196" s="285" t="n">
        <v>15.66598</v>
      </c>
      <c r="AH196" s="106"/>
      <c r="AI196" s="313" t="n">
        <f aca="false">+V196</f>
        <v>51653</v>
      </c>
      <c r="AJ196" s="314" t="n">
        <f aca="false">IF(Calculation!$AB$24=1,Data!AO196,Data!AP196)</f>
        <v>0.168394780058289</v>
      </c>
      <c r="AK196" s="315" t="n">
        <f aca="false">AJ196*1.2</f>
        <v>0.202073736069947</v>
      </c>
      <c r="AM196" s="41"/>
      <c r="AN196" s="310" t="n">
        <f aca="false">AI196</f>
        <v>51653</v>
      </c>
      <c r="AO196" s="297" t="n">
        <f aca="false">IF(Calculation!$Y$12=2,SQRT((AR196^2*(AN196-today-1)+AU196^2*15)/(AN196-today+14)),SQRT((((AR196^2*16+AS196^2*8)/24)*(AN196-today-1)+((AU196^2*16+AV196^2*8)/24)*15)/(AN196-today+14)))</f>
        <v>0.168394780058289</v>
      </c>
      <c r="AP196" s="277" t="n">
        <f aca="false">IF(Calculation!$Y$12=2,AR196,SQRT((AR196^2*16+AS196^2*8)/24))</f>
        <v>0.08</v>
      </c>
      <c r="AQ196" s="261"/>
      <c r="AR196" s="298" t="n">
        <f aca="false">VLOOKUP(AN196,VolTable,15)</f>
        <v>0.08</v>
      </c>
      <c r="AS196" s="316" t="n">
        <f aca="false">VLOOKUP(AN196,VolTable,19)</f>
        <v>0.175</v>
      </c>
      <c r="AT196" s="291"/>
      <c r="AU196" s="291" t="n">
        <f aca="false">VLOOKUP(AN196,VolTable,23)</f>
        <v>2.9</v>
      </c>
      <c r="AV196" s="299" t="n">
        <f aca="false">VLOOKUP(AN196,VolTable,27)</f>
        <v>1.15</v>
      </c>
    </row>
    <row r="197" customFormat="false" ht="11.25" hidden="false" customHeight="false" outlineLevel="0" collapsed="false">
      <c r="A197" s="319" t="n">
        <f aca="false">EOMONTH(A196,0)+1</f>
        <v>51683</v>
      </c>
      <c r="B197" s="261" t="n">
        <f aca="false">VLOOKUP(A197,$V$8:$Z$258,2)+PPadd</f>
        <v>73.5</v>
      </c>
      <c r="C197" s="65"/>
      <c r="D197" s="302" t="n">
        <f aca="false">VLOOKUP($A197,$V$8:$Z$258,4)</f>
        <v>55</v>
      </c>
      <c r="E197" s="247" t="n">
        <f aca="false">VLOOKUP($A197,$V$8:$Z$258,5)</f>
        <v>0.06650108280325</v>
      </c>
      <c r="F197" s="325"/>
      <c r="G197" s="326"/>
      <c r="H197" s="325"/>
      <c r="I197" s="326"/>
      <c r="J197" s="92" t="n">
        <f aca="false">X197</f>
        <v>0</v>
      </c>
      <c r="K197" s="306" t="n">
        <f aca="false">J197-C197</f>
        <v>0</v>
      </c>
      <c r="L197" s="258" t="n">
        <f aca="false">(A197-Calculation!$C$8)/365.25</f>
        <v>15.7481177275838</v>
      </c>
      <c r="M197" s="1" t="n">
        <v>4</v>
      </c>
      <c r="N197" s="307" t="n">
        <f aca="false">$A197</f>
        <v>51683</v>
      </c>
      <c r="O197" s="41" t="n">
        <f aca="false">VLOOKUP($N197,$AI$8:$AJ$258,2)+PvolMult</f>
        <v>0.168055531250182</v>
      </c>
      <c r="P197" s="308" t="n">
        <f aca="false">VLOOKUP($N197,$AI$8:$AK$258,3)+PvolMult</f>
        <v>0.201666637500219</v>
      </c>
      <c r="Q197" s="109"/>
      <c r="V197" s="310" t="n">
        <f aca="false">$A197</f>
        <v>51683</v>
      </c>
      <c r="W197" s="261" t="n">
        <f aca="false">IF(Calculation!$Y$12=2,VLOOKUP(V197,Curves!$D197:$K450,3),(VLOOKUP(V197,Curves!$D197:$K450,3)*16*5+VLOOKUP(V197,Curves!$D197:$K450,7)*8*7+VLOOKUP(V197,Curves!M198:T421,3)*16+VLOOKUP(V197,Curves!M198:T421,7)*16)/168)</f>
        <v>73.5</v>
      </c>
      <c r="X197" s="92" t="n">
        <v>0</v>
      </c>
      <c r="Y197" s="311" t="n">
        <f aca="false">Y196</f>
        <v>55</v>
      </c>
      <c r="Z197" s="294" t="n">
        <f aca="false">VLOOKUP(V197,Curves!A191:B450,2)</f>
        <v>0.06650108280325</v>
      </c>
      <c r="AA197" s="325"/>
      <c r="AB197" s="326"/>
      <c r="AC197" s="325"/>
      <c r="AD197" s="326"/>
      <c r="AE197" s="17" t="n">
        <f aca="false">1+inflation/12*AF197</f>
        <v>1.39375</v>
      </c>
      <c r="AF197" s="17" t="n">
        <v>189</v>
      </c>
      <c r="AG197" s="285" t="n">
        <v>15.75086</v>
      </c>
      <c r="AH197" s="106"/>
      <c r="AI197" s="313" t="n">
        <f aca="false">+V197</f>
        <v>51683</v>
      </c>
      <c r="AJ197" s="314" t="n">
        <f aca="false">IF(Calculation!$AB$24=1,Data!AO197,Data!AP197)</f>
        <v>0.168055531250182</v>
      </c>
      <c r="AK197" s="315" t="n">
        <f aca="false">AJ197*1.2</f>
        <v>0.201666637500219</v>
      </c>
      <c r="AM197" s="41"/>
      <c r="AN197" s="310" t="n">
        <f aca="false">AI197</f>
        <v>51683</v>
      </c>
      <c r="AO197" s="297" t="n">
        <f aca="false">IF(Calculation!$Y$12=2,SQRT((AR197^2*(AN197-today-1)+AU197^2*15)/(AN197-today+14)),SQRT((((AR197^2*16+AS197^2*8)/24)*(AN197-today-1)+((AU197^2*16+AV197^2*8)/24)*15)/(AN197-today+14)))</f>
        <v>0.168055531250182</v>
      </c>
      <c r="AP197" s="277" t="n">
        <f aca="false">IF(Calculation!$Y$12=2,AR197,SQRT((AR197^2*16+AS197^2*8)/24))</f>
        <v>0.08</v>
      </c>
      <c r="AQ197" s="261"/>
      <c r="AR197" s="298" t="n">
        <f aca="false">VLOOKUP(AN197,VolTable,15)</f>
        <v>0.08</v>
      </c>
      <c r="AS197" s="316" t="n">
        <f aca="false">VLOOKUP(AN197,VolTable,19)</f>
        <v>0.175</v>
      </c>
      <c r="AT197" s="291"/>
      <c r="AU197" s="291" t="n">
        <f aca="false">VLOOKUP(AN197,VolTable,23)</f>
        <v>2.9</v>
      </c>
      <c r="AV197" s="299" t="n">
        <f aca="false">VLOOKUP(AN197,VolTable,27)</f>
        <v>1.15</v>
      </c>
    </row>
    <row r="198" customFormat="false" ht="11.25" hidden="false" customHeight="false" outlineLevel="0" collapsed="false">
      <c r="A198" s="319" t="n">
        <f aca="false">EOMONTH(A197,0)+1</f>
        <v>51714</v>
      </c>
      <c r="B198" s="261" t="n">
        <f aca="false">VLOOKUP(A198,$V$8:$Z$258,2)+PPadd</f>
        <v>73.5</v>
      </c>
      <c r="C198" s="65"/>
      <c r="D198" s="302" t="n">
        <f aca="false">VLOOKUP($A198,$V$8:$Z$258,4)</f>
        <v>55</v>
      </c>
      <c r="E198" s="247" t="n">
        <f aca="false">VLOOKUP($A198,$V$8:$Z$258,5)</f>
        <v>0.06650108280325</v>
      </c>
      <c r="F198" s="325"/>
      <c r="G198" s="326"/>
      <c r="H198" s="325"/>
      <c r="I198" s="326"/>
      <c r="J198" s="92" t="n">
        <f aca="false">X198</f>
        <v>0</v>
      </c>
      <c r="K198" s="306" t="n">
        <f aca="false">J198-C198</f>
        <v>0</v>
      </c>
      <c r="L198" s="258" t="n">
        <f aca="false">(A198-Calculation!$C$8)/365.25</f>
        <v>15.8329911019849</v>
      </c>
      <c r="M198" s="1" t="n">
        <v>5</v>
      </c>
      <c r="N198" s="307" t="n">
        <f aca="false">$A198</f>
        <v>51714</v>
      </c>
      <c r="O198" s="41" t="n">
        <f aca="false">VLOOKUP($N198,$AI$8:$AJ$258,2)+PvolMult</f>
        <v>0.167707950219127</v>
      </c>
      <c r="P198" s="308" t="n">
        <f aca="false">VLOOKUP($N198,$AI$8:$AK$258,3)+PvolMult</f>
        <v>0.201249540262952</v>
      </c>
      <c r="Q198" s="109"/>
      <c r="V198" s="310" t="n">
        <f aca="false">$A198</f>
        <v>51714</v>
      </c>
      <c r="W198" s="261" t="n">
        <f aca="false">IF(Calculation!$Y$12=2,VLOOKUP(V198,Curves!$D198:$K451,3),(VLOOKUP(V198,Curves!$D198:$K451,3)*16*5+VLOOKUP(V198,Curves!$D198:$K451,7)*8*7+VLOOKUP(V198,Curves!M199:T422,3)*16+VLOOKUP(V198,Curves!M199:T422,7)*16)/168)</f>
        <v>73.5</v>
      </c>
      <c r="X198" s="92" t="n">
        <v>0</v>
      </c>
      <c r="Y198" s="311" t="n">
        <f aca="false">Y197</f>
        <v>55</v>
      </c>
      <c r="Z198" s="294" t="n">
        <f aca="false">VLOOKUP(V198,Curves!A192:B451,2)</f>
        <v>0.06650108280325</v>
      </c>
      <c r="AA198" s="325"/>
      <c r="AB198" s="326"/>
      <c r="AC198" s="325"/>
      <c r="AD198" s="326"/>
      <c r="AE198" s="17" t="n">
        <f aca="false">1+inflation/12*AF198</f>
        <v>1.39583333333333</v>
      </c>
      <c r="AF198" s="17" t="n">
        <v>190</v>
      </c>
      <c r="AG198" s="285" t="n">
        <v>15.83573</v>
      </c>
      <c r="AH198" s="106"/>
      <c r="AI198" s="313" t="n">
        <f aca="false">+V198</f>
        <v>51714</v>
      </c>
      <c r="AJ198" s="314" t="n">
        <f aca="false">IF(Calculation!$AB$24=1,Data!AO198,Data!AP198)</f>
        <v>0.167707950219127</v>
      </c>
      <c r="AK198" s="315" t="n">
        <f aca="false">AJ198*1.2</f>
        <v>0.201249540262952</v>
      </c>
      <c r="AM198" s="41"/>
      <c r="AN198" s="310" t="n">
        <f aca="false">AI198</f>
        <v>51714</v>
      </c>
      <c r="AO198" s="297" t="n">
        <f aca="false">IF(Calculation!$Y$12=2,SQRT((AR198^2*(AN198-today-1)+AU198^2*15)/(AN198-today+14)),SQRT((((AR198^2*16+AS198^2*8)/24)*(AN198-today-1)+((AU198^2*16+AV198^2*8)/24)*15)/(AN198-today+14)))</f>
        <v>0.167707950219127</v>
      </c>
      <c r="AP198" s="277" t="n">
        <f aca="false">IF(Calculation!$Y$12=2,AR198,SQRT((AR198^2*16+AS198^2*8)/24))</f>
        <v>0.08</v>
      </c>
      <c r="AQ198" s="261"/>
      <c r="AR198" s="298" t="n">
        <f aca="false">VLOOKUP(AN198,VolTable,15)</f>
        <v>0.08</v>
      </c>
      <c r="AS198" s="316" t="n">
        <f aca="false">VLOOKUP(AN198,VolTable,19)</f>
        <v>0.175</v>
      </c>
      <c r="AT198" s="291"/>
      <c r="AU198" s="291" t="n">
        <f aca="false">VLOOKUP(AN198,VolTable,23)</f>
        <v>2.9</v>
      </c>
      <c r="AV198" s="299" t="n">
        <f aca="false">VLOOKUP(AN198,VolTable,27)</f>
        <v>1.15</v>
      </c>
    </row>
    <row r="199" customFormat="false" ht="11.25" hidden="false" customHeight="false" outlineLevel="0" collapsed="false">
      <c r="A199" s="319" t="n">
        <f aca="false">EOMONTH(A198,0)+1</f>
        <v>51745</v>
      </c>
      <c r="B199" s="261" t="n">
        <f aca="false">VLOOKUP(A199,$V$8:$Z$258,2)+PPadd</f>
        <v>73.5</v>
      </c>
      <c r="C199" s="65"/>
      <c r="D199" s="302" t="n">
        <f aca="false">VLOOKUP($A199,$V$8:$Z$258,4)</f>
        <v>55</v>
      </c>
      <c r="E199" s="247" t="n">
        <f aca="false">VLOOKUP($A199,$V$8:$Z$258,5)</f>
        <v>0.06650108280325</v>
      </c>
      <c r="F199" s="325"/>
      <c r="G199" s="326"/>
      <c r="H199" s="325"/>
      <c r="I199" s="326"/>
      <c r="J199" s="92" t="n">
        <f aca="false">X199</f>
        <v>0</v>
      </c>
      <c r="K199" s="306" t="n">
        <f aca="false">J199-C199</f>
        <v>0</v>
      </c>
      <c r="L199" s="258" t="n">
        <f aca="false">(A199-Calculation!$C$8)/365.25</f>
        <v>15.917864476386</v>
      </c>
      <c r="M199" s="1" t="n">
        <v>6</v>
      </c>
      <c r="N199" s="307" t="n">
        <f aca="false">$A199</f>
        <v>51745</v>
      </c>
      <c r="O199" s="41" t="n">
        <f aca="false">VLOOKUP($N199,$AI$8:$AJ$258,2)+PvolMult</f>
        <v>0.167363353300882</v>
      </c>
      <c r="P199" s="308" t="n">
        <f aca="false">VLOOKUP($N199,$AI$8:$AK$258,3)+PvolMult</f>
        <v>0.200836023961059</v>
      </c>
      <c r="Q199" s="109"/>
      <c r="V199" s="310" t="n">
        <f aca="false">$A199</f>
        <v>51745</v>
      </c>
      <c r="W199" s="261" t="n">
        <f aca="false">IF(Calculation!$Y$12=2,VLOOKUP(V199,Curves!$D199:$K452,3),(VLOOKUP(V199,Curves!$D199:$K452,3)*16*5+VLOOKUP(V199,Curves!$D199:$K452,7)*8*7+VLOOKUP(V199,Curves!M200:T423,3)*16+VLOOKUP(V199,Curves!M200:T423,7)*16)/168)</f>
        <v>73.5</v>
      </c>
      <c r="X199" s="92" t="n">
        <v>0</v>
      </c>
      <c r="Y199" s="311" t="n">
        <f aca="false">Y198</f>
        <v>55</v>
      </c>
      <c r="Z199" s="294" t="n">
        <f aca="false">VLOOKUP(V199,Curves!A193:B452,2)</f>
        <v>0.06650108280325</v>
      </c>
      <c r="AA199" s="325"/>
      <c r="AB199" s="326"/>
      <c r="AC199" s="325"/>
      <c r="AD199" s="326"/>
      <c r="AE199" s="17" t="n">
        <f aca="false">1+inflation/12*AF199</f>
        <v>1.39791666666667</v>
      </c>
      <c r="AF199" s="17" t="n">
        <v>191</v>
      </c>
      <c r="AG199" s="285" t="n">
        <v>15.91513</v>
      </c>
      <c r="AH199" s="106"/>
      <c r="AI199" s="313" t="n">
        <f aca="false">+V199</f>
        <v>51745</v>
      </c>
      <c r="AJ199" s="314" t="n">
        <f aca="false">IF(Calculation!$AB$24=1,Data!AO199,Data!AP199)</f>
        <v>0.167363353300882</v>
      </c>
      <c r="AK199" s="315" t="n">
        <f aca="false">AJ199*1.2</f>
        <v>0.200836023961059</v>
      </c>
      <c r="AM199" s="41"/>
      <c r="AN199" s="310" t="n">
        <f aca="false">AI199</f>
        <v>51745</v>
      </c>
      <c r="AO199" s="297" t="n">
        <f aca="false">IF(Calculation!$Y$12=2,SQRT((AR199^2*(AN199-today-1)+AU199^2*15)/(AN199-today+14)),SQRT((((AR199^2*16+AS199^2*8)/24)*(AN199-today-1)+((AU199^2*16+AV199^2*8)/24)*15)/(AN199-today+14)))</f>
        <v>0.167363353300882</v>
      </c>
      <c r="AP199" s="277" t="n">
        <f aca="false">IF(Calculation!$Y$12=2,AR199,SQRT((AR199^2*16+AS199^2*8)/24))</f>
        <v>0.08</v>
      </c>
      <c r="AQ199" s="261"/>
      <c r="AR199" s="298" t="n">
        <f aca="false">VLOOKUP(AN199,VolTable,15)</f>
        <v>0.08</v>
      </c>
      <c r="AS199" s="316" t="n">
        <f aca="false">VLOOKUP(AN199,VolTable,19)</f>
        <v>0.175</v>
      </c>
      <c r="AT199" s="291"/>
      <c r="AU199" s="291" t="n">
        <f aca="false">VLOOKUP(AN199,VolTable,23)</f>
        <v>2.9</v>
      </c>
      <c r="AV199" s="299" t="n">
        <f aca="false">VLOOKUP(AN199,VolTable,27)</f>
        <v>1.15</v>
      </c>
    </row>
    <row r="200" customFormat="false" ht="11.25" hidden="false" customHeight="false" outlineLevel="0" collapsed="false">
      <c r="A200" s="301" t="n">
        <f aca="false">EOMONTH(A199,0)+1</f>
        <v>51775</v>
      </c>
      <c r="B200" s="261" t="n">
        <f aca="false">VLOOKUP(A200,$V$8:$Z$258,2)+PPadd</f>
        <v>73.5</v>
      </c>
      <c r="C200" s="65"/>
      <c r="D200" s="302" t="n">
        <f aca="false">VLOOKUP($A200,$V$8:$Z$258,4)</f>
        <v>55</v>
      </c>
      <c r="E200" s="247" t="n">
        <f aca="false">VLOOKUP($A200,$V$8:$Z$258,5)</f>
        <v>0.06650108280325</v>
      </c>
      <c r="F200" s="325"/>
      <c r="G200" s="326"/>
      <c r="H200" s="325"/>
      <c r="I200" s="326"/>
      <c r="J200" s="92" t="n">
        <f aca="false">X200</f>
        <v>0</v>
      </c>
      <c r="K200" s="306" t="n">
        <f aca="false">J200-C200</f>
        <v>0</v>
      </c>
      <c r="L200" s="258" t="n">
        <f aca="false">(A200-Calculation!$C$8)/365.25</f>
        <v>16</v>
      </c>
      <c r="M200" s="1" t="n">
        <v>1</v>
      </c>
      <c r="N200" s="307" t="n">
        <f aca="false">$A200</f>
        <v>51775</v>
      </c>
      <c r="O200" s="41" t="n">
        <f aca="false">VLOOKUP($N200,$AI$8:$AJ$258,2)+PvolMult</f>
        <v>0.167032675603988</v>
      </c>
      <c r="P200" s="308" t="n">
        <f aca="false">VLOOKUP($N200,$AI$8:$AK$258,3)+PvolMult</f>
        <v>0.200439210724785</v>
      </c>
      <c r="Q200" s="109"/>
      <c r="V200" s="310" t="n">
        <f aca="false">$A200</f>
        <v>51775</v>
      </c>
      <c r="W200" s="261" t="n">
        <f aca="false">IF(Calculation!$Y$12=2,VLOOKUP(V200,Curves!$D200:$K453,3),(VLOOKUP(V200,Curves!$D200:$K453,3)*16*5+VLOOKUP(V200,Curves!$D200:$K453,7)*8*7+VLOOKUP(V200,Curves!M201:T424,3)*16+VLOOKUP(V200,Curves!M201:T424,7)*16)/168)</f>
        <v>73.5</v>
      </c>
      <c r="X200" s="92" t="n">
        <v>0</v>
      </c>
      <c r="Y200" s="311" t="n">
        <f aca="false">Y199</f>
        <v>55</v>
      </c>
      <c r="Z200" s="294" t="n">
        <f aca="false">VLOOKUP(V200,Curves!A194:B453,2)</f>
        <v>0.06650108280325</v>
      </c>
      <c r="AA200" s="325"/>
      <c r="AB200" s="326"/>
      <c r="AC200" s="325"/>
      <c r="AD200" s="326"/>
      <c r="AE200" s="17" t="n">
        <f aca="false">1+inflation/12*AF200</f>
        <v>1.4</v>
      </c>
      <c r="AF200" s="17" t="n">
        <v>192</v>
      </c>
      <c r="AG200" s="285" t="n">
        <v>16</v>
      </c>
      <c r="AH200" s="106"/>
      <c r="AI200" s="313" t="n">
        <f aca="false">+V200</f>
        <v>51775</v>
      </c>
      <c r="AJ200" s="314" t="n">
        <f aca="false">IF(Calculation!$AB$24=1,Data!AO200,Data!AP200)</f>
        <v>0.167032675603988</v>
      </c>
      <c r="AK200" s="315" t="n">
        <f aca="false">AJ200*1.2</f>
        <v>0.200439210724785</v>
      </c>
      <c r="AM200" s="41"/>
      <c r="AN200" s="310" t="n">
        <f aca="false">AI200</f>
        <v>51775</v>
      </c>
      <c r="AO200" s="297" t="n">
        <f aca="false">IF(Calculation!$Y$12=2,SQRT((AR200^2*(AN200-today-1)+AU200^2*15)/(AN200-today+14)),SQRT((((AR200^2*16+AS200^2*8)/24)*(AN200-today-1)+((AU200^2*16+AV200^2*8)/24)*15)/(AN200-today+14)))</f>
        <v>0.167032675603988</v>
      </c>
      <c r="AP200" s="277" t="n">
        <f aca="false">IF(Calculation!$Y$12=2,AR200,SQRT((AR200^2*16+AS200^2*8)/24))</f>
        <v>0.08</v>
      </c>
      <c r="AQ200" s="261"/>
      <c r="AR200" s="298" t="n">
        <f aca="false">VLOOKUP(AN200,VolTable,15)</f>
        <v>0.08</v>
      </c>
      <c r="AS200" s="316" t="n">
        <f aca="false">VLOOKUP(AN200,VolTable,19)</f>
        <v>0.175</v>
      </c>
      <c r="AT200" s="291"/>
      <c r="AU200" s="291" t="n">
        <f aca="false">VLOOKUP(AN200,VolTable,23)</f>
        <v>2.9</v>
      </c>
      <c r="AV200" s="299" t="n">
        <f aca="false">VLOOKUP(AN200,VolTable,27)</f>
        <v>1.15</v>
      </c>
    </row>
    <row r="201" customFormat="false" ht="11.25" hidden="false" customHeight="false" outlineLevel="0" collapsed="false">
      <c r="A201" s="319" t="n">
        <f aca="false">EOMONTH(A200,0)+1</f>
        <v>51806</v>
      </c>
      <c r="B201" s="261" t="n">
        <f aca="false">VLOOKUP(A201,$V$8:$Z$258,2)+PPadd</f>
        <v>73.5</v>
      </c>
      <c r="C201" s="65"/>
      <c r="D201" s="302" t="n">
        <f aca="false">VLOOKUP($A201,$V$8:$Z$258,4)</f>
        <v>55</v>
      </c>
      <c r="E201" s="247" t="n">
        <f aca="false">VLOOKUP($A201,$V$8:$Z$258,5)</f>
        <v>0.06650108280325</v>
      </c>
      <c r="F201" s="325"/>
      <c r="G201" s="326"/>
      <c r="H201" s="325"/>
      <c r="I201" s="326"/>
      <c r="J201" s="92" t="n">
        <f aca="false">X201</f>
        <v>0</v>
      </c>
      <c r="K201" s="306" t="n">
        <f aca="false">J201-C201</f>
        <v>0</v>
      </c>
      <c r="L201" s="258" t="n">
        <f aca="false">(A201-Calculation!$C$8)/365.25</f>
        <v>16.0848733744011</v>
      </c>
      <c r="M201" s="1" t="n">
        <v>2</v>
      </c>
      <c r="N201" s="307" t="n">
        <f aca="false">$A201</f>
        <v>51806</v>
      </c>
      <c r="O201" s="41" t="n">
        <f aca="false">VLOOKUP($N201,$AI$8:$AJ$258,2)+PvolMult</f>
        <v>0.166693833324884</v>
      </c>
      <c r="P201" s="308" t="n">
        <f aca="false">VLOOKUP($N201,$AI$8:$AK$258,3)+PvolMult</f>
        <v>0.200032599989861</v>
      </c>
      <c r="Q201" s="109"/>
      <c r="V201" s="310" t="n">
        <f aca="false">$A201</f>
        <v>51806</v>
      </c>
      <c r="W201" s="261" t="n">
        <f aca="false">IF(Calculation!$Y$12=2,VLOOKUP(V201,Curves!$D201:$K454,3),(VLOOKUP(V201,Curves!$D201:$K454,3)*16*5+VLOOKUP(V201,Curves!$D201:$K454,7)*8*7+VLOOKUP(V201,Curves!M202:T425,3)*16+VLOOKUP(V201,Curves!M202:T425,7)*16)/168)</f>
        <v>73.5</v>
      </c>
      <c r="X201" s="92" t="n">
        <v>0</v>
      </c>
      <c r="Y201" s="311" t="n">
        <f aca="false">Y200</f>
        <v>55</v>
      </c>
      <c r="Z201" s="294" t="n">
        <f aca="false">VLOOKUP(V201,Curves!A195:B454,2)</f>
        <v>0.06650108280325</v>
      </c>
      <c r="AA201" s="325"/>
      <c r="AB201" s="326"/>
      <c r="AC201" s="325"/>
      <c r="AD201" s="326"/>
      <c r="AE201" s="17" t="n">
        <f aca="false">1+inflation/12*AF201</f>
        <v>1.40208333333333</v>
      </c>
      <c r="AF201" s="17" t="n">
        <v>193</v>
      </c>
      <c r="AG201" s="285" t="n">
        <v>16.08214</v>
      </c>
      <c r="AH201" s="106"/>
      <c r="AI201" s="313" t="n">
        <f aca="false">+V201</f>
        <v>51806</v>
      </c>
      <c r="AJ201" s="314" t="n">
        <f aca="false">IF(Calculation!$AB$24=1,Data!AO201,Data!AP201)</f>
        <v>0.166693833324884</v>
      </c>
      <c r="AK201" s="315" t="n">
        <f aca="false">AJ201*1.2</f>
        <v>0.200032599989861</v>
      </c>
      <c r="AM201" s="41"/>
      <c r="AN201" s="310" t="n">
        <f aca="false">AI201</f>
        <v>51806</v>
      </c>
      <c r="AO201" s="297" t="n">
        <f aca="false">IF(Calculation!$Y$12=2,SQRT((AR201^2*(AN201-today-1)+AU201^2*15)/(AN201-today+14)),SQRT((((AR201^2*16+AS201^2*8)/24)*(AN201-today-1)+((AU201^2*16+AV201^2*8)/24)*15)/(AN201-today+14)))</f>
        <v>0.166693833324884</v>
      </c>
      <c r="AP201" s="277" t="n">
        <f aca="false">IF(Calculation!$Y$12=2,AR201,SQRT((AR201^2*16+AS201^2*8)/24))</f>
        <v>0.08</v>
      </c>
      <c r="AQ201" s="261"/>
      <c r="AR201" s="298" t="n">
        <f aca="false">VLOOKUP(AN201,VolTable,15)</f>
        <v>0.08</v>
      </c>
      <c r="AS201" s="316" t="n">
        <f aca="false">VLOOKUP(AN201,VolTable,19)</f>
        <v>0.175</v>
      </c>
      <c r="AT201" s="291"/>
      <c r="AU201" s="291" t="n">
        <f aca="false">VLOOKUP(AN201,VolTable,23)</f>
        <v>2.9</v>
      </c>
      <c r="AV201" s="299" t="n">
        <f aca="false">VLOOKUP(AN201,VolTable,27)</f>
        <v>1.15</v>
      </c>
    </row>
    <row r="202" customFormat="false" ht="11.25" hidden="false" customHeight="false" outlineLevel="0" collapsed="false">
      <c r="A202" s="319" t="n">
        <f aca="false">EOMONTH(A201,0)+1</f>
        <v>51836</v>
      </c>
      <c r="B202" s="261" t="n">
        <f aca="false">VLOOKUP(A202,$V$8:$Z$258,2)+PPadd</f>
        <v>73.5</v>
      </c>
      <c r="C202" s="65"/>
      <c r="D202" s="302" t="n">
        <f aca="false">VLOOKUP($A202,$V$8:$Z$258,4)</f>
        <v>55</v>
      </c>
      <c r="E202" s="247" t="n">
        <f aca="false">VLOOKUP($A202,$V$8:$Z$258,5)</f>
        <v>0.06650108280325</v>
      </c>
      <c r="F202" s="325"/>
      <c r="G202" s="326"/>
      <c r="H202" s="325"/>
      <c r="I202" s="326"/>
      <c r="J202" s="92" t="n">
        <f aca="false">X202</f>
        <v>0</v>
      </c>
      <c r="K202" s="306" t="n">
        <f aca="false">J202-C202</f>
        <v>0</v>
      </c>
      <c r="L202" s="258" t="n">
        <f aca="false">(A202-Calculation!$C$8)/365.25</f>
        <v>16.1670088980151</v>
      </c>
      <c r="M202" s="1" t="n">
        <v>3</v>
      </c>
      <c r="N202" s="307" t="n">
        <f aca="false">$A202</f>
        <v>51836</v>
      </c>
      <c r="O202" s="41" t="n">
        <f aca="false">VLOOKUP($N202,$AI$8:$AJ$258,2)+PvolMult</f>
        <v>0.166368650958067</v>
      </c>
      <c r="P202" s="308" t="n">
        <f aca="false">VLOOKUP($N202,$AI$8:$AK$258,3)+PvolMult</f>
        <v>0.19964238114968</v>
      </c>
      <c r="Q202" s="109"/>
      <c r="V202" s="310" t="n">
        <f aca="false">$A202</f>
        <v>51836</v>
      </c>
      <c r="W202" s="261" t="n">
        <f aca="false">IF(Calculation!$Y$12=2,VLOOKUP(V202,Curves!$D202:$K455,3),(VLOOKUP(V202,Curves!$D202:$K455,3)*16*5+VLOOKUP(V202,Curves!$D202:$K455,7)*8*7+VLOOKUP(V202,Curves!M203:T426,3)*16+VLOOKUP(V202,Curves!M203:T426,7)*16)/168)</f>
        <v>73.5</v>
      </c>
      <c r="X202" s="92" t="n">
        <v>0</v>
      </c>
      <c r="Y202" s="311" t="n">
        <f aca="false">Y201</f>
        <v>55</v>
      </c>
      <c r="Z202" s="294" t="n">
        <f aca="false">VLOOKUP(V202,Curves!A196:B455,2)</f>
        <v>0.06650108280325</v>
      </c>
      <c r="AA202" s="325"/>
      <c r="AB202" s="326"/>
      <c r="AC202" s="325"/>
      <c r="AD202" s="326"/>
      <c r="AE202" s="17" t="n">
        <f aca="false">1+inflation/12*AF202</f>
        <v>1.40416666666667</v>
      </c>
      <c r="AF202" s="17" t="n">
        <v>194</v>
      </c>
      <c r="AG202" s="285" t="n">
        <v>16.16701</v>
      </c>
      <c r="AH202" s="106"/>
      <c r="AI202" s="313" t="n">
        <f aca="false">+V202</f>
        <v>51836</v>
      </c>
      <c r="AJ202" s="314" t="n">
        <f aca="false">IF(Calculation!$AB$24=1,Data!AO202,Data!AP202)</f>
        <v>0.166368650958067</v>
      </c>
      <c r="AK202" s="315" t="n">
        <f aca="false">AJ202*1.2</f>
        <v>0.19964238114968</v>
      </c>
      <c r="AM202" s="41"/>
      <c r="AN202" s="310" t="n">
        <f aca="false">AI202</f>
        <v>51836</v>
      </c>
      <c r="AO202" s="297" t="n">
        <f aca="false">IF(Calculation!$Y$12=2,SQRT((AR202^2*(AN202-today-1)+AU202^2*15)/(AN202-today+14)),SQRT((((AR202^2*16+AS202^2*8)/24)*(AN202-today-1)+((AU202^2*16+AV202^2*8)/24)*15)/(AN202-today+14)))</f>
        <v>0.166368650958067</v>
      </c>
      <c r="AP202" s="277" t="n">
        <f aca="false">IF(Calculation!$Y$12=2,AR202,SQRT((AR202^2*16+AS202^2*8)/24))</f>
        <v>0.08</v>
      </c>
      <c r="AQ202" s="261"/>
      <c r="AR202" s="298" t="n">
        <f aca="false">VLOOKUP(AN202,VolTable,15)</f>
        <v>0.08</v>
      </c>
      <c r="AS202" s="316" t="n">
        <f aca="false">VLOOKUP(AN202,VolTable,19)</f>
        <v>0.175</v>
      </c>
      <c r="AT202" s="291"/>
      <c r="AU202" s="291" t="n">
        <f aca="false">VLOOKUP(AN202,VolTable,23)</f>
        <v>2.9</v>
      </c>
      <c r="AV202" s="299" t="n">
        <f aca="false">VLOOKUP(AN202,VolTable,27)</f>
        <v>1.15</v>
      </c>
    </row>
    <row r="203" customFormat="false" ht="11.25" hidden="false" customHeight="false" outlineLevel="0" collapsed="false">
      <c r="A203" s="319" t="n">
        <f aca="false">EOMONTH(A202,0)+1</f>
        <v>51867</v>
      </c>
      <c r="B203" s="261" t="n">
        <f aca="false">VLOOKUP(A203,$V$8:$Z$258,2)+PPadd</f>
        <v>73.5</v>
      </c>
      <c r="C203" s="65"/>
      <c r="D203" s="302" t="n">
        <f aca="false">VLOOKUP($A203,$V$8:$Z$258,4)</f>
        <v>55</v>
      </c>
      <c r="E203" s="247" t="n">
        <f aca="false">VLOOKUP($A203,$V$8:$Z$258,5)</f>
        <v>0.06650108280325</v>
      </c>
      <c r="F203" s="325"/>
      <c r="G203" s="326"/>
      <c r="H203" s="325"/>
      <c r="I203" s="326"/>
      <c r="J203" s="92" t="n">
        <f aca="false">X203</f>
        <v>0</v>
      </c>
      <c r="K203" s="306" t="n">
        <f aca="false">J203-C203</f>
        <v>0</v>
      </c>
      <c r="L203" s="258" t="n">
        <f aca="false">(A203-Calculation!$C$8)/365.25</f>
        <v>16.2518822724162</v>
      </c>
      <c r="M203" s="1" t="n">
        <v>4</v>
      </c>
      <c r="N203" s="307" t="n">
        <f aca="false">$A203</f>
        <v>51867</v>
      </c>
      <c r="O203" s="41" t="n">
        <f aca="false">VLOOKUP($N203,$AI$8:$AJ$258,2)+PvolMult</f>
        <v>0.166035412446857</v>
      </c>
      <c r="P203" s="308" t="n">
        <f aca="false">VLOOKUP($N203,$AI$8:$AK$258,3)+PvolMult</f>
        <v>0.199242494936229</v>
      </c>
      <c r="Q203" s="109"/>
      <c r="V203" s="310" t="n">
        <f aca="false">$A203</f>
        <v>51867</v>
      </c>
      <c r="W203" s="261" t="n">
        <f aca="false">IF(Calculation!$Y$12=2,VLOOKUP(V203,Curves!$D203:$K456,3),(VLOOKUP(V203,Curves!$D203:$K456,3)*16*5+VLOOKUP(V203,Curves!$D203:$K456,7)*8*7+VLOOKUP(V203,Curves!M204:T427,3)*16+VLOOKUP(V203,Curves!M204:T427,7)*16)/168)</f>
        <v>73.5</v>
      </c>
      <c r="X203" s="92" t="n">
        <v>0</v>
      </c>
      <c r="Y203" s="311" t="n">
        <f aca="false">Y202</f>
        <v>55</v>
      </c>
      <c r="Z203" s="294" t="n">
        <f aca="false">VLOOKUP(V203,Curves!A197:B456,2)</f>
        <v>0.06650108280325</v>
      </c>
      <c r="AA203" s="325"/>
      <c r="AB203" s="326"/>
      <c r="AC203" s="325"/>
      <c r="AD203" s="326"/>
      <c r="AE203" s="17" t="n">
        <f aca="false">1+inflation/12*AF203</f>
        <v>1.40625</v>
      </c>
      <c r="AF203" s="17" t="n">
        <v>195</v>
      </c>
      <c r="AG203" s="285" t="n">
        <v>16.24914</v>
      </c>
      <c r="AH203" s="106"/>
      <c r="AI203" s="313" t="n">
        <f aca="false">+V203</f>
        <v>51867</v>
      </c>
      <c r="AJ203" s="314" t="n">
        <f aca="false">IF(Calculation!$AB$24=1,Data!AO203,Data!AP203)</f>
        <v>0.166035412446857</v>
      </c>
      <c r="AK203" s="315" t="n">
        <f aca="false">AJ203*1.2</f>
        <v>0.199242494936229</v>
      </c>
      <c r="AM203" s="41"/>
      <c r="AN203" s="310" t="n">
        <f aca="false">AI203</f>
        <v>51867</v>
      </c>
      <c r="AO203" s="297" t="n">
        <f aca="false">IF(Calculation!$Y$12=2,SQRT((AR203^2*(AN203-today-1)+AU203^2*15)/(AN203-today+14)),SQRT((((AR203^2*16+AS203^2*8)/24)*(AN203-today-1)+((AU203^2*16+AV203^2*8)/24)*15)/(AN203-today+14)))</f>
        <v>0.166035412446857</v>
      </c>
      <c r="AP203" s="277" t="n">
        <f aca="false">IF(Calculation!$Y$12=2,AR203,SQRT((AR203^2*16+AS203^2*8)/24))</f>
        <v>0.08</v>
      </c>
      <c r="AQ203" s="261"/>
      <c r="AR203" s="298" t="n">
        <f aca="false">VLOOKUP(AN203,VolTable,15)</f>
        <v>0.08</v>
      </c>
      <c r="AS203" s="316" t="n">
        <f aca="false">VLOOKUP(AN203,VolTable,19)</f>
        <v>0.175</v>
      </c>
      <c r="AT203" s="291"/>
      <c r="AU203" s="291" t="n">
        <f aca="false">VLOOKUP(AN203,VolTable,23)</f>
        <v>2.9</v>
      </c>
      <c r="AV203" s="299" t="n">
        <f aca="false">VLOOKUP(AN203,VolTable,27)</f>
        <v>1.15</v>
      </c>
    </row>
    <row r="204" customFormat="false" ht="11.25" hidden="false" customHeight="false" outlineLevel="0" collapsed="false">
      <c r="A204" s="319" t="n">
        <f aca="false">EOMONTH(A203,0)+1</f>
        <v>51898</v>
      </c>
      <c r="B204" s="261" t="n">
        <f aca="false">VLOOKUP(A204,$V$8:$Z$258,2)+PPadd</f>
        <v>73.5</v>
      </c>
      <c r="C204" s="65"/>
      <c r="D204" s="302" t="n">
        <f aca="false">VLOOKUP($A204,$V$8:$Z$258,4)</f>
        <v>55</v>
      </c>
      <c r="E204" s="247" t="n">
        <f aca="false">VLOOKUP($A204,$V$8:$Z$258,5)</f>
        <v>0.06650108280325</v>
      </c>
      <c r="F204" s="325"/>
      <c r="G204" s="326"/>
      <c r="H204" s="325"/>
      <c r="I204" s="326"/>
      <c r="J204" s="92" t="n">
        <f aca="false">X204</f>
        <v>0</v>
      </c>
      <c r="K204" s="306" t="n">
        <f aca="false">J204-C204</f>
        <v>0</v>
      </c>
      <c r="L204" s="258" t="n">
        <f aca="false">(A204-Calculation!$C$8)/365.25</f>
        <v>16.3367556468173</v>
      </c>
      <c r="M204" s="1" t="n">
        <v>5</v>
      </c>
      <c r="N204" s="307" t="n">
        <f aca="false">$A204</f>
        <v>51898</v>
      </c>
      <c r="O204" s="41" t="n">
        <f aca="false">VLOOKUP($N204,$AI$8:$AJ$258,2)+PvolMult</f>
        <v>0.165704965676499</v>
      </c>
      <c r="P204" s="308" t="n">
        <f aca="false">VLOOKUP($N204,$AI$8:$AK$258,3)+PvolMult</f>
        <v>0.198845958811799</v>
      </c>
      <c r="Q204" s="109"/>
      <c r="V204" s="310" t="n">
        <f aca="false">$A204</f>
        <v>51898</v>
      </c>
      <c r="W204" s="261" t="n">
        <f aca="false">IF(Calculation!$Y$12=2,VLOOKUP(V204,Curves!$D204:$K457,3),(VLOOKUP(V204,Curves!$D204:$K457,3)*16*5+VLOOKUP(V204,Curves!$D204:$K457,7)*8*7+VLOOKUP(V204,Curves!M205:T428,3)*16+VLOOKUP(V204,Curves!M205:T428,7)*16)/168)</f>
        <v>73.5</v>
      </c>
      <c r="X204" s="92" t="n">
        <v>0</v>
      </c>
      <c r="Y204" s="311" t="n">
        <f aca="false">Y203</f>
        <v>55</v>
      </c>
      <c r="Z204" s="294" t="n">
        <f aca="false">VLOOKUP(V204,Curves!A198:B457,2)</f>
        <v>0.06650108280325</v>
      </c>
      <c r="AA204" s="325"/>
      <c r="AB204" s="326"/>
      <c r="AC204" s="325"/>
      <c r="AD204" s="326"/>
      <c r="AE204" s="17" t="n">
        <f aca="false">1+inflation/12*AF204</f>
        <v>1.40833333333333</v>
      </c>
      <c r="AF204" s="17" t="n">
        <v>196</v>
      </c>
      <c r="AG204" s="285" t="n">
        <v>16.33402</v>
      </c>
      <c r="AH204" s="106"/>
      <c r="AI204" s="313" t="n">
        <f aca="false">+V204</f>
        <v>51898</v>
      </c>
      <c r="AJ204" s="314" t="n">
        <f aca="false">IF(Calculation!$AB$24=1,Data!AO204,Data!AP204)</f>
        <v>0.165704965676499</v>
      </c>
      <c r="AK204" s="315" t="n">
        <f aca="false">AJ204*1.2</f>
        <v>0.198845958811799</v>
      </c>
      <c r="AM204" s="41"/>
      <c r="AN204" s="310" t="n">
        <f aca="false">AI204</f>
        <v>51898</v>
      </c>
      <c r="AO204" s="297" t="n">
        <f aca="false">IF(Calculation!$Y$12=2,SQRT((AR204^2*(AN204-today-1)+AU204^2*15)/(AN204-today+14)),SQRT((((AR204^2*16+AS204^2*8)/24)*(AN204-today-1)+((AU204^2*16+AV204^2*8)/24)*15)/(AN204-today+14)))</f>
        <v>0.165704965676499</v>
      </c>
      <c r="AP204" s="277" t="n">
        <f aca="false">IF(Calculation!$Y$12=2,AR204,SQRT((AR204^2*16+AS204^2*8)/24))</f>
        <v>0.08</v>
      </c>
      <c r="AQ204" s="261"/>
      <c r="AR204" s="298" t="n">
        <f aca="false">VLOOKUP(AN204,VolTable,15)</f>
        <v>0.08</v>
      </c>
      <c r="AS204" s="316" t="n">
        <f aca="false">VLOOKUP(AN204,VolTable,19)</f>
        <v>0.175</v>
      </c>
      <c r="AT204" s="291"/>
      <c r="AU204" s="291" t="n">
        <f aca="false">VLOOKUP(AN204,VolTable,23)</f>
        <v>2.9</v>
      </c>
      <c r="AV204" s="299" t="n">
        <f aca="false">VLOOKUP(AN204,VolTable,27)</f>
        <v>1.15</v>
      </c>
    </row>
    <row r="205" customFormat="false" ht="11.25" hidden="false" customHeight="false" outlineLevel="0" collapsed="false">
      <c r="A205" s="319" t="n">
        <f aca="false">EOMONTH(A204,0)+1</f>
        <v>51926</v>
      </c>
      <c r="B205" s="261" t="n">
        <f aca="false">VLOOKUP(A205,$V$8:$Z$258,2)+PPadd</f>
        <v>73.5</v>
      </c>
      <c r="C205" s="65"/>
      <c r="D205" s="302" t="n">
        <f aca="false">VLOOKUP($A205,$V$8:$Z$258,4)</f>
        <v>55</v>
      </c>
      <c r="E205" s="247" t="n">
        <f aca="false">VLOOKUP($A205,$V$8:$Z$258,5)</f>
        <v>0.06650108280325</v>
      </c>
      <c r="F205" s="325"/>
      <c r="G205" s="326"/>
      <c r="H205" s="325"/>
      <c r="I205" s="326"/>
      <c r="J205" s="92" t="n">
        <f aca="false">X205</f>
        <v>0</v>
      </c>
      <c r="K205" s="306" t="n">
        <f aca="false">J205-C205</f>
        <v>0</v>
      </c>
      <c r="L205" s="258" t="n">
        <f aca="false">(A205-Calculation!$C$8)/365.25</f>
        <v>16.4134154688569</v>
      </c>
      <c r="M205" s="1" t="n">
        <v>6</v>
      </c>
      <c r="N205" s="307" t="n">
        <f aca="false">$A205</f>
        <v>51926</v>
      </c>
      <c r="O205" s="41" t="n">
        <f aca="false">VLOOKUP($N205,$AI$8:$AJ$258,2)+PvolMult</f>
        <v>0.165408866497726</v>
      </c>
      <c r="P205" s="308" t="n">
        <f aca="false">VLOOKUP($N205,$AI$8:$AK$258,3)+PvolMult</f>
        <v>0.198490639797271</v>
      </c>
      <c r="Q205" s="109"/>
      <c r="V205" s="310" t="n">
        <f aca="false">$A205</f>
        <v>51926</v>
      </c>
      <c r="W205" s="261" t="n">
        <f aca="false">IF(Calculation!$Y$12=2,VLOOKUP(V205,Curves!$D205:$K458,3),(VLOOKUP(V205,Curves!$D205:$K458,3)*16*5+VLOOKUP(V205,Curves!$D205:$K458,7)*8*7+VLOOKUP(V205,Curves!M206:T429,3)*16+VLOOKUP(V205,Curves!M206:T429,7)*16)/168)</f>
        <v>73.5</v>
      </c>
      <c r="X205" s="92" t="n">
        <v>0</v>
      </c>
      <c r="Y205" s="311" t="n">
        <f aca="false">Y204</f>
        <v>55</v>
      </c>
      <c r="Z205" s="294" t="n">
        <f aca="false">VLOOKUP(V205,Curves!A199:B458,2)</f>
        <v>0.06650108280325</v>
      </c>
      <c r="AA205" s="325"/>
      <c r="AB205" s="326"/>
      <c r="AC205" s="325"/>
      <c r="AD205" s="326"/>
      <c r="AE205" s="17" t="n">
        <f aca="false">1+inflation/12*AF205</f>
        <v>1.41041666666667</v>
      </c>
      <c r="AF205" s="17" t="n">
        <v>197</v>
      </c>
      <c r="AG205" s="285" t="n">
        <v>16.41889</v>
      </c>
      <c r="AH205" s="106"/>
      <c r="AI205" s="313" t="n">
        <f aca="false">+V205</f>
        <v>51926</v>
      </c>
      <c r="AJ205" s="314" t="n">
        <f aca="false">IF(Calculation!$AB$24=1,Data!AO205,Data!AP205)</f>
        <v>0.165408866497726</v>
      </c>
      <c r="AK205" s="315" t="n">
        <f aca="false">AJ205*1.2</f>
        <v>0.198490639797271</v>
      </c>
      <c r="AM205" s="41"/>
      <c r="AN205" s="310" t="n">
        <f aca="false">AI205</f>
        <v>51926</v>
      </c>
      <c r="AO205" s="297" t="n">
        <f aca="false">IF(Calculation!$Y$12=2,SQRT((AR205^2*(AN205-today-1)+AU205^2*15)/(AN205-today+14)),SQRT((((AR205^2*16+AS205^2*8)/24)*(AN205-today-1)+((AU205^2*16+AV205^2*8)/24)*15)/(AN205-today+14)))</f>
        <v>0.165408866497726</v>
      </c>
      <c r="AP205" s="277" t="n">
        <f aca="false">IF(Calculation!$Y$12=2,AR205,SQRT((AR205^2*16+AS205^2*8)/24))</f>
        <v>0.08</v>
      </c>
      <c r="AQ205" s="261"/>
      <c r="AR205" s="298" t="n">
        <f aca="false">VLOOKUP(AN205,VolTable,15)</f>
        <v>0.08</v>
      </c>
      <c r="AS205" s="316" t="n">
        <f aca="false">VLOOKUP(AN205,VolTable,19)</f>
        <v>0.175</v>
      </c>
      <c r="AT205" s="291"/>
      <c r="AU205" s="291" t="n">
        <f aca="false">VLOOKUP(AN205,VolTable,23)</f>
        <v>2.9</v>
      </c>
      <c r="AV205" s="299" t="n">
        <f aca="false">VLOOKUP(AN205,VolTable,27)</f>
        <v>1.15</v>
      </c>
    </row>
    <row r="206" customFormat="false" ht="11.25" hidden="false" customHeight="false" outlineLevel="0" collapsed="false">
      <c r="A206" s="319" t="n">
        <f aca="false">EOMONTH(A205,0)+1</f>
        <v>51957</v>
      </c>
      <c r="B206" s="261" t="n">
        <f aca="false">VLOOKUP(A206,$V$8:$Z$258,2)+PPadd</f>
        <v>73.5</v>
      </c>
      <c r="C206" s="65"/>
      <c r="D206" s="302" t="n">
        <f aca="false">VLOOKUP($A206,$V$8:$Z$258,4)</f>
        <v>55</v>
      </c>
      <c r="E206" s="247" t="n">
        <f aca="false">VLOOKUP($A206,$V$8:$Z$258,5)</f>
        <v>0.06650108280325</v>
      </c>
      <c r="F206" s="325"/>
      <c r="G206" s="326"/>
      <c r="H206" s="325"/>
      <c r="I206" s="326"/>
      <c r="J206" s="92" t="n">
        <f aca="false">X206</f>
        <v>0</v>
      </c>
      <c r="K206" s="306" t="n">
        <f aca="false">J206-C206</f>
        <v>0</v>
      </c>
      <c r="L206" s="258" t="n">
        <f aca="false">(A206-Calculation!$C$8)/365.25</f>
        <v>16.498288843258</v>
      </c>
      <c r="M206" s="1" t="n">
        <v>1</v>
      </c>
      <c r="N206" s="307" t="n">
        <f aca="false">$A206</f>
        <v>51957</v>
      </c>
      <c r="O206" s="41" t="n">
        <f aca="false">VLOOKUP($N206,$AI$8:$AJ$258,2)+PvolMult</f>
        <v>0.165083631711497</v>
      </c>
      <c r="P206" s="308" t="n">
        <f aca="false">VLOOKUP($N206,$AI$8:$AK$258,3)+PvolMult</f>
        <v>0.198100358053796</v>
      </c>
      <c r="Q206" s="109"/>
      <c r="V206" s="310" t="n">
        <f aca="false">$A206</f>
        <v>51957</v>
      </c>
      <c r="W206" s="261" t="n">
        <f aca="false">IF(Calculation!$Y$12=2,VLOOKUP(V206,Curves!$D206:$K459,3),(VLOOKUP(V206,Curves!$D206:$K459,3)*16*5+VLOOKUP(V206,Curves!$D206:$K459,7)*8*7+VLOOKUP(V206,Curves!M207:T430,3)*16+VLOOKUP(V206,Curves!M207:T430,7)*16)/168)</f>
        <v>73.5</v>
      </c>
      <c r="X206" s="92" t="n">
        <v>0</v>
      </c>
      <c r="Y206" s="311" t="n">
        <f aca="false">Y205</f>
        <v>55</v>
      </c>
      <c r="Z206" s="294" t="n">
        <f aca="false">VLOOKUP(V206,Curves!A200:B459,2)</f>
        <v>0.06650108280325</v>
      </c>
      <c r="AA206" s="325"/>
      <c r="AB206" s="326"/>
      <c r="AC206" s="325"/>
      <c r="AD206" s="326"/>
      <c r="AE206" s="17" t="n">
        <f aca="false">1+inflation/12*AF206</f>
        <v>1.4125</v>
      </c>
      <c r="AF206" s="17" t="n">
        <v>198</v>
      </c>
      <c r="AG206" s="285" t="n">
        <v>16.50103</v>
      </c>
      <c r="AH206" s="106"/>
      <c r="AI206" s="313" t="n">
        <f aca="false">+V206</f>
        <v>51957</v>
      </c>
      <c r="AJ206" s="314" t="n">
        <f aca="false">IF(Calculation!$AB$24=1,Data!AO206,Data!AP206)</f>
        <v>0.165083631711497</v>
      </c>
      <c r="AK206" s="315" t="n">
        <f aca="false">AJ206*1.2</f>
        <v>0.198100358053796</v>
      </c>
      <c r="AM206" s="41"/>
      <c r="AN206" s="310" t="n">
        <f aca="false">AI206</f>
        <v>51957</v>
      </c>
      <c r="AO206" s="297" t="n">
        <f aca="false">IF(Calculation!$Y$12=2,SQRT((AR206^2*(AN206-today-1)+AU206^2*15)/(AN206-today+14)),SQRT((((AR206^2*16+AS206^2*8)/24)*(AN206-today-1)+((AU206^2*16+AV206^2*8)/24)*15)/(AN206-today+14)))</f>
        <v>0.165083631711497</v>
      </c>
      <c r="AP206" s="277" t="n">
        <f aca="false">IF(Calculation!$Y$12=2,AR206,SQRT((AR206^2*16+AS206^2*8)/24))</f>
        <v>0.08</v>
      </c>
      <c r="AQ206" s="261"/>
      <c r="AR206" s="298" t="n">
        <f aca="false">VLOOKUP(AN206,VolTable,15)</f>
        <v>0.08</v>
      </c>
      <c r="AS206" s="316" t="n">
        <f aca="false">VLOOKUP(AN206,VolTable,19)</f>
        <v>0.175</v>
      </c>
      <c r="AT206" s="291"/>
      <c r="AU206" s="291" t="n">
        <f aca="false">VLOOKUP(AN206,VolTable,23)</f>
        <v>2.9</v>
      </c>
      <c r="AV206" s="299" t="n">
        <f aca="false">VLOOKUP(AN206,VolTable,27)</f>
        <v>1.15</v>
      </c>
    </row>
    <row r="207" customFormat="false" ht="11.25" hidden="false" customHeight="false" outlineLevel="0" collapsed="false">
      <c r="A207" s="319" t="n">
        <f aca="false">EOMONTH(A206,0)+1</f>
        <v>51987</v>
      </c>
      <c r="B207" s="261" t="n">
        <f aca="false">VLOOKUP(A207,$V$8:$Z$258,2)+PPadd</f>
        <v>73.5</v>
      </c>
      <c r="C207" s="65"/>
      <c r="D207" s="302" t="n">
        <f aca="false">VLOOKUP($A207,$V$8:$Z$258,4)</f>
        <v>55</v>
      </c>
      <c r="E207" s="247" t="n">
        <f aca="false">VLOOKUP($A207,$V$8:$Z$258,5)</f>
        <v>0.06650108280325</v>
      </c>
      <c r="F207" s="325"/>
      <c r="G207" s="326"/>
      <c r="H207" s="325"/>
      <c r="I207" s="326"/>
      <c r="J207" s="92" t="n">
        <f aca="false">X207</f>
        <v>0</v>
      </c>
      <c r="K207" s="306" t="n">
        <f aca="false">J207-C207</f>
        <v>0</v>
      </c>
      <c r="L207" s="258" t="n">
        <f aca="false">(A207-Calculation!$C$8)/365.25</f>
        <v>16.580424366872</v>
      </c>
      <c r="M207" s="1" t="n">
        <v>2</v>
      </c>
      <c r="N207" s="307" t="n">
        <f aca="false">$A207</f>
        <v>51987</v>
      </c>
      <c r="O207" s="41" t="n">
        <f aca="false">VLOOKUP($N207,$AI$8:$AJ$258,2)+PvolMult</f>
        <v>0.164771446645436</v>
      </c>
      <c r="P207" s="308" t="n">
        <f aca="false">VLOOKUP($N207,$AI$8:$AK$258,3)+PvolMult</f>
        <v>0.197725735974523</v>
      </c>
      <c r="Q207" s="109"/>
      <c r="V207" s="310" t="n">
        <f aca="false">$A207</f>
        <v>51987</v>
      </c>
      <c r="W207" s="261" t="n">
        <f aca="false">IF(Calculation!$Y$12=2,VLOOKUP(V207,Curves!$D207:$K460,3),(VLOOKUP(V207,Curves!$D207:$K460,3)*16*5+VLOOKUP(V207,Curves!$D207:$K460,7)*8*7+VLOOKUP(V207,Curves!M208:T431,3)*16+VLOOKUP(V207,Curves!M208:T431,7)*16)/168)</f>
        <v>73.5</v>
      </c>
      <c r="X207" s="92" t="n">
        <v>0</v>
      </c>
      <c r="Y207" s="311" t="n">
        <f aca="false">Y206</f>
        <v>55</v>
      </c>
      <c r="Z207" s="294" t="n">
        <f aca="false">VLOOKUP(V207,Curves!A201:B460,2)</f>
        <v>0.06650108280325</v>
      </c>
      <c r="AA207" s="325"/>
      <c r="AB207" s="326"/>
      <c r="AC207" s="325"/>
      <c r="AD207" s="326"/>
      <c r="AE207" s="17" t="n">
        <f aca="false">1+inflation/12*AF207</f>
        <v>1.41458333333333</v>
      </c>
      <c r="AF207" s="17" t="n">
        <v>199</v>
      </c>
      <c r="AG207" s="285" t="n">
        <v>16.5859</v>
      </c>
      <c r="AH207" s="106"/>
      <c r="AI207" s="313" t="n">
        <f aca="false">+V207</f>
        <v>51987</v>
      </c>
      <c r="AJ207" s="314" t="n">
        <f aca="false">IF(Calculation!$AB$24=1,Data!AO207,Data!AP207)</f>
        <v>0.164771446645436</v>
      </c>
      <c r="AK207" s="315" t="n">
        <f aca="false">AJ207*1.2</f>
        <v>0.197725735974523</v>
      </c>
      <c r="AM207" s="41"/>
      <c r="AN207" s="310" t="n">
        <f aca="false">AI207</f>
        <v>51987</v>
      </c>
      <c r="AO207" s="297" t="n">
        <f aca="false">IF(Calculation!$Y$12=2,SQRT((AR207^2*(AN207-today-1)+AU207^2*15)/(AN207-today+14)),SQRT((((AR207^2*16+AS207^2*8)/24)*(AN207-today-1)+((AU207^2*16+AV207^2*8)/24)*15)/(AN207-today+14)))</f>
        <v>0.164771446645436</v>
      </c>
      <c r="AP207" s="277" t="n">
        <f aca="false">IF(Calculation!$Y$12=2,AR207,SQRT((AR207^2*16+AS207^2*8)/24))</f>
        <v>0.08</v>
      </c>
      <c r="AQ207" s="261"/>
      <c r="AR207" s="298" t="n">
        <f aca="false">VLOOKUP(AN207,VolTable,15)</f>
        <v>0.08</v>
      </c>
      <c r="AS207" s="316" t="n">
        <f aca="false">VLOOKUP(AN207,VolTable,19)</f>
        <v>0.175</v>
      </c>
      <c r="AT207" s="291"/>
      <c r="AU207" s="291" t="n">
        <f aca="false">VLOOKUP(AN207,VolTable,23)</f>
        <v>2.9</v>
      </c>
      <c r="AV207" s="299" t="n">
        <f aca="false">VLOOKUP(AN207,VolTable,27)</f>
        <v>1.15</v>
      </c>
    </row>
    <row r="208" customFormat="false" ht="11.25" hidden="false" customHeight="false" outlineLevel="0" collapsed="false">
      <c r="A208" s="319" t="n">
        <f aca="false">EOMONTH(A207,0)+1</f>
        <v>52018</v>
      </c>
      <c r="B208" s="261" t="n">
        <f aca="false">VLOOKUP(A208,$V$8:$Z$258,2)+PPadd</f>
        <v>73.5</v>
      </c>
      <c r="C208" s="65"/>
      <c r="D208" s="302" t="n">
        <f aca="false">VLOOKUP($A208,$V$8:$Z$258,4)</f>
        <v>55</v>
      </c>
      <c r="E208" s="247" t="n">
        <f aca="false">VLOOKUP($A208,$V$8:$Z$258,5)</f>
        <v>0.06650108280325</v>
      </c>
      <c r="F208" s="325"/>
      <c r="G208" s="326"/>
      <c r="H208" s="325"/>
      <c r="I208" s="326"/>
      <c r="J208" s="92" t="n">
        <f aca="false">X208</f>
        <v>0</v>
      </c>
      <c r="K208" s="306" t="n">
        <f aca="false">J208-C208</f>
        <v>0</v>
      </c>
      <c r="L208" s="258" t="n">
        <f aca="false">(A208-Calculation!$C$8)/365.25</f>
        <v>16.6652977412731</v>
      </c>
      <c r="M208" s="1" t="n">
        <v>3</v>
      </c>
      <c r="N208" s="307" t="n">
        <f aca="false">$A208</f>
        <v>52018</v>
      </c>
      <c r="O208" s="41" t="n">
        <f aca="false">VLOOKUP($N208,$AI$8:$AJ$258,2)+PvolMult</f>
        <v>0.164451464908386</v>
      </c>
      <c r="P208" s="308" t="n">
        <f aca="false">VLOOKUP($N208,$AI$8:$AK$258,3)+PvolMult</f>
        <v>0.197341757890064</v>
      </c>
      <c r="Q208" s="109"/>
      <c r="V208" s="310" t="n">
        <f aca="false">$A208</f>
        <v>52018</v>
      </c>
      <c r="W208" s="261" t="n">
        <f aca="false">IF(Calculation!$Y$12=2,VLOOKUP(V208,Curves!$D208:$K461,3),(VLOOKUP(V208,Curves!$D208:$K461,3)*16*5+VLOOKUP(V208,Curves!$D208:$K461,7)*8*7+VLOOKUP(V208,Curves!M209:T432,3)*16+VLOOKUP(V208,Curves!M209:T432,7)*16)/168)</f>
        <v>73.5</v>
      </c>
      <c r="X208" s="92" t="n">
        <v>0</v>
      </c>
      <c r="Y208" s="311" t="n">
        <f aca="false">Y207</f>
        <v>55</v>
      </c>
      <c r="Z208" s="294" t="n">
        <f aca="false">VLOOKUP(V208,Curves!A202:B461,2)</f>
        <v>0.06650108280325</v>
      </c>
      <c r="AA208" s="325"/>
      <c r="AB208" s="326"/>
      <c r="AC208" s="325"/>
      <c r="AD208" s="326"/>
      <c r="AE208" s="17" t="n">
        <f aca="false">1+inflation/12*AF208</f>
        <v>1.41666666666667</v>
      </c>
      <c r="AF208" s="17" t="n">
        <v>200</v>
      </c>
      <c r="AG208" s="285" t="n">
        <v>16.66804</v>
      </c>
      <c r="AH208" s="106"/>
      <c r="AI208" s="313" t="n">
        <f aca="false">+V208</f>
        <v>52018</v>
      </c>
      <c r="AJ208" s="314" t="n">
        <f aca="false">IF(Calculation!$AB$24=1,Data!AO208,Data!AP208)</f>
        <v>0.164451464908386</v>
      </c>
      <c r="AK208" s="315" t="n">
        <f aca="false">AJ208*1.2</f>
        <v>0.197341757890064</v>
      </c>
      <c r="AM208" s="41"/>
      <c r="AN208" s="310" t="n">
        <f aca="false">AI208</f>
        <v>52018</v>
      </c>
      <c r="AO208" s="297" t="n">
        <f aca="false">IF(Calculation!$Y$12=2,SQRT((AR208^2*(AN208-today-1)+AU208^2*15)/(AN208-today+14)),SQRT((((AR208^2*16+AS208^2*8)/24)*(AN208-today-1)+((AU208^2*16+AV208^2*8)/24)*15)/(AN208-today+14)))</f>
        <v>0.164451464908386</v>
      </c>
      <c r="AP208" s="277" t="n">
        <f aca="false">IF(Calculation!$Y$12=2,AR208,SQRT((AR208^2*16+AS208^2*8)/24))</f>
        <v>0.08</v>
      </c>
      <c r="AQ208" s="261"/>
      <c r="AR208" s="298" t="n">
        <f aca="false">VLOOKUP(AN208,VolTable,15)</f>
        <v>0.08</v>
      </c>
      <c r="AS208" s="316" t="n">
        <f aca="false">VLOOKUP(AN208,VolTable,19)</f>
        <v>0.175</v>
      </c>
      <c r="AT208" s="291"/>
      <c r="AU208" s="291" t="n">
        <f aca="false">VLOOKUP(AN208,VolTable,23)</f>
        <v>2.9</v>
      </c>
      <c r="AV208" s="299" t="n">
        <f aca="false">VLOOKUP(AN208,VolTable,27)</f>
        <v>1.15</v>
      </c>
    </row>
    <row r="209" customFormat="false" ht="11.25" hidden="false" customHeight="false" outlineLevel="0" collapsed="false">
      <c r="A209" s="319" t="n">
        <f aca="false">EOMONTH(A208,0)+1</f>
        <v>52048</v>
      </c>
      <c r="B209" s="261" t="n">
        <f aca="false">VLOOKUP(A209,$V$8:$Z$258,2)+PPadd</f>
        <v>73.5</v>
      </c>
      <c r="C209" s="65"/>
      <c r="D209" s="302" t="n">
        <f aca="false">VLOOKUP($A209,$V$8:$Z$258,4)</f>
        <v>55</v>
      </c>
      <c r="E209" s="247" t="n">
        <f aca="false">VLOOKUP($A209,$V$8:$Z$258,5)</f>
        <v>0.06650108280325</v>
      </c>
      <c r="F209" s="325"/>
      <c r="G209" s="326"/>
      <c r="H209" s="325"/>
      <c r="I209" s="326"/>
      <c r="J209" s="92" t="n">
        <f aca="false">X209</f>
        <v>0</v>
      </c>
      <c r="K209" s="306" t="n">
        <f aca="false">J209-C209</f>
        <v>0</v>
      </c>
      <c r="L209" s="258" t="n">
        <f aca="false">(A209-Calculation!$C$8)/365.25</f>
        <v>16.7474332648871</v>
      </c>
      <c r="M209" s="1" t="n">
        <v>4</v>
      </c>
      <c r="N209" s="307" t="n">
        <f aca="false">$A209</f>
        <v>52048</v>
      </c>
      <c r="O209" s="41" t="n">
        <f aca="false">VLOOKUP($N209,$AI$8:$AJ$258,2)+PvolMult</f>
        <v>0.164144298460469</v>
      </c>
      <c r="P209" s="308" t="n">
        <f aca="false">VLOOKUP($N209,$AI$8:$AK$258,3)+PvolMult</f>
        <v>0.196973158152563</v>
      </c>
      <c r="Q209" s="109"/>
      <c r="V209" s="310" t="n">
        <f aca="false">$A209</f>
        <v>52048</v>
      </c>
      <c r="W209" s="261" t="n">
        <f aca="false">IF(Calculation!$Y$12=2,VLOOKUP(V209,Curves!$D209:$K462,3),(VLOOKUP(V209,Curves!$D209:$K462,3)*16*5+VLOOKUP(V209,Curves!$D209:$K462,7)*8*7+VLOOKUP(V209,Curves!M210:T433,3)*16+VLOOKUP(V209,Curves!M210:T433,7)*16)/168)</f>
        <v>73.5</v>
      </c>
      <c r="X209" s="92" t="n">
        <v>0</v>
      </c>
      <c r="Y209" s="311" t="n">
        <f aca="false">Y208</f>
        <v>55</v>
      </c>
      <c r="Z209" s="294" t="n">
        <f aca="false">VLOOKUP(V209,Curves!A203:B462,2)</f>
        <v>0.06650108280325</v>
      </c>
      <c r="AA209" s="325"/>
      <c r="AB209" s="326"/>
      <c r="AC209" s="325"/>
      <c r="AD209" s="326"/>
      <c r="AE209" s="17" t="n">
        <f aca="false">1+inflation/12*AF209</f>
        <v>1.41875</v>
      </c>
      <c r="AF209" s="17" t="n">
        <v>201</v>
      </c>
      <c r="AG209" s="285" t="n">
        <v>16.75291</v>
      </c>
      <c r="AH209" s="106"/>
      <c r="AI209" s="313" t="n">
        <f aca="false">+V209</f>
        <v>52048</v>
      </c>
      <c r="AJ209" s="314" t="n">
        <f aca="false">IF(Calculation!$AB$24=1,Data!AO209,Data!AP209)</f>
        <v>0.164144298460469</v>
      </c>
      <c r="AK209" s="315" t="n">
        <f aca="false">AJ209*1.2</f>
        <v>0.196973158152563</v>
      </c>
      <c r="AM209" s="41"/>
      <c r="AN209" s="310" t="n">
        <f aca="false">AI209</f>
        <v>52048</v>
      </c>
      <c r="AO209" s="297" t="n">
        <f aca="false">IF(Calculation!$Y$12=2,SQRT((AR209^2*(AN209-today-1)+AU209^2*15)/(AN209-today+14)),SQRT((((AR209^2*16+AS209^2*8)/24)*(AN209-today-1)+((AU209^2*16+AV209^2*8)/24)*15)/(AN209-today+14)))</f>
        <v>0.164144298460469</v>
      </c>
      <c r="AP209" s="277" t="n">
        <f aca="false">IF(Calculation!$Y$12=2,AR209,SQRT((AR209^2*16+AS209^2*8)/24))</f>
        <v>0.08</v>
      </c>
      <c r="AQ209" s="261"/>
      <c r="AR209" s="298" t="n">
        <f aca="false">VLOOKUP(AN209,VolTable,15)</f>
        <v>0.08</v>
      </c>
      <c r="AS209" s="316" t="n">
        <f aca="false">VLOOKUP(AN209,VolTable,19)</f>
        <v>0.175</v>
      </c>
      <c r="AT209" s="291"/>
      <c r="AU209" s="291" t="n">
        <f aca="false">VLOOKUP(AN209,VolTable,23)</f>
        <v>2.9</v>
      </c>
      <c r="AV209" s="299" t="n">
        <f aca="false">VLOOKUP(AN209,VolTable,27)</f>
        <v>1.15</v>
      </c>
    </row>
    <row r="210" customFormat="false" ht="11.25" hidden="false" customHeight="false" outlineLevel="0" collapsed="false">
      <c r="A210" s="319" t="n">
        <f aca="false">EOMONTH(A209,0)+1</f>
        <v>52079</v>
      </c>
      <c r="B210" s="261" t="n">
        <f aca="false">VLOOKUP(A210,$V$8:$Z$258,2)+PPadd</f>
        <v>73.5</v>
      </c>
      <c r="C210" s="65"/>
      <c r="D210" s="302" t="n">
        <f aca="false">VLOOKUP($A210,$V$8:$Z$258,4)</f>
        <v>55</v>
      </c>
      <c r="E210" s="247" t="n">
        <f aca="false">VLOOKUP($A210,$V$8:$Z$258,5)</f>
        <v>0.06650108280325</v>
      </c>
      <c r="F210" s="325"/>
      <c r="G210" s="326"/>
      <c r="H210" s="325"/>
      <c r="I210" s="326"/>
      <c r="J210" s="92" t="n">
        <f aca="false">X210</f>
        <v>0</v>
      </c>
      <c r="K210" s="306" t="n">
        <f aca="false">J210-C210</f>
        <v>0</v>
      </c>
      <c r="L210" s="258" t="n">
        <f aca="false">(A210-Calculation!$C$8)/365.25</f>
        <v>16.8323066392882</v>
      </c>
      <c r="M210" s="1" t="n">
        <v>5</v>
      </c>
      <c r="N210" s="307" t="n">
        <f aca="false">$A210</f>
        <v>52079</v>
      </c>
      <c r="O210" s="41" t="n">
        <f aca="false">VLOOKUP($N210,$AI$8:$AJ$258,2)+PvolMult</f>
        <v>0.163829436670479</v>
      </c>
      <c r="P210" s="308" t="n">
        <f aca="false">VLOOKUP($N210,$AI$8:$AK$258,3)+PvolMult</f>
        <v>0.196595324004575</v>
      </c>
      <c r="Q210" s="109"/>
      <c r="V210" s="310" t="n">
        <f aca="false">$A210</f>
        <v>52079</v>
      </c>
      <c r="W210" s="261" t="n">
        <f aca="false">IF(Calculation!$Y$12=2,VLOOKUP(V210,Curves!$D210:$K463,3),(VLOOKUP(V210,Curves!$D210:$K463,3)*16*5+VLOOKUP(V210,Curves!$D210:$K463,7)*8*7+VLOOKUP(V210,Curves!M211:T434,3)*16+VLOOKUP(V210,Curves!M211:T434,7)*16)/168)</f>
        <v>73.5</v>
      </c>
      <c r="X210" s="92" t="n">
        <v>0</v>
      </c>
      <c r="Y210" s="311" t="n">
        <f aca="false">Y209</f>
        <v>55</v>
      </c>
      <c r="Z210" s="294" t="n">
        <f aca="false">VLOOKUP(V210,Curves!A204:B463,2)</f>
        <v>0.06650108280325</v>
      </c>
      <c r="AA210" s="325"/>
      <c r="AB210" s="326"/>
      <c r="AC210" s="325"/>
      <c r="AD210" s="326"/>
      <c r="AE210" s="17" t="n">
        <f aca="false">1+inflation/12*AF210</f>
        <v>1.42083333333333</v>
      </c>
      <c r="AF210" s="17" t="n">
        <v>202</v>
      </c>
      <c r="AG210" s="285" t="n">
        <v>16.83778</v>
      </c>
      <c r="AH210" s="106"/>
      <c r="AI210" s="313" t="n">
        <f aca="false">+V210</f>
        <v>52079</v>
      </c>
      <c r="AJ210" s="314" t="n">
        <f aca="false">IF(Calculation!$AB$24=1,Data!AO210,Data!AP210)</f>
        <v>0.163829436670479</v>
      </c>
      <c r="AK210" s="315" t="n">
        <f aca="false">AJ210*1.2</f>
        <v>0.196595324004575</v>
      </c>
      <c r="AM210" s="41"/>
      <c r="AN210" s="310" t="n">
        <f aca="false">AI210</f>
        <v>52079</v>
      </c>
      <c r="AO210" s="297" t="n">
        <f aca="false">IF(Calculation!$Y$12=2,SQRT((AR210^2*(AN210-today-1)+AU210^2*15)/(AN210-today+14)),SQRT((((AR210^2*16+AS210^2*8)/24)*(AN210-today-1)+((AU210^2*16+AV210^2*8)/24)*15)/(AN210-today+14)))</f>
        <v>0.163829436670479</v>
      </c>
      <c r="AP210" s="277" t="n">
        <f aca="false">IF(Calculation!$Y$12=2,AR210,SQRT((AR210^2*16+AS210^2*8)/24))</f>
        <v>0.08</v>
      </c>
      <c r="AQ210" s="261"/>
      <c r="AR210" s="298" t="n">
        <f aca="false">VLOOKUP(AN210,VolTable,15)</f>
        <v>0.08</v>
      </c>
      <c r="AS210" s="316" t="n">
        <f aca="false">VLOOKUP(AN210,VolTable,19)</f>
        <v>0.175</v>
      </c>
      <c r="AT210" s="291"/>
      <c r="AU210" s="291" t="n">
        <f aca="false">VLOOKUP(AN210,VolTable,23)</f>
        <v>2.9</v>
      </c>
      <c r="AV210" s="299" t="n">
        <f aca="false">VLOOKUP(AN210,VolTable,27)</f>
        <v>1.15</v>
      </c>
    </row>
    <row r="211" customFormat="false" ht="11.25" hidden="false" customHeight="false" outlineLevel="0" collapsed="false">
      <c r="A211" s="319" t="n">
        <f aca="false">EOMONTH(A210,0)+1</f>
        <v>52110</v>
      </c>
      <c r="B211" s="261" t="n">
        <f aca="false">VLOOKUP(A211,$V$8:$Z$258,2)+PPadd</f>
        <v>73.5</v>
      </c>
      <c r="C211" s="65"/>
      <c r="D211" s="302" t="n">
        <f aca="false">VLOOKUP($A211,$V$8:$Z$258,4)</f>
        <v>55</v>
      </c>
      <c r="E211" s="247" t="n">
        <f aca="false">VLOOKUP($A211,$V$8:$Z$258,5)</f>
        <v>0.06650108280325</v>
      </c>
      <c r="F211" s="325"/>
      <c r="G211" s="326"/>
      <c r="H211" s="325"/>
      <c r="I211" s="326"/>
      <c r="J211" s="92" t="n">
        <f aca="false">X211</f>
        <v>0</v>
      </c>
      <c r="K211" s="306" t="n">
        <f aca="false">J211-C211</f>
        <v>0</v>
      </c>
      <c r="L211" s="258" t="n">
        <f aca="false">(A211-Calculation!$C$8)/365.25</f>
        <v>16.9171800136893</v>
      </c>
      <c r="M211" s="1" t="n">
        <v>6</v>
      </c>
      <c r="N211" s="307" t="n">
        <f aca="false">$A211</f>
        <v>52110</v>
      </c>
      <c r="O211" s="41" t="n">
        <f aca="false">VLOOKUP($N211,$AI$8:$AJ$258,2)+PvolMult</f>
        <v>0.163517127297575</v>
      </c>
      <c r="P211" s="308" t="n">
        <f aca="false">VLOOKUP($N211,$AI$8:$AK$258,3)+PvolMult</f>
        <v>0.196220552757091</v>
      </c>
      <c r="Q211" s="109"/>
      <c r="V211" s="310" t="n">
        <f aca="false">$A211</f>
        <v>52110</v>
      </c>
      <c r="W211" s="261" t="n">
        <f aca="false">IF(Calculation!$Y$12=2,VLOOKUP(V211,Curves!$D211:$K464,3),(VLOOKUP(V211,Curves!$D211:$K464,3)*16*5+VLOOKUP(V211,Curves!$D211:$K464,7)*8*7+VLOOKUP(V211,Curves!M212:T435,3)*16+VLOOKUP(V211,Curves!M212:T435,7)*16)/168)</f>
        <v>73.5</v>
      </c>
      <c r="X211" s="92" t="n">
        <v>0</v>
      </c>
      <c r="Y211" s="311" t="n">
        <f aca="false">Y210</f>
        <v>55</v>
      </c>
      <c r="Z211" s="294" t="n">
        <f aca="false">VLOOKUP(V211,Curves!A205:B464,2)</f>
        <v>0.06650108280325</v>
      </c>
      <c r="AA211" s="325"/>
      <c r="AB211" s="326"/>
      <c r="AC211" s="325"/>
      <c r="AD211" s="326"/>
      <c r="AE211" s="17" t="n">
        <f aca="false">1+inflation/12*AF211</f>
        <v>1.42291666666667</v>
      </c>
      <c r="AF211" s="17" t="n">
        <v>203</v>
      </c>
      <c r="AG211" s="285" t="n">
        <v>16.91444</v>
      </c>
      <c r="AH211" s="106"/>
      <c r="AI211" s="313" t="n">
        <f aca="false">+V211</f>
        <v>52110</v>
      </c>
      <c r="AJ211" s="314" t="n">
        <f aca="false">IF(Calculation!$AB$24=1,Data!AO211,Data!AP211)</f>
        <v>0.163517127297575</v>
      </c>
      <c r="AK211" s="315" t="n">
        <f aca="false">AJ211*1.2</f>
        <v>0.196220552757091</v>
      </c>
      <c r="AM211" s="41"/>
      <c r="AN211" s="310" t="n">
        <f aca="false">AI211</f>
        <v>52110</v>
      </c>
      <c r="AO211" s="297" t="n">
        <f aca="false">IF(Calculation!$Y$12=2,SQRT((AR211^2*(AN211-today-1)+AU211^2*15)/(AN211-today+14)),SQRT((((AR211^2*16+AS211^2*8)/24)*(AN211-today-1)+((AU211^2*16+AV211^2*8)/24)*15)/(AN211-today+14)))</f>
        <v>0.163517127297575</v>
      </c>
      <c r="AP211" s="277" t="n">
        <f aca="false">IF(Calculation!$Y$12=2,AR211,SQRT((AR211^2*16+AS211^2*8)/24))</f>
        <v>0.08</v>
      </c>
      <c r="AQ211" s="261"/>
      <c r="AR211" s="298" t="n">
        <f aca="false">VLOOKUP(AN211,VolTable,15)</f>
        <v>0.08</v>
      </c>
      <c r="AS211" s="316" t="n">
        <f aca="false">VLOOKUP(AN211,VolTable,19)</f>
        <v>0.175</v>
      </c>
      <c r="AT211" s="291"/>
      <c r="AU211" s="291" t="n">
        <f aca="false">VLOOKUP(AN211,VolTable,23)</f>
        <v>2.9</v>
      </c>
      <c r="AV211" s="299" t="n">
        <f aca="false">VLOOKUP(AN211,VolTable,27)</f>
        <v>1.15</v>
      </c>
    </row>
    <row r="212" customFormat="false" ht="11.25" hidden="false" customHeight="false" outlineLevel="0" collapsed="false">
      <c r="A212" s="301" t="n">
        <f aca="false">EOMONTH(A211,0)+1</f>
        <v>52140</v>
      </c>
      <c r="B212" s="261" t="n">
        <f aca="false">VLOOKUP(A212,$V$8:$Z$258,2)+PPadd</f>
        <v>73.5</v>
      </c>
      <c r="C212" s="65"/>
      <c r="D212" s="302" t="n">
        <f aca="false">VLOOKUP($A212,$V$8:$Z$258,4)</f>
        <v>55</v>
      </c>
      <c r="E212" s="247" t="n">
        <f aca="false">VLOOKUP($A212,$V$8:$Z$258,5)</f>
        <v>0.06650108280325</v>
      </c>
      <c r="F212" s="325"/>
      <c r="G212" s="326"/>
      <c r="H212" s="325"/>
      <c r="I212" s="326"/>
      <c r="J212" s="92" t="n">
        <f aca="false">X212</f>
        <v>0</v>
      </c>
      <c r="K212" s="306" t="n">
        <f aca="false">J212-C212</f>
        <v>0</v>
      </c>
      <c r="L212" s="258" t="n">
        <f aca="false">(A212-Calculation!$C$8)/365.25</f>
        <v>16.9993155373032</v>
      </c>
      <c r="M212" s="1" t="n">
        <v>1</v>
      </c>
      <c r="N212" s="307" t="n">
        <f aca="false">$A212</f>
        <v>52140</v>
      </c>
      <c r="O212" s="41" t="n">
        <f aca="false">VLOOKUP($N212,$AI$8:$AJ$258,2)+PvolMult</f>
        <v>0.163217291954816</v>
      </c>
      <c r="P212" s="308" t="n">
        <f aca="false">VLOOKUP($N212,$AI$8:$AK$258,3)+PvolMult</f>
        <v>0.195860750345779</v>
      </c>
      <c r="Q212" s="109"/>
      <c r="V212" s="310" t="n">
        <f aca="false">$A212</f>
        <v>52140</v>
      </c>
      <c r="W212" s="261" t="n">
        <f aca="false">IF(Calculation!$Y$12=2,VLOOKUP(V212,Curves!$D212:$K465,3),(VLOOKUP(V212,Curves!$D212:$K465,3)*16*5+VLOOKUP(V212,Curves!$D212:$K465,7)*8*7+VLOOKUP(V212,Curves!M213:T436,3)*16+VLOOKUP(V212,Curves!M213:T436,7)*16)/168)</f>
        <v>73.5</v>
      </c>
      <c r="X212" s="92" t="n">
        <v>0</v>
      </c>
      <c r="Y212" s="311" t="n">
        <f aca="false">Y211</f>
        <v>55</v>
      </c>
      <c r="Z212" s="294" t="n">
        <f aca="false">VLOOKUP(V212,Curves!A206:B465,2)</f>
        <v>0.06650108280325</v>
      </c>
      <c r="AA212" s="325"/>
      <c r="AB212" s="326"/>
      <c r="AC212" s="325"/>
      <c r="AD212" s="326"/>
      <c r="AE212" s="17" t="n">
        <f aca="false">1+inflation/12*AF212</f>
        <v>1.425</v>
      </c>
      <c r="AF212" s="17" t="n">
        <v>204</v>
      </c>
      <c r="AG212" s="285" t="n">
        <v>16.99932</v>
      </c>
      <c r="AH212" s="106"/>
      <c r="AI212" s="313" t="n">
        <f aca="false">+V212</f>
        <v>52140</v>
      </c>
      <c r="AJ212" s="314" t="n">
        <f aca="false">IF(Calculation!$AB$24=1,Data!AO212,Data!AP212)</f>
        <v>0.163217291954816</v>
      </c>
      <c r="AK212" s="315" t="n">
        <f aca="false">AJ212*1.2</f>
        <v>0.195860750345779</v>
      </c>
      <c r="AM212" s="41"/>
      <c r="AN212" s="310" t="n">
        <f aca="false">AI212</f>
        <v>52140</v>
      </c>
      <c r="AO212" s="297" t="n">
        <f aca="false">IF(Calculation!$Y$12=2,SQRT((AR212^2*(AN212-today-1)+AU212^2*15)/(AN212-today+14)),SQRT((((AR212^2*16+AS212^2*8)/24)*(AN212-today-1)+((AU212^2*16+AV212^2*8)/24)*15)/(AN212-today+14)))</f>
        <v>0.163217291954816</v>
      </c>
      <c r="AP212" s="277" t="n">
        <f aca="false">IF(Calculation!$Y$12=2,AR212,SQRT((AR212^2*16+AS212^2*8)/24))</f>
        <v>0.08</v>
      </c>
      <c r="AQ212" s="261"/>
      <c r="AR212" s="298" t="n">
        <f aca="false">VLOOKUP(AN212,VolTable,15)</f>
        <v>0.08</v>
      </c>
      <c r="AS212" s="316" t="n">
        <f aca="false">VLOOKUP(AN212,VolTable,19)</f>
        <v>0.175</v>
      </c>
      <c r="AT212" s="291"/>
      <c r="AU212" s="291" t="n">
        <f aca="false">VLOOKUP(AN212,VolTable,23)</f>
        <v>2.9</v>
      </c>
      <c r="AV212" s="299" t="n">
        <f aca="false">VLOOKUP(AN212,VolTable,27)</f>
        <v>1.15</v>
      </c>
    </row>
    <row r="213" customFormat="false" ht="11.25" hidden="false" customHeight="false" outlineLevel="0" collapsed="false">
      <c r="A213" s="319" t="n">
        <f aca="false">EOMONTH(A212,0)+1</f>
        <v>52171</v>
      </c>
      <c r="B213" s="261" t="n">
        <f aca="false">VLOOKUP(A213,$V$8:$Z$258,2)+PPadd</f>
        <v>73.5</v>
      </c>
      <c r="C213" s="65"/>
      <c r="D213" s="302" t="n">
        <f aca="false">VLOOKUP($A213,$V$8:$Z$258,4)</f>
        <v>55</v>
      </c>
      <c r="E213" s="247" t="n">
        <f aca="false">VLOOKUP($A213,$V$8:$Z$258,5)</f>
        <v>0.06650108280325</v>
      </c>
      <c r="F213" s="325"/>
      <c r="G213" s="326"/>
      <c r="H213" s="325"/>
      <c r="I213" s="326"/>
      <c r="J213" s="92" t="n">
        <f aca="false">X213</f>
        <v>0</v>
      </c>
      <c r="K213" s="306" t="n">
        <f aca="false">J213-C213</f>
        <v>0</v>
      </c>
      <c r="L213" s="258" t="n">
        <f aca="false">(A213-Calculation!$C$8)/365.25</f>
        <v>17.0841889117043</v>
      </c>
      <c r="M213" s="1" t="n">
        <v>2</v>
      </c>
      <c r="N213" s="307" t="n">
        <f aca="false">$A213</f>
        <v>52171</v>
      </c>
      <c r="O213" s="41" t="n">
        <f aca="false">VLOOKUP($N213,$AI$8:$AJ$258,2)+PvolMult</f>
        <v>0.162909910441186</v>
      </c>
      <c r="P213" s="308" t="n">
        <f aca="false">VLOOKUP($N213,$AI$8:$AK$258,3)+PvolMult</f>
        <v>0.195491892529423</v>
      </c>
      <c r="Q213" s="109"/>
      <c r="V213" s="310" t="n">
        <f aca="false">$A213</f>
        <v>52171</v>
      </c>
      <c r="W213" s="261" t="n">
        <f aca="false">IF(Calculation!$Y$12=2,VLOOKUP(V213,Curves!$D213:$K466,3),(VLOOKUP(V213,Curves!$D213:$K466,3)*16*5+VLOOKUP(V213,Curves!$D213:$K466,7)*8*7+VLOOKUP(V213,Curves!M214:T437,3)*16+VLOOKUP(V213,Curves!M214:T437,7)*16)/168)</f>
        <v>73.5</v>
      </c>
      <c r="X213" s="92" t="n">
        <v>0</v>
      </c>
      <c r="Y213" s="311" t="n">
        <f aca="false">Y212</f>
        <v>55</v>
      </c>
      <c r="Z213" s="294" t="n">
        <f aca="false">VLOOKUP(V213,Curves!A207:B466,2)</f>
        <v>0.06650108280325</v>
      </c>
      <c r="AA213" s="325"/>
      <c r="AB213" s="326"/>
      <c r="AC213" s="325"/>
      <c r="AD213" s="326"/>
      <c r="AE213" s="17" t="n">
        <f aca="false">1+inflation/12*AF213</f>
        <v>1.42708333333333</v>
      </c>
      <c r="AF213" s="17" t="n">
        <v>205</v>
      </c>
      <c r="AG213" s="285" t="n">
        <v>17.08145</v>
      </c>
      <c r="AH213" s="106"/>
      <c r="AI213" s="313" t="n">
        <f aca="false">+V213</f>
        <v>52171</v>
      </c>
      <c r="AJ213" s="314" t="n">
        <f aca="false">IF(Calculation!$AB$24=1,Data!AO213,Data!AP213)</f>
        <v>0.162909910441186</v>
      </c>
      <c r="AK213" s="315" t="n">
        <f aca="false">AJ213*1.2</f>
        <v>0.195491892529423</v>
      </c>
      <c r="AM213" s="41"/>
      <c r="AN213" s="310" t="n">
        <f aca="false">AI213</f>
        <v>52171</v>
      </c>
      <c r="AO213" s="297" t="n">
        <f aca="false">IF(Calculation!$Y$12=2,SQRT((AR213^2*(AN213-today-1)+AU213^2*15)/(AN213-today+14)),SQRT((((AR213^2*16+AS213^2*8)/24)*(AN213-today-1)+((AU213^2*16+AV213^2*8)/24)*15)/(AN213-today+14)))</f>
        <v>0.162909910441186</v>
      </c>
      <c r="AP213" s="277" t="n">
        <f aca="false">IF(Calculation!$Y$12=2,AR213,SQRT((AR213^2*16+AS213^2*8)/24))</f>
        <v>0.08</v>
      </c>
      <c r="AQ213" s="261"/>
      <c r="AR213" s="298" t="n">
        <f aca="false">VLOOKUP(AN213,VolTable,15)</f>
        <v>0.08</v>
      </c>
      <c r="AS213" s="316" t="n">
        <f aca="false">VLOOKUP(AN213,VolTable,19)</f>
        <v>0.175</v>
      </c>
      <c r="AT213" s="291"/>
      <c r="AU213" s="291" t="n">
        <f aca="false">VLOOKUP(AN213,VolTable,23)</f>
        <v>2.9</v>
      </c>
      <c r="AV213" s="299" t="n">
        <f aca="false">VLOOKUP(AN213,VolTable,27)</f>
        <v>1.15</v>
      </c>
    </row>
    <row r="214" customFormat="false" ht="11.25" hidden="false" customHeight="false" outlineLevel="0" collapsed="false">
      <c r="A214" s="319" t="n">
        <f aca="false">EOMONTH(A213,0)+1</f>
        <v>52201</v>
      </c>
      <c r="B214" s="261" t="n">
        <f aca="false">VLOOKUP(A214,$V$8:$Z$258,2)+PPadd</f>
        <v>73.5</v>
      </c>
      <c r="C214" s="65"/>
      <c r="D214" s="302" t="n">
        <f aca="false">VLOOKUP($A214,$V$8:$Z$258,4)</f>
        <v>55</v>
      </c>
      <c r="E214" s="247" t="n">
        <f aca="false">VLOOKUP($A214,$V$8:$Z$258,5)</f>
        <v>0.06650108280325</v>
      </c>
      <c r="F214" s="325"/>
      <c r="G214" s="326"/>
      <c r="H214" s="325"/>
      <c r="I214" s="326"/>
      <c r="J214" s="92" t="n">
        <f aca="false">X214</f>
        <v>0</v>
      </c>
      <c r="K214" s="306" t="n">
        <f aca="false">J214-C214</f>
        <v>0</v>
      </c>
      <c r="L214" s="258" t="n">
        <f aca="false">(A214-Calculation!$C$8)/365.25</f>
        <v>17.1663244353183</v>
      </c>
      <c r="M214" s="1" t="n">
        <v>3</v>
      </c>
      <c r="N214" s="307" t="n">
        <f aca="false">$A214</f>
        <v>52201</v>
      </c>
      <c r="O214" s="41" t="n">
        <f aca="false">VLOOKUP($N214,$AI$8:$AJ$258,2)+PvolMult</f>
        <v>0.162614784490337</v>
      </c>
      <c r="P214" s="308" t="n">
        <f aca="false">VLOOKUP($N214,$AI$8:$AK$258,3)+PvolMult</f>
        <v>0.195137741388404</v>
      </c>
      <c r="Q214" s="109"/>
      <c r="V214" s="310" t="n">
        <f aca="false">$A214</f>
        <v>52201</v>
      </c>
      <c r="W214" s="261" t="n">
        <f aca="false">IF(Calculation!$Y$12=2,VLOOKUP(V214,Curves!$D214:$K467,3),(VLOOKUP(V214,Curves!$D214:$K467,3)*16*5+VLOOKUP(V214,Curves!$D214:$K467,7)*8*7+VLOOKUP(V214,Curves!M215:T438,3)*16+VLOOKUP(V214,Curves!M215:T438,7)*16)/168)</f>
        <v>73.5</v>
      </c>
      <c r="X214" s="92" t="n">
        <v>0</v>
      </c>
      <c r="Y214" s="311" t="n">
        <f aca="false">Y213</f>
        <v>55</v>
      </c>
      <c r="Z214" s="294" t="n">
        <f aca="false">VLOOKUP(V214,Curves!A208:B467,2)</f>
        <v>0.06650108280325</v>
      </c>
      <c r="AA214" s="325"/>
      <c r="AB214" s="326"/>
      <c r="AC214" s="325"/>
      <c r="AD214" s="326"/>
      <c r="AE214" s="17" t="n">
        <f aca="false">1+inflation/12*AF214</f>
        <v>1.42916666666667</v>
      </c>
      <c r="AF214" s="17" t="n">
        <v>206</v>
      </c>
      <c r="AG214" s="285" t="n">
        <v>17.16632</v>
      </c>
      <c r="AH214" s="106"/>
      <c r="AI214" s="313" t="n">
        <f aca="false">+V214</f>
        <v>52201</v>
      </c>
      <c r="AJ214" s="314" t="n">
        <f aca="false">IF(Calculation!$AB$24=1,Data!AO214,Data!AP214)</f>
        <v>0.162614784490337</v>
      </c>
      <c r="AK214" s="315" t="n">
        <f aca="false">AJ214*1.2</f>
        <v>0.195137741388404</v>
      </c>
      <c r="AM214" s="41"/>
      <c r="AN214" s="310" t="n">
        <f aca="false">AI214</f>
        <v>52201</v>
      </c>
      <c r="AO214" s="297" t="n">
        <f aca="false">IF(Calculation!$Y$12=2,SQRT((AR214^2*(AN214-today-1)+AU214^2*15)/(AN214-today+14)),SQRT((((AR214^2*16+AS214^2*8)/24)*(AN214-today-1)+((AU214^2*16+AV214^2*8)/24)*15)/(AN214-today+14)))</f>
        <v>0.162614784490337</v>
      </c>
      <c r="AP214" s="277" t="n">
        <f aca="false">IF(Calculation!$Y$12=2,AR214,SQRT((AR214^2*16+AS214^2*8)/24))</f>
        <v>0.08</v>
      </c>
      <c r="AQ214" s="261"/>
      <c r="AR214" s="298" t="n">
        <f aca="false">VLOOKUP(AN214,VolTable,15)</f>
        <v>0.08</v>
      </c>
      <c r="AS214" s="316" t="n">
        <f aca="false">VLOOKUP(AN214,VolTable,19)</f>
        <v>0.175</v>
      </c>
      <c r="AT214" s="291"/>
      <c r="AU214" s="291" t="n">
        <f aca="false">VLOOKUP(AN214,VolTable,23)</f>
        <v>2.9</v>
      </c>
      <c r="AV214" s="299" t="n">
        <f aca="false">VLOOKUP(AN214,VolTable,27)</f>
        <v>1.15</v>
      </c>
    </row>
    <row r="215" customFormat="false" ht="11.25" hidden="false" customHeight="false" outlineLevel="0" collapsed="false">
      <c r="A215" s="319" t="n">
        <f aca="false">EOMONTH(A214,0)+1</f>
        <v>52232</v>
      </c>
      <c r="B215" s="261" t="n">
        <f aca="false">VLOOKUP(A215,$V$8:$Z$258,2)+PPadd</f>
        <v>73.5</v>
      </c>
      <c r="C215" s="65"/>
      <c r="D215" s="302" t="n">
        <f aca="false">VLOOKUP($A215,$V$8:$Z$258,4)</f>
        <v>55</v>
      </c>
      <c r="E215" s="247" t="n">
        <f aca="false">VLOOKUP($A215,$V$8:$Z$258,5)</f>
        <v>0.06650108280325</v>
      </c>
      <c r="F215" s="325"/>
      <c r="G215" s="326"/>
      <c r="H215" s="325"/>
      <c r="I215" s="326"/>
      <c r="J215" s="92" t="n">
        <f aca="false">X215</f>
        <v>0</v>
      </c>
      <c r="K215" s="306" t="n">
        <f aca="false">J215-C215</f>
        <v>0</v>
      </c>
      <c r="L215" s="258" t="n">
        <f aca="false">(A215-Calculation!$C$8)/365.25</f>
        <v>17.2511978097194</v>
      </c>
      <c r="M215" s="1" t="n">
        <v>4</v>
      </c>
      <c r="N215" s="307" t="n">
        <f aca="false">$A215</f>
        <v>52232</v>
      </c>
      <c r="O215" s="41" t="n">
        <f aca="false">VLOOKUP($N215,$AI$8:$AJ$258,2)+PvolMult</f>
        <v>0.162312208920207</v>
      </c>
      <c r="P215" s="308" t="n">
        <f aca="false">VLOOKUP($N215,$AI$8:$AK$258,3)+PvolMult</f>
        <v>0.194774650704249</v>
      </c>
      <c r="Q215" s="109"/>
      <c r="V215" s="310" t="n">
        <f aca="false">$A215</f>
        <v>52232</v>
      </c>
      <c r="W215" s="261" t="n">
        <f aca="false">IF(Calculation!$Y$12=2,VLOOKUP(V215,Curves!$D215:$K468,3),(VLOOKUP(V215,Curves!$D215:$K468,3)*16*5+VLOOKUP(V215,Curves!$D215:$K468,7)*8*7+VLOOKUP(V215,Curves!M216:T439,3)*16+VLOOKUP(V215,Curves!M216:T439,7)*16)/168)</f>
        <v>73.5</v>
      </c>
      <c r="X215" s="92" t="n">
        <v>0</v>
      </c>
      <c r="Y215" s="311" t="n">
        <f aca="false">Y214</f>
        <v>55</v>
      </c>
      <c r="Z215" s="294" t="n">
        <f aca="false">VLOOKUP(V215,Curves!A209:B468,2)</f>
        <v>0.06650108280325</v>
      </c>
      <c r="AA215" s="325"/>
      <c r="AB215" s="326"/>
      <c r="AC215" s="325"/>
      <c r="AD215" s="326"/>
      <c r="AE215" s="17" t="n">
        <f aca="false">1+inflation/12*AF215</f>
        <v>1.43125</v>
      </c>
      <c r="AF215" s="17" t="n">
        <v>207</v>
      </c>
      <c r="AG215" s="285" t="n">
        <v>17.24846</v>
      </c>
      <c r="AH215" s="106"/>
      <c r="AI215" s="313" t="n">
        <f aca="false">+V215</f>
        <v>52232</v>
      </c>
      <c r="AJ215" s="314" t="n">
        <f aca="false">IF(Calculation!$AB$24=1,Data!AO215,Data!AP215)</f>
        <v>0.162312208920207</v>
      </c>
      <c r="AK215" s="315" t="n">
        <f aca="false">AJ215*1.2</f>
        <v>0.194774650704249</v>
      </c>
      <c r="AM215" s="41"/>
      <c r="AN215" s="310" t="n">
        <f aca="false">AI215</f>
        <v>52232</v>
      </c>
      <c r="AO215" s="297" t="n">
        <f aca="false">IF(Calculation!$Y$12=2,SQRT((AR215^2*(AN215-today-1)+AU215^2*15)/(AN215-today+14)),SQRT((((AR215^2*16+AS215^2*8)/24)*(AN215-today-1)+((AU215^2*16+AV215^2*8)/24)*15)/(AN215-today+14)))</f>
        <v>0.162312208920207</v>
      </c>
      <c r="AP215" s="277" t="n">
        <f aca="false">IF(Calculation!$Y$12=2,AR215,SQRT((AR215^2*16+AS215^2*8)/24))</f>
        <v>0.08</v>
      </c>
      <c r="AQ215" s="261"/>
      <c r="AR215" s="298" t="n">
        <f aca="false">VLOOKUP(AN215,VolTable,15)</f>
        <v>0.08</v>
      </c>
      <c r="AS215" s="316" t="n">
        <f aca="false">VLOOKUP(AN215,VolTable,19)</f>
        <v>0.175</v>
      </c>
      <c r="AT215" s="291"/>
      <c r="AU215" s="291" t="n">
        <f aca="false">VLOOKUP(AN215,VolTable,23)</f>
        <v>2.9</v>
      </c>
      <c r="AV215" s="299" t="n">
        <f aca="false">VLOOKUP(AN215,VolTable,27)</f>
        <v>1.15</v>
      </c>
    </row>
    <row r="216" customFormat="false" ht="11.25" hidden="false" customHeight="false" outlineLevel="0" collapsed="false">
      <c r="A216" s="319" t="n">
        <f aca="false">EOMONTH(A215,0)+1</f>
        <v>52263</v>
      </c>
      <c r="B216" s="261" t="n">
        <f aca="false">VLOOKUP(A216,$V$8:$Z$258,2)+PPadd</f>
        <v>73.5</v>
      </c>
      <c r="C216" s="65"/>
      <c r="D216" s="302" t="n">
        <f aca="false">VLOOKUP($A216,$V$8:$Z$258,4)</f>
        <v>55</v>
      </c>
      <c r="E216" s="247" t="n">
        <f aca="false">VLOOKUP($A216,$V$8:$Z$258,5)</f>
        <v>0.06650108280325</v>
      </c>
      <c r="F216" s="325"/>
      <c r="G216" s="326"/>
      <c r="H216" s="325"/>
      <c r="I216" s="326"/>
      <c r="J216" s="92" t="n">
        <f aca="false">X216</f>
        <v>0</v>
      </c>
      <c r="K216" s="306" t="n">
        <f aca="false">J216-C216</f>
        <v>0</v>
      </c>
      <c r="L216" s="258" t="n">
        <f aca="false">(A216-Calculation!$C$8)/365.25</f>
        <v>17.3360711841205</v>
      </c>
      <c r="M216" s="1" t="n">
        <v>5</v>
      </c>
      <c r="N216" s="307" t="n">
        <f aca="false">$A216</f>
        <v>52263</v>
      </c>
      <c r="O216" s="41" t="n">
        <f aca="false">VLOOKUP($N216,$AI$8:$AJ$258,2)+PvolMult</f>
        <v>0.162012030321281</v>
      </c>
      <c r="P216" s="308" t="n">
        <f aca="false">VLOOKUP($N216,$AI$8:$AK$258,3)+PvolMult</f>
        <v>0.194414436385538</v>
      </c>
      <c r="Q216" s="109"/>
      <c r="V216" s="310" t="n">
        <f aca="false">$A216</f>
        <v>52263</v>
      </c>
      <c r="W216" s="261" t="n">
        <f aca="false">IF(Calculation!$Y$12=2,VLOOKUP(V216,Curves!$D216:$K469,3),(VLOOKUP(V216,Curves!$D216:$K469,3)*16*5+VLOOKUP(V216,Curves!$D216:$K469,7)*8*7+VLOOKUP(V216,Curves!M217:T440,3)*16+VLOOKUP(V216,Curves!M217:T440,7)*16)/168)</f>
        <v>73.5</v>
      </c>
      <c r="X216" s="92" t="n">
        <v>0</v>
      </c>
      <c r="Y216" s="311" t="n">
        <f aca="false">Y215</f>
        <v>55</v>
      </c>
      <c r="Z216" s="294" t="n">
        <f aca="false">VLOOKUP(V216,Curves!A210:B469,2)</f>
        <v>0.06650108280325</v>
      </c>
      <c r="AA216" s="325"/>
      <c r="AB216" s="326"/>
      <c r="AC216" s="325"/>
      <c r="AD216" s="326"/>
      <c r="AE216" s="17" t="n">
        <f aca="false">1+inflation/12*AF216</f>
        <v>1.43333333333333</v>
      </c>
      <c r="AF216" s="17" t="n">
        <v>208</v>
      </c>
      <c r="AG216" s="285" t="n">
        <v>17.33333</v>
      </c>
      <c r="AH216" s="106"/>
      <c r="AI216" s="313" t="n">
        <f aca="false">+V216</f>
        <v>52263</v>
      </c>
      <c r="AJ216" s="314" t="n">
        <f aca="false">IF(Calculation!$AB$24=1,Data!AO216,Data!AP216)</f>
        <v>0.162012030321281</v>
      </c>
      <c r="AK216" s="315" t="n">
        <f aca="false">AJ216*1.2</f>
        <v>0.194414436385538</v>
      </c>
      <c r="AM216" s="41"/>
      <c r="AN216" s="310" t="n">
        <f aca="false">AI216</f>
        <v>52263</v>
      </c>
      <c r="AO216" s="297" t="n">
        <f aca="false">IF(Calculation!$Y$12=2,SQRT((AR216^2*(AN216-today-1)+AU216^2*15)/(AN216-today+14)),SQRT((((AR216^2*16+AS216^2*8)/24)*(AN216-today-1)+((AU216^2*16+AV216^2*8)/24)*15)/(AN216-today+14)))</f>
        <v>0.162012030321281</v>
      </c>
      <c r="AP216" s="277" t="n">
        <f aca="false">IF(Calculation!$Y$12=2,AR216,SQRT((AR216^2*16+AS216^2*8)/24))</f>
        <v>0.08</v>
      </c>
      <c r="AQ216" s="261"/>
      <c r="AR216" s="298" t="n">
        <f aca="false">VLOOKUP(AN216,VolTable,15)</f>
        <v>0.08</v>
      </c>
      <c r="AS216" s="316" t="n">
        <f aca="false">VLOOKUP(AN216,VolTable,19)</f>
        <v>0.175</v>
      </c>
      <c r="AT216" s="291"/>
      <c r="AU216" s="291" t="n">
        <f aca="false">VLOOKUP(AN216,VolTable,23)</f>
        <v>2.9</v>
      </c>
      <c r="AV216" s="299" t="n">
        <f aca="false">VLOOKUP(AN216,VolTable,27)</f>
        <v>1.15</v>
      </c>
    </row>
    <row r="217" customFormat="false" ht="11.25" hidden="false" customHeight="false" outlineLevel="0" collapsed="false">
      <c r="A217" s="319" t="n">
        <f aca="false">EOMONTH(A216,0)+1</f>
        <v>52291</v>
      </c>
      <c r="B217" s="261" t="n">
        <f aca="false">VLOOKUP(A217,$V$8:$Z$258,2)+PPadd</f>
        <v>73.5</v>
      </c>
      <c r="C217" s="65"/>
      <c r="D217" s="302" t="n">
        <f aca="false">VLOOKUP($A217,$V$8:$Z$258,4)</f>
        <v>55</v>
      </c>
      <c r="E217" s="247" t="n">
        <f aca="false">VLOOKUP($A217,$V$8:$Z$258,5)</f>
        <v>0.06650108280325</v>
      </c>
      <c r="F217" s="325"/>
      <c r="G217" s="326"/>
      <c r="H217" s="325"/>
      <c r="I217" s="326"/>
      <c r="J217" s="92" t="n">
        <f aca="false">X217</f>
        <v>0</v>
      </c>
      <c r="K217" s="306" t="n">
        <f aca="false">J217-C217</f>
        <v>0</v>
      </c>
      <c r="L217" s="258" t="n">
        <f aca="false">(A217-Calculation!$C$8)/365.25</f>
        <v>17.4127310061602</v>
      </c>
      <c r="M217" s="1" t="n">
        <v>6</v>
      </c>
      <c r="N217" s="307" t="n">
        <f aca="false">$A217</f>
        <v>52291</v>
      </c>
      <c r="O217" s="41" t="n">
        <f aca="false">VLOOKUP($N217,$AI$8:$AJ$258,2)+PvolMult</f>
        <v>0.161742936635083</v>
      </c>
      <c r="P217" s="308" t="n">
        <f aca="false">VLOOKUP($N217,$AI$8:$AK$258,3)+PvolMult</f>
        <v>0.194091523962099</v>
      </c>
      <c r="Q217" s="109"/>
      <c r="V217" s="310" t="n">
        <f aca="false">$A217</f>
        <v>52291</v>
      </c>
      <c r="W217" s="261" t="n">
        <f aca="false">IF(Calculation!$Y$12=2,VLOOKUP(V217,Curves!$D217:$K470,3),(VLOOKUP(V217,Curves!$D217:$K470,3)*16*5+VLOOKUP(V217,Curves!$D217:$K470,7)*8*7+VLOOKUP(V217,Curves!M218:T441,3)*16+VLOOKUP(V217,Curves!M218:T441,7)*16)/168)</f>
        <v>73.5</v>
      </c>
      <c r="X217" s="92" t="n">
        <v>0</v>
      </c>
      <c r="Y217" s="311" t="n">
        <f aca="false">Y216</f>
        <v>55</v>
      </c>
      <c r="Z217" s="294" t="n">
        <f aca="false">VLOOKUP(V217,Curves!A211:B470,2)</f>
        <v>0.06650108280325</v>
      </c>
      <c r="AA217" s="325"/>
      <c r="AB217" s="326"/>
      <c r="AC217" s="325"/>
      <c r="AD217" s="326"/>
      <c r="AE217" s="17" t="n">
        <f aca="false">1+inflation/12*AF217</f>
        <v>1.43541666666667</v>
      </c>
      <c r="AF217" s="17" t="n">
        <v>209</v>
      </c>
      <c r="AG217" s="285" t="n">
        <v>17.41821</v>
      </c>
      <c r="AH217" s="106"/>
      <c r="AI217" s="313" t="n">
        <f aca="false">+V217</f>
        <v>52291</v>
      </c>
      <c r="AJ217" s="314" t="n">
        <f aca="false">IF(Calculation!$AB$24=1,Data!AO217,Data!AP217)</f>
        <v>0.161742936635083</v>
      </c>
      <c r="AK217" s="315" t="n">
        <f aca="false">AJ217*1.2</f>
        <v>0.194091523962099</v>
      </c>
      <c r="AM217" s="41"/>
      <c r="AN217" s="310" t="n">
        <f aca="false">AI217</f>
        <v>52291</v>
      </c>
      <c r="AO217" s="297" t="n">
        <f aca="false">IF(Calculation!$Y$12=2,SQRT((AR217^2*(AN217-today-1)+AU217^2*15)/(AN217-today+14)),SQRT((((AR217^2*16+AS217^2*8)/24)*(AN217-today-1)+((AU217^2*16+AV217^2*8)/24)*15)/(AN217-today+14)))</f>
        <v>0.161742936635083</v>
      </c>
      <c r="AP217" s="277" t="n">
        <f aca="false">IF(Calculation!$Y$12=2,AR217,SQRT((AR217^2*16+AS217^2*8)/24))</f>
        <v>0.08</v>
      </c>
      <c r="AQ217" s="261"/>
      <c r="AR217" s="298" t="n">
        <f aca="false">VLOOKUP(AN217,VolTable,15)</f>
        <v>0.08</v>
      </c>
      <c r="AS217" s="316" t="n">
        <f aca="false">VLOOKUP(AN217,VolTable,19)</f>
        <v>0.175</v>
      </c>
      <c r="AT217" s="291"/>
      <c r="AU217" s="291" t="n">
        <f aca="false">VLOOKUP(AN217,VolTable,23)</f>
        <v>2.9</v>
      </c>
      <c r="AV217" s="299" t="n">
        <f aca="false">VLOOKUP(AN217,VolTable,27)</f>
        <v>1.15</v>
      </c>
    </row>
    <row r="218" customFormat="false" ht="11.25" hidden="false" customHeight="false" outlineLevel="0" collapsed="false">
      <c r="A218" s="319" t="n">
        <f aca="false">EOMONTH(A217,0)+1</f>
        <v>52322</v>
      </c>
      <c r="B218" s="261" t="n">
        <f aca="false">VLOOKUP(A218,$V$8:$Z$258,2)+PPadd</f>
        <v>73.5</v>
      </c>
      <c r="C218" s="65"/>
      <c r="D218" s="302" t="n">
        <f aca="false">VLOOKUP($A218,$V$8:$Z$258,4)</f>
        <v>55</v>
      </c>
      <c r="E218" s="247" t="n">
        <f aca="false">VLOOKUP($A218,$V$8:$Z$258,5)</f>
        <v>0.06650108280325</v>
      </c>
      <c r="F218" s="325"/>
      <c r="G218" s="326"/>
      <c r="H218" s="325"/>
      <c r="I218" s="326"/>
      <c r="J218" s="92" t="n">
        <f aca="false">X218</f>
        <v>0</v>
      </c>
      <c r="K218" s="306" t="n">
        <f aca="false">J218-C218</f>
        <v>0</v>
      </c>
      <c r="L218" s="258" t="n">
        <f aca="false">(A218-Calculation!$C$8)/365.25</f>
        <v>17.4976043805613</v>
      </c>
      <c r="M218" s="1" t="n">
        <v>1</v>
      </c>
      <c r="N218" s="307" t="n">
        <f aca="false">$A218</f>
        <v>52322</v>
      </c>
      <c r="O218" s="41" t="n">
        <f aca="false">VLOOKUP($N218,$AI$8:$AJ$258,2)+PvolMult</f>
        <v>0.161447237846996</v>
      </c>
      <c r="P218" s="308" t="n">
        <f aca="false">VLOOKUP($N218,$AI$8:$AK$258,3)+PvolMult</f>
        <v>0.193736685416395</v>
      </c>
      <c r="Q218" s="109"/>
      <c r="V218" s="310" t="n">
        <f aca="false">$A218</f>
        <v>52322</v>
      </c>
      <c r="W218" s="261" t="n">
        <f aca="false">IF(Calculation!$Y$12=2,VLOOKUP(V218,Curves!$D218:$K471,3),(VLOOKUP(V218,Curves!$D218:$K471,3)*16*5+VLOOKUP(V218,Curves!$D218:$K471,7)*8*7+VLOOKUP(V218,Curves!M219:T442,3)*16+VLOOKUP(V218,Curves!M219:T442,7)*16)/168)</f>
        <v>73.5</v>
      </c>
      <c r="X218" s="92" t="n">
        <v>0</v>
      </c>
      <c r="Y218" s="311" t="n">
        <f aca="false">Y217</f>
        <v>55</v>
      </c>
      <c r="Z218" s="294" t="n">
        <f aca="false">VLOOKUP(V218,Curves!A212:B471,2)</f>
        <v>0.06650108280325</v>
      </c>
      <c r="AA218" s="325"/>
      <c r="AB218" s="326"/>
      <c r="AC218" s="325"/>
      <c r="AD218" s="326"/>
      <c r="AE218" s="17" t="n">
        <f aca="false">1+inflation/12*AF218</f>
        <v>1.4375</v>
      </c>
      <c r="AF218" s="17" t="n">
        <v>210</v>
      </c>
      <c r="AG218" s="285" t="n">
        <v>17.50034</v>
      </c>
      <c r="AH218" s="106"/>
      <c r="AI218" s="313" t="n">
        <f aca="false">+V218</f>
        <v>52322</v>
      </c>
      <c r="AJ218" s="314" t="n">
        <f aca="false">IF(Calculation!$AB$24=1,Data!AO218,Data!AP218)</f>
        <v>0.161447237846996</v>
      </c>
      <c r="AK218" s="315" t="n">
        <f aca="false">AJ218*1.2</f>
        <v>0.193736685416395</v>
      </c>
      <c r="AM218" s="41"/>
      <c r="AN218" s="310" t="n">
        <f aca="false">AI218</f>
        <v>52322</v>
      </c>
      <c r="AO218" s="297" t="n">
        <f aca="false">IF(Calculation!$Y$12=2,SQRT((AR218^2*(AN218-today-1)+AU218^2*15)/(AN218-today+14)),SQRT((((AR218^2*16+AS218^2*8)/24)*(AN218-today-1)+((AU218^2*16+AV218^2*8)/24)*15)/(AN218-today+14)))</f>
        <v>0.161447237846996</v>
      </c>
      <c r="AP218" s="277" t="n">
        <f aca="false">IF(Calculation!$Y$12=2,AR218,SQRT((AR218^2*16+AS218^2*8)/24))</f>
        <v>0.08</v>
      </c>
      <c r="AQ218" s="261"/>
      <c r="AR218" s="298" t="n">
        <f aca="false">VLOOKUP(AN218,VolTable,15)</f>
        <v>0.08</v>
      </c>
      <c r="AS218" s="316" t="n">
        <f aca="false">VLOOKUP(AN218,VolTable,19)</f>
        <v>0.175</v>
      </c>
      <c r="AT218" s="291"/>
      <c r="AU218" s="291" t="n">
        <f aca="false">VLOOKUP(AN218,VolTable,23)</f>
        <v>2.9</v>
      </c>
      <c r="AV218" s="299" t="n">
        <f aca="false">VLOOKUP(AN218,VolTable,27)</f>
        <v>1.15</v>
      </c>
    </row>
    <row r="219" customFormat="false" ht="11.25" hidden="false" customHeight="false" outlineLevel="0" collapsed="false">
      <c r="A219" s="319" t="n">
        <f aca="false">EOMONTH(A218,0)+1</f>
        <v>52352</v>
      </c>
      <c r="B219" s="261" t="n">
        <f aca="false">VLOOKUP(A219,$V$8:$Z$258,2)+PPadd</f>
        <v>73.5</v>
      </c>
      <c r="C219" s="65"/>
      <c r="D219" s="302" t="n">
        <f aca="false">VLOOKUP($A219,$V$8:$Z$258,4)</f>
        <v>55</v>
      </c>
      <c r="E219" s="247" t="n">
        <f aca="false">VLOOKUP($A219,$V$8:$Z$258,5)</f>
        <v>0.06650108280325</v>
      </c>
      <c r="F219" s="325"/>
      <c r="G219" s="326"/>
      <c r="H219" s="325"/>
      <c r="I219" s="326"/>
      <c r="J219" s="92" t="n">
        <f aca="false">X219</f>
        <v>0</v>
      </c>
      <c r="K219" s="306" t="n">
        <f aca="false">J219-C219</f>
        <v>0</v>
      </c>
      <c r="L219" s="258" t="n">
        <f aca="false">(A219-Calculation!$C$8)/365.25</f>
        <v>17.5797399041752</v>
      </c>
      <c r="M219" s="1" t="n">
        <v>2</v>
      </c>
      <c r="N219" s="307" t="n">
        <f aca="false">$A219</f>
        <v>52352</v>
      </c>
      <c r="O219" s="41" t="n">
        <f aca="false">VLOOKUP($N219,$AI$8:$AJ$258,2)+PvolMult</f>
        <v>0.161163278957932</v>
      </c>
      <c r="P219" s="308" t="n">
        <f aca="false">VLOOKUP($N219,$AI$8:$AK$258,3)+PvolMult</f>
        <v>0.193395934749518</v>
      </c>
      <c r="Q219" s="109"/>
      <c r="V219" s="310" t="n">
        <f aca="false">$A219</f>
        <v>52352</v>
      </c>
      <c r="W219" s="261" t="n">
        <f aca="false">IF(Calculation!$Y$12=2,VLOOKUP(V219,Curves!$D219:$K472,3),(VLOOKUP(V219,Curves!$D219:$K472,3)*16*5+VLOOKUP(V219,Curves!$D219:$K472,7)*8*7+VLOOKUP(V219,Curves!M220:T443,3)*16+VLOOKUP(V219,Curves!M220:T443,7)*16)/168)</f>
        <v>73.5</v>
      </c>
      <c r="X219" s="92" t="n">
        <v>0</v>
      </c>
      <c r="Y219" s="311" t="n">
        <f aca="false">Y218</f>
        <v>55</v>
      </c>
      <c r="Z219" s="294" t="n">
        <f aca="false">VLOOKUP(V219,Curves!A213:B472,2)</f>
        <v>0.06650108280325</v>
      </c>
      <c r="AA219" s="325"/>
      <c r="AB219" s="326"/>
      <c r="AC219" s="325"/>
      <c r="AD219" s="326"/>
      <c r="AE219" s="17" t="n">
        <f aca="false">1+inflation/12*AF219</f>
        <v>1.43958333333333</v>
      </c>
      <c r="AF219" s="17" t="n">
        <v>211</v>
      </c>
      <c r="AG219" s="285" t="n">
        <v>17.58522</v>
      </c>
      <c r="AH219" s="106"/>
      <c r="AI219" s="313" t="n">
        <f aca="false">+V219</f>
        <v>52352</v>
      </c>
      <c r="AJ219" s="314" t="n">
        <f aca="false">IF(Calculation!$AB$24=1,Data!AO219,Data!AP219)</f>
        <v>0.161163278957932</v>
      </c>
      <c r="AK219" s="315" t="n">
        <f aca="false">AJ219*1.2</f>
        <v>0.193395934749518</v>
      </c>
      <c r="AM219" s="41"/>
      <c r="AN219" s="310" t="n">
        <f aca="false">AI219</f>
        <v>52352</v>
      </c>
      <c r="AO219" s="297" t="n">
        <f aca="false">IF(Calculation!$Y$12=2,SQRT((AR219^2*(AN219-today-1)+AU219^2*15)/(AN219-today+14)),SQRT((((AR219^2*16+AS219^2*8)/24)*(AN219-today-1)+((AU219^2*16+AV219^2*8)/24)*15)/(AN219-today+14)))</f>
        <v>0.161163278957932</v>
      </c>
      <c r="AP219" s="277" t="n">
        <f aca="false">IF(Calculation!$Y$12=2,AR219,SQRT((AR219^2*16+AS219^2*8)/24))</f>
        <v>0.08</v>
      </c>
      <c r="AQ219" s="261"/>
      <c r="AR219" s="298" t="n">
        <f aca="false">VLOOKUP(AN219,VolTable,15)</f>
        <v>0.08</v>
      </c>
      <c r="AS219" s="316" t="n">
        <f aca="false">VLOOKUP(AN219,VolTable,19)</f>
        <v>0.175</v>
      </c>
      <c r="AT219" s="291"/>
      <c r="AU219" s="291" t="n">
        <f aca="false">VLOOKUP(AN219,VolTable,23)</f>
        <v>2.9</v>
      </c>
      <c r="AV219" s="299" t="n">
        <f aca="false">VLOOKUP(AN219,VolTable,27)</f>
        <v>1.15</v>
      </c>
    </row>
    <row r="220" customFormat="false" ht="11.25" hidden="false" customHeight="false" outlineLevel="0" collapsed="false">
      <c r="A220" s="319" t="n">
        <f aca="false">EOMONTH(A219,0)+1</f>
        <v>52383</v>
      </c>
      <c r="B220" s="261" t="n">
        <f aca="false">VLOOKUP(A220,$V$8:$Z$258,2)+PPadd</f>
        <v>73.5</v>
      </c>
      <c r="C220" s="65"/>
      <c r="D220" s="302" t="n">
        <f aca="false">VLOOKUP($A220,$V$8:$Z$258,4)</f>
        <v>55</v>
      </c>
      <c r="E220" s="247" t="n">
        <f aca="false">VLOOKUP($A220,$V$8:$Z$258,5)</f>
        <v>0.06650108280325</v>
      </c>
      <c r="F220" s="325"/>
      <c r="G220" s="326"/>
      <c r="H220" s="325"/>
      <c r="I220" s="326"/>
      <c r="J220" s="92" t="n">
        <f aca="false">X220</f>
        <v>0</v>
      </c>
      <c r="K220" s="306" t="n">
        <f aca="false">J220-C220</f>
        <v>0</v>
      </c>
      <c r="L220" s="258" t="n">
        <f aca="false">(A220-Calculation!$C$8)/365.25</f>
        <v>17.6646132785763</v>
      </c>
      <c r="M220" s="1" t="n">
        <v>3</v>
      </c>
      <c r="N220" s="307" t="n">
        <f aca="false">$A220</f>
        <v>52383</v>
      </c>
      <c r="O220" s="41" t="n">
        <f aca="false">VLOOKUP($N220,$AI$8:$AJ$258,2)+PvolMult</f>
        <v>0.160872101688049</v>
      </c>
      <c r="P220" s="308" t="n">
        <f aca="false">VLOOKUP($N220,$AI$8:$AK$258,3)+PvolMult</f>
        <v>0.193046522025659</v>
      </c>
      <c r="Q220" s="109"/>
      <c r="V220" s="310" t="n">
        <f aca="false">$A220</f>
        <v>52383</v>
      </c>
      <c r="W220" s="261" t="n">
        <f aca="false">IF(Calculation!$Y$12=2,VLOOKUP(V220,Curves!$D220:$K473,3),(VLOOKUP(V220,Curves!$D220:$K473,3)*16*5+VLOOKUP(V220,Curves!$D220:$K473,7)*8*7+VLOOKUP(V220,Curves!M221:T444,3)*16+VLOOKUP(V220,Curves!M221:T444,7)*16)/168)</f>
        <v>73.5</v>
      </c>
      <c r="X220" s="92" t="n">
        <v>0</v>
      </c>
      <c r="Y220" s="311" t="n">
        <f aca="false">Y219</f>
        <v>55</v>
      </c>
      <c r="Z220" s="294" t="n">
        <f aca="false">VLOOKUP(V220,Curves!A214:B473,2)</f>
        <v>0.06650108280325</v>
      </c>
      <c r="AA220" s="325"/>
      <c r="AB220" s="326"/>
      <c r="AC220" s="325"/>
      <c r="AD220" s="326"/>
      <c r="AE220" s="17" t="n">
        <f aca="false">1+inflation/12*AF220</f>
        <v>1.44166666666667</v>
      </c>
      <c r="AF220" s="17" t="n">
        <v>212</v>
      </c>
      <c r="AG220" s="285" t="n">
        <v>17.66735</v>
      </c>
      <c r="AH220" s="106"/>
      <c r="AI220" s="313" t="n">
        <f aca="false">+V220</f>
        <v>52383</v>
      </c>
      <c r="AJ220" s="314" t="n">
        <f aca="false">IF(Calculation!$AB$24=1,Data!AO220,Data!AP220)</f>
        <v>0.160872101688049</v>
      </c>
      <c r="AK220" s="315" t="n">
        <f aca="false">AJ220*1.2</f>
        <v>0.193046522025659</v>
      </c>
      <c r="AM220" s="41"/>
      <c r="AN220" s="310" t="n">
        <f aca="false">AI220</f>
        <v>52383</v>
      </c>
      <c r="AO220" s="297" t="n">
        <f aca="false">IF(Calculation!$Y$12=2,SQRT((AR220^2*(AN220-today-1)+AU220^2*15)/(AN220-today+14)),SQRT((((AR220^2*16+AS220^2*8)/24)*(AN220-today-1)+((AU220^2*16+AV220^2*8)/24)*15)/(AN220-today+14)))</f>
        <v>0.160872101688049</v>
      </c>
      <c r="AP220" s="277" t="n">
        <f aca="false">IF(Calculation!$Y$12=2,AR220,SQRT((AR220^2*16+AS220^2*8)/24))</f>
        <v>0.08</v>
      </c>
      <c r="AQ220" s="261"/>
      <c r="AR220" s="298" t="n">
        <f aca="false">VLOOKUP(AN220,VolTable,15)</f>
        <v>0.08</v>
      </c>
      <c r="AS220" s="316" t="n">
        <f aca="false">VLOOKUP(AN220,VolTable,19)</f>
        <v>0.175</v>
      </c>
      <c r="AT220" s="291"/>
      <c r="AU220" s="291" t="n">
        <f aca="false">VLOOKUP(AN220,VolTable,23)</f>
        <v>2.9</v>
      </c>
      <c r="AV220" s="299" t="n">
        <f aca="false">VLOOKUP(AN220,VolTable,27)</f>
        <v>1.15</v>
      </c>
    </row>
    <row r="221" customFormat="false" ht="11.25" hidden="false" customHeight="false" outlineLevel="0" collapsed="false">
      <c r="A221" s="319" t="n">
        <f aca="false">EOMONTH(A220,0)+1</f>
        <v>52413</v>
      </c>
      <c r="B221" s="261" t="n">
        <f aca="false">VLOOKUP(A221,$V$8:$Z$258,2)+PPadd</f>
        <v>73.5</v>
      </c>
      <c r="C221" s="65"/>
      <c r="D221" s="302" t="n">
        <f aca="false">VLOOKUP($A221,$V$8:$Z$258,4)</f>
        <v>55</v>
      </c>
      <c r="E221" s="247" t="n">
        <f aca="false">VLOOKUP($A221,$V$8:$Z$258,5)</f>
        <v>0.06650108280325</v>
      </c>
      <c r="F221" s="325"/>
      <c r="G221" s="326"/>
      <c r="H221" s="325"/>
      <c r="I221" s="326"/>
      <c r="J221" s="92" t="n">
        <f aca="false">X221</f>
        <v>0</v>
      </c>
      <c r="K221" s="306" t="n">
        <f aca="false">J221-C221</f>
        <v>0</v>
      </c>
      <c r="L221" s="258" t="n">
        <f aca="false">(A221-Calculation!$C$8)/365.25</f>
        <v>17.7467488021903</v>
      </c>
      <c r="M221" s="1" t="n">
        <v>4</v>
      </c>
      <c r="N221" s="307" t="n">
        <f aca="false">$A221</f>
        <v>52413</v>
      </c>
      <c r="O221" s="41" t="n">
        <f aca="false">VLOOKUP($N221,$AI$8:$AJ$258,2)+PvolMult</f>
        <v>0.160592465605424</v>
      </c>
      <c r="P221" s="308" t="n">
        <f aca="false">VLOOKUP($N221,$AI$8:$AK$258,3)+PvolMult</f>
        <v>0.192710958726509</v>
      </c>
      <c r="Q221" s="109"/>
      <c r="V221" s="310" t="n">
        <f aca="false">$A221</f>
        <v>52413</v>
      </c>
      <c r="W221" s="261" t="n">
        <f aca="false">IF(Calculation!$Y$12=2,VLOOKUP(V221,Curves!$D221:$K474,3),(VLOOKUP(V221,Curves!$D221:$K474,3)*16*5+VLOOKUP(V221,Curves!$D221:$K474,7)*8*7+VLOOKUP(V221,Curves!M222:T445,3)*16+VLOOKUP(V221,Curves!M222:T445,7)*16)/168)</f>
        <v>73.5</v>
      </c>
      <c r="X221" s="92" t="n">
        <v>0</v>
      </c>
      <c r="Y221" s="311" t="n">
        <f aca="false">Y220</f>
        <v>55</v>
      </c>
      <c r="Z221" s="294" t="n">
        <f aca="false">VLOOKUP(V221,Curves!A215:B474,2)</f>
        <v>0.06650108280325</v>
      </c>
      <c r="AA221" s="325"/>
      <c r="AB221" s="326"/>
      <c r="AC221" s="325"/>
      <c r="AD221" s="326"/>
      <c r="AE221" s="17" t="n">
        <f aca="false">1+inflation/12*AF221</f>
        <v>1.44375</v>
      </c>
      <c r="AF221" s="17" t="n">
        <v>213</v>
      </c>
      <c r="AG221" s="285" t="n">
        <v>17.75222</v>
      </c>
      <c r="AH221" s="106"/>
      <c r="AI221" s="313" t="n">
        <f aca="false">+V221</f>
        <v>52413</v>
      </c>
      <c r="AJ221" s="314" t="n">
        <f aca="false">IF(Calculation!$AB$24=1,Data!AO221,Data!AP221)</f>
        <v>0.160592465605424</v>
      </c>
      <c r="AK221" s="315" t="n">
        <f aca="false">AJ221*1.2</f>
        <v>0.192710958726509</v>
      </c>
      <c r="AM221" s="41"/>
      <c r="AN221" s="310" t="n">
        <f aca="false">AI221</f>
        <v>52413</v>
      </c>
      <c r="AO221" s="297" t="n">
        <f aca="false">IF(Calculation!$Y$12=2,SQRT((AR221^2*(AN221-today-1)+AU221^2*15)/(AN221-today+14)),SQRT((((AR221^2*16+AS221^2*8)/24)*(AN221-today-1)+((AU221^2*16+AV221^2*8)/24)*15)/(AN221-today+14)))</f>
        <v>0.160592465605424</v>
      </c>
      <c r="AP221" s="277" t="n">
        <f aca="false">IF(Calculation!$Y$12=2,AR221,SQRT((AR221^2*16+AS221^2*8)/24))</f>
        <v>0.08</v>
      </c>
      <c r="AQ221" s="261"/>
      <c r="AR221" s="298" t="n">
        <f aca="false">VLOOKUP(AN221,VolTable,15)</f>
        <v>0.08</v>
      </c>
      <c r="AS221" s="316" t="n">
        <f aca="false">VLOOKUP(AN221,VolTable,19)</f>
        <v>0.175</v>
      </c>
      <c r="AT221" s="291"/>
      <c r="AU221" s="291" t="n">
        <f aca="false">VLOOKUP(AN221,VolTable,23)</f>
        <v>2.9</v>
      </c>
      <c r="AV221" s="299" t="n">
        <f aca="false">VLOOKUP(AN221,VolTable,27)</f>
        <v>1.15</v>
      </c>
    </row>
    <row r="222" customFormat="false" ht="11.25" hidden="false" customHeight="false" outlineLevel="0" collapsed="false">
      <c r="A222" s="319" t="n">
        <f aca="false">EOMONTH(A221,0)+1</f>
        <v>52444</v>
      </c>
      <c r="B222" s="261" t="n">
        <f aca="false">VLOOKUP(A222,$V$8:$Z$258,2)+PPadd</f>
        <v>73.5</v>
      </c>
      <c r="C222" s="65"/>
      <c r="D222" s="302" t="n">
        <f aca="false">VLOOKUP($A222,$V$8:$Z$258,4)</f>
        <v>55</v>
      </c>
      <c r="E222" s="247" t="n">
        <f aca="false">VLOOKUP($A222,$V$8:$Z$258,5)</f>
        <v>0.06650108280325</v>
      </c>
      <c r="F222" s="325"/>
      <c r="G222" s="326"/>
      <c r="H222" s="325"/>
      <c r="I222" s="326"/>
      <c r="J222" s="92" t="n">
        <f aca="false">X222</f>
        <v>0</v>
      </c>
      <c r="K222" s="306" t="n">
        <f aca="false">J222-C222</f>
        <v>0</v>
      </c>
      <c r="L222" s="258" t="n">
        <f aca="false">(A222-Calculation!$C$8)/365.25</f>
        <v>17.8316221765914</v>
      </c>
      <c r="M222" s="1" t="n">
        <v>5</v>
      </c>
      <c r="N222" s="307" t="n">
        <f aca="false">$A222</f>
        <v>52444</v>
      </c>
      <c r="O222" s="41" t="n">
        <f aca="false">VLOOKUP($N222,$AI$8:$AJ$258,2)+PvolMult</f>
        <v>0.160305701528165</v>
      </c>
      <c r="P222" s="308" t="n">
        <f aca="false">VLOOKUP($N222,$AI$8:$AK$258,3)+PvolMult</f>
        <v>0.192366841833798</v>
      </c>
      <c r="Q222" s="109"/>
      <c r="V222" s="310" t="n">
        <f aca="false">$A222</f>
        <v>52444</v>
      </c>
      <c r="W222" s="261" t="n">
        <f aca="false">IF(Calculation!$Y$12=2,VLOOKUP(V222,Curves!$D222:$K475,3),(VLOOKUP(V222,Curves!$D222:$K475,3)*16*5+VLOOKUP(V222,Curves!$D222:$K475,7)*8*7+VLOOKUP(V222,Curves!M223:T446,3)*16+VLOOKUP(V222,Curves!M223:T446,7)*16)/168)</f>
        <v>73.5</v>
      </c>
      <c r="X222" s="92" t="n">
        <v>0</v>
      </c>
      <c r="Y222" s="311" t="n">
        <f aca="false">Y221</f>
        <v>55</v>
      </c>
      <c r="Z222" s="294" t="n">
        <f aca="false">VLOOKUP(V222,Curves!A216:B475,2)</f>
        <v>0.06650108280325</v>
      </c>
      <c r="AA222" s="325"/>
      <c r="AB222" s="326"/>
      <c r="AC222" s="325"/>
      <c r="AD222" s="326"/>
      <c r="AE222" s="17" t="n">
        <f aca="false">1+inflation/12*AF222</f>
        <v>1.44583333333333</v>
      </c>
      <c r="AF222" s="17" t="n">
        <v>214</v>
      </c>
      <c r="AG222" s="285" t="n">
        <v>17.8371</v>
      </c>
      <c r="AH222" s="106"/>
      <c r="AI222" s="313" t="n">
        <f aca="false">+V222</f>
        <v>52444</v>
      </c>
      <c r="AJ222" s="314" t="n">
        <f aca="false">IF(Calculation!$AB$24=1,Data!AO222,Data!AP222)</f>
        <v>0.160305701528165</v>
      </c>
      <c r="AK222" s="315" t="n">
        <f aca="false">AJ222*1.2</f>
        <v>0.192366841833798</v>
      </c>
      <c r="AM222" s="41"/>
      <c r="AN222" s="310" t="n">
        <f aca="false">AI222</f>
        <v>52444</v>
      </c>
      <c r="AO222" s="297" t="n">
        <f aca="false">IF(Calculation!$Y$12=2,SQRT((AR222^2*(AN222-today-1)+AU222^2*15)/(AN222-today+14)),SQRT((((AR222^2*16+AS222^2*8)/24)*(AN222-today-1)+((AU222^2*16+AV222^2*8)/24)*15)/(AN222-today+14)))</f>
        <v>0.160305701528165</v>
      </c>
      <c r="AP222" s="277" t="n">
        <f aca="false">IF(Calculation!$Y$12=2,AR222,SQRT((AR222^2*16+AS222^2*8)/24))</f>
        <v>0.08</v>
      </c>
      <c r="AQ222" s="261"/>
      <c r="AR222" s="298" t="n">
        <f aca="false">VLOOKUP(AN222,VolTable,15)</f>
        <v>0.08</v>
      </c>
      <c r="AS222" s="316" t="n">
        <f aca="false">VLOOKUP(AN222,VolTable,19)</f>
        <v>0.175</v>
      </c>
      <c r="AT222" s="291"/>
      <c r="AU222" s="291" t="n">
        <f aca="false">VLOOKUP(AN222,VolTable,23)</f>
        <v>2.9</v>
      </c>
      <c r="AV222" s="299" t="n">
        <f aca="false">VLOOKUP(AN222,VolTable,27)</f>
        <v>1.15</v>
      </c>
    </row>
    <row r="223" customFormat="false" ht="11.25" hidden="false" customHeight="false" outlineLevel="0" collapsed="false">
      <c r="A223" s="319" t="n">
        <f aca="false">EOMONTH(A222,0)+1</f>
        <v>52475</v>
      </c>
      <c r="B223" s="261" t="n">
        <f aca="false">VLOOKUP(A223,$V$8:$Z$258,2)+PPadd</f>
        <v>73.5</v>
      </c>
      <c r="C223" s="65"/>
      <c r="D223" s="302" t="n">
        <f aca="false">VLOOKUP($A223,$V$8:$Z$258,4)</f>
        <v>55</v>
      </c>
      <c r="E223" s="247" t="n">
        <f aca="false">VLOOKUP($A223,$V$8:$Z$258,5)</f>
        <v>0.06650108280325</v>
      </c>
      <c r="F223" s="325"/>
      <c r="G223" s="326"/>
      <c r="H223" s="325"/>
      <c r="I223" s="326"/>
      <c r="J223" s="92" t="n">
        <f aca="false">X223</f>
        <v>0</v>
      </c>
      <c r="K223" s="306" t="n">
        <f aca="false">J223-C223</f>
        <v>0</v>
      </c>
      <c r="L223" s="258" t="n">
        <f aca="false">(A223-Calculation!$C$8)/365.25</f>
        <v>17.9164955509925</v>
      </c>
      <c r="M223" s="1" t="n">
        <v>6</v>
      </c>
      <c r="N223" s="307" t="n">
        <f aca="false">$A223</f>
        <v>52475</v>
      </c>
      <c r="O223" s="41" t="n">
        <f aca="false">VLOOKUP($N223,$AI$8:$AJ$258,2)+PvolMult</f>
        <v>0.16002113984984</v>
      </c>
      <c r="P223" s="308" t="n">
        <f aca="false">VLOOKUP($N223,$AI$8:$AK$258,3)+PvolMult</f>
        <v>0.192025367819808</v>
      </c>
      <c r="Q223" s="109"/>
      <c r="V223" s="310" t="n">
        <f aca="false">$A223</f>
        <v>52475</v>
      </c>
      <c r="W223" s="261" t="n">
        <f aca="false">IF(Calculation!$Y$12=2,VLOOKUP(V223,Curves!$D223:$K476,3),(VLOOKUP(V223,Curves!$D223:$K476,3)*16*5+VLOOKUP(V223,Curves!$D223:$K476,7)*8*7+VLOOKUP(V223,Curves!M224:T447,3)*16+VLOOKUP(V223,Curves!M224:T447,7)*16)/168)</f>
        <v>73.5</v>
      </c>
      <c r="X223" s="92" t="n">
        <v>0</v>
      </c>
      <c r="Y223" s="311" t="n">
        <f aca="false">Y222</f>
        <v>55</v>
      </c>
      <c r="Z223" s="294" t="n">
        <f aca="false">VLOOKUP(V223,Curves!A217:B476,2)</f>
        <v>0.06650108280325</v>
      </c>
      <c r="AA223" s="325"/>
      <c r="AB223" s="326"/>
      <c r="AC223" s="325"/>
      <c r="AD223" s="326"/>
      <c r="AE223" s="17" t="n">
        <f aca="false">1+inflation/12*AF223</f>
        <v>1.44791666666667</v>
      </c>
      <c r="AF223" s="17" t="n">
        <v>215</v>
      </c>
      <c r="AG223" s="285" t="n">
        <v>17.91376</v>
      </c>
      <c r="AH223" s="106"/>
      <c r="AI223" s="313" t="n">
        <f aca="false">+V223</f>
        <v>52475</v>
      </c>
      <c r="AJ223" s="314" t="n">
        <f aca="false">IF(Calculation!$AB$24=1,Data!AO223,Data!AP223)</f>
        <v>0.16002113984984</v>
      </c>
      <c r="AK223" s="315" t="n">
        <f aca="false">AJ223*1.2</f>
        <v>0.192025367819808</v>
      </c>
      <c r="AM223" s="41"/>
      <c r="AN223" s="310" t="n">
        <f aca="false">AI223</f>
        <v>52475</v>
      </c>
      <c r="AO223" s="297" t="n">
        <f aca="false">IF(Calculation!$Y$12=2,SQRT((AR223^2*(AN223-today-1)+AU223^2*15)/(AN223-today+14)),SQRT((((AR223^2*16+AS223^2*8)/24)*(AN223-today-1)+((AU223^2*16+AV223^2*8)/24)*15)/(AN223-today+14)))</f>
        <v>0.16002113984984</v>
      </c>
      <c r="AP223" s="277" t="n">
        <f aca="false">IF(Calculation!$Y$12=2,AR223,SQRT((AR223^2*16+AS223^2*8)/24))</f>
        <v>0.08</v>
      </c>
      <c r="AQ223" s="261"/>
      <c r="AR223" s="298" t="n">
        <f aca="false">VLOOKUP(AN223,VolTable,15)</f>
        <v>0.08</v>
      </c>
      <c r="AS223" s="316" t="n">
        <f aca="false">VLOOKUP(AN223,VolTable,19)</f>
        <v>0.175</v>
      </c>
      <c r="AT223" s="291"/>
      <c r="AU223" s="291" t="n">
        <f aca="false">VLOOKUP(AN223,VolTable,23)</f>
        <v>2.9</v>
      </c>
      <c r="AV223" s="299" t="n">
        <f aca="false">VLOOKUP(AN223,VolTable,27)</f>
        <v>1.15</v>
      </c>
    </row>
    <row r="224" customFormat="false" ht="11.25" hidden="false" customHeight="false" outlineLevel="0" collapsed="false">
      <c r="A224" s="301" t="n">
        <f aca="false">EOMONTH(A223,0)+1</f>
        <v>52505</v>
      </c>
      <c r="B224" s="261" t="n">
        <f aca="false">VLOOKUP(A224,$V$8:$Z$258,2)+PPadd</f>
        <v>73.5</v>
      </c>
      <c r="C224" s="65"/>
      <c r="D224" s="302" t="n">
        <f aca="false">VLOOKUP($A224,$V$8:$Z$258,4)</f>
        <v>55</v>
      </c>
      <c r="E224" s="247" t="n">
        <f aca="false">VLOOKUP($A224,$V$8:$Z$258,5)</f>
        <v>0.06650108280325</v>
      </c>
      <c r="F224" s="325"/>
      <c r="G224" s="326"/>
      <c r="H224" s="325"/>
      <c r="I224" s="326"/>
      <c r="J224" s="92" t="n">
        <f aca="false">X224</f>
        <v>0</v>
      </c>
      <c r="K224" s="306" t="n">
        <f aca="false">J224-C224</f>
        <v>0</v>
      </c>
      <c r="L224" s="258" t="n">
        <f aca="false">(A224-Calculation!$C$8)/365.25</f>
        <v>17.9986310746064</v>
      </c>
      <c r="M224" s="1" t="n">
        <v>1</v>
      </c>
      <c r="N224" s="307" t="n">
        <f aca="false">$A224</f>
        <v>52505</v>
      </c>
      <c r="O224" s="41" t="n">
        <f aca="false">VLOOKUP($N224,$AI$8:$AJ$258,2)+PvolMult</f>
        <v>0.159747829493101</v>
      </c>
      <c r="P224" s="308" t="n">
        <f aca="false">VLOOKUP($N224,$AI$8:$AK$258,3)+PvolMult</f>
        <v>0.191697395391721</v>
      </c>
      <c r="Q224" s="109"/>
      <c r="V224" s="310" t="n">
        <f aca="false">$A224</f>
        <v>52505</v>
      </c>
      <c r="W224" s="261" t="n">
        <f aca="false">IF(Calculation!$Y$12=2,VLOOKUP(V224,Curves!$D224:$K477,3),(VLOOKUP(V224,Curves!$D224:$K477,3)*16*5+VLOOKUP(V224,Curves!$D224:$K477,7)*8*7+VLOOKUP(V224,Curves!M225:T448,3)*16+VLOOKUP(V224,Curves!M225:T448,7)*16)/168)</f>
        <v>73.5</v>
      </c>
      <c r="X224" s="92" t="n">
        <v>0</v>
      </c>
      <c r="Y224" s="311" t="n">
        <f aca="false">Y223</f>
        <v>55</v>
      </c>
      <c r="Z224" s="294" t="n">
        <f aca="false">VLOOKUP(V224,Curves!A218:B477,2)</f>
        <v>0.06650108280325</v>
      </c>
      <c r="AA224" s="325"/>
      <c r="AB224" s="326"/>
      <c r="AC224" s="325"/>
      <c r="AD224" s="326"/>
      <c r="AE224" s="17" t="n">
        <f aca="false">1+inflation/12*AF224</f>
        <v>1.45</v>
      </c>
      <c r="AF224" s="17" t="n">
        <v>216</v>
      </c>
      <c r="AG224" s="285" t="n">
        <v>17.99863</v>
      </c>
      <c r="AH224" s="106"/>
      <c r="AI224" s="313" t="n">
        <f aca="false">+V224</f>
        <v>52505</v>
      </c>
      <c r="AJ224" s="314" t="n">
        <f aca="false">IF(Calculation!$AB$24=1,Data!AO224,Data!AP224)</f>
        <v>0.159747829493101</v>
      </c>
      <c r="AK224" s="315" t="n">
        <f aca="false">AJ224*1.2</f>
        <v>0.191697395391721</v>
      </c>
      <c r="AM224" s="41"/>
      <c r="AN224" s="310" t="n">
        <f aca="false">AI224</f>
        <v>52505</v>
      </c>
      <c r="AO224" s="297" t="n">
        <f aca="false">IF(Calculation!$Y$12=2,SQRT((AR224^2*(AN224-today-1)+AU224^2*15)/(AN224-today+14)),SQRT((((AR224^2*16+AS224^2*8)/24)*(AN224-today-1)+((AU224^2*16+AV224^2*8)/24)*15)/(AN224-today+14)))</f>
        <v>0.159747829493101</v>
      </c>
      <c r="AP224" s="277" t="n">
        <f aca="false">IF(Calculation!$Y$12=2,AR224,SQRT((AR224^2*16+AS224^2*8)/24))</f>
        <v>0.08</v>
      </c>
      <c r="AQ224" s="261"/>
      <c r="AR224" s="298" t="n">
        <f aca="false">VLOOKUP(AN224,VolTable,15)</f>
        <v>0.08</v>
      </c>
      <c r="AS224" s="316" t="n">
        <f aca="false">VLOOKUP(AN224,VolTable,19)</f>
        <v>0.175</v>
      </c>
      <c r="AT224" s="291"/>
      <c r="AU224" s="291" t="n">
        <f aca="false">VLOOKUP(AN224,VolTable,23)</f>
        <v>2.9</v>
      </c>
      <c r="AV224" s="299" t="n">
        <f aca="false">VLOOKUP(AN224,VolTable,27)</f>
        <v>1.15</v>
      </c>
    </row>
    <row r="225" customFormat="false" ht="11.25" hidden="false" customHeight="false" outlineLevel="0" collapsed="false">
      <c r="A225" s="319" t="n">
        <f aca="false">EOMONTH(A224,0)+1</f>
        <v>52536</v>
      </c>
      <c r="B225" s="261" t="n">
        <f aca="false">VLOOKUP(A225,$V$8:$Z$258,2)+PPadd</f>
        <v>73.5</v>
      </c>
      <c r="C225" s="65"/>
      <c r="D225" s="302" t="n">
        <f aca="false">VLOOKUP($A225,$V$8:$Z$258,4)</f>
        <v>55</v>
      </c>
      <c r="E225" s="247" t="n">
        <f aca="false">VLOOKUP($A225,$V$8:$Z$258,5)</f>
        <v>0.06650108280325</v>
      </c>
      <c r="F225" s="325"/>
      <c r="G225" s="326"/>
      <c r="H225" s="325"/>
      <c r="I225" s="326"/>
      <c r="J225" s="92" t="n">
        <f aca="false">X225</f>
        <v>0</v>
      </c>
      <c r="K225" s="306" t="n">
        <f aca="false">J225-C225</f>
        <v>0</v>
      </c>
      <c r="L225" s="258" t="n">
        <f aca="false">(A225-Calculation!$C$8)/365.25</f>
        <v>18.0835044490075</v>
      </c>
      <c r="M225" s="1" t="n">
        <v>2</v>
      </c>
      <c r="N225" s="307" t="n">
        <f aca="false">$A225</f>
        <v>52536</v>
      </c>
      <c r="O225" s="41" t="n">
        <f aca="false">VLOOKUP($N225,$AI$8:$AJ$258,2)+PvolMult</f>
        <v>0.159467524293656</v>
      </c>
      <c r="P225" s="308" t="n">
        <f aca="false">VLOOKUP($N225,$AI$8:$AK$258,3)+PvolMult</f>
        <v>0.191361029152387</v>
      </c>
      <c r="Q225" s="109"/>
      <c r="V225" s="310" t="n">
        <f aca="false">$A225</f>
        <v>52536</v>
      </c>
      <c r="W225" s="261" t="n">
        <f aca="false">IF(Calculation!$Y$12=2,VLOOKUP(V225,Curves!$D225:$K478,3),(VLOOKUP(V225,Curves!$D225:$K478,3)*16*5+VLOOKUP(V225,Curves!$D225:$K478,7)*8*7+VLOOKUP(V225,Curves!M226:T449,3)*16+VLOOKUP(V225,Curves!M226:T449,7)*16)/168)</f>
        <v>73.5</v>
      </c>
      <c r="X225" s="92" t="n">
        <v>0</v>
      </c>
      <c r="Y225" s="311" t="n">
        <f aca="false">Y224</f>
        <v>55</v>
      </c>
      <c r="Z225" s="294" t="n">
        <f aca="false">VLOOKUP(V225,Curves!A219:B478,2)</f>
        <v>0.06650108280325</v>
      </c>
      <c r="AA225" s="325"/>
      <c r="AB225" s="326"/>
      <c r="AC225" s="325"/>
      <c r="AD225" s="326"/>
      <c r="AE225" s="17" t="n">
        <f aca="false">1+inflation/12*AF225</f>
        <v>1.45208333333333</v>
      </c>
      <c r="AF225" s="17" t="n">
        <v>217</v>
      </c>
      <c r="AG225" s="285" t="n">
        <v>18.08077</v>
      </c>
      <c r="AH225" s="106"/>
      <c r="AI225" s="313" t="n">
        <f aca="false">+V225</f>
        <v>52536</v>
      </c>
      <c r="AJ225" s="314" t="n">
        <f aca="false">IF(Calculation!$AB$24=1,Data!AO225,Data!AP225)</f>
        <v>0.159467524293656</v>
      </c>
      <c r="AK225" s="315" t="n">
        <f aca="false">AJ225*1.2</f>
        <v>0.191361029152387</v>
      </c>
      <c r="AM225" s="41"/>
      <c r="AN225" s="310" t="n">
        <f aca="false">AI225</f>
        <v>52536</v>
      </c>
      <c r="AO225" s="297" t="n">
        <f aca="false">IF(Calculation!$Y$12=2,SQRT((AR225^2*(AN225-today-1)+AU225^2*15)/(AN225-today+14)),SQRT((((AR225^2*16+AS225^2*8)/24)*(AN225-today-1)+((AU225^2*16+AV225^2*8)/24)*15)/(AN225-today+14)))</f>
        <v>0.159467524293656</v>
      </c>
      <c r="AP225" s="277" t="n">
        <f aca="false">IF(Calculation!$Y$12=2,AR225,SQRT((AR225^2*16+AS225^2*8)/24))</f>
        <v>0.08</v>
      </c>
      <c r="AQ225" s="261"/>
      <c r="AR225" s="298" t="n">
        <f aca="false">VLOOKUP(AN225,VolTable,15)</f>
        <v>0.08</v>
      </c>
      <c r="AS225" s="316" t="n">
        <f aca="false">VLOOKUP(AN225,VolTable,19)</f>
        <v>0.175</v>
      </c>
      <c r="AT225" s="291"/>
      <c r="AU225" s="291" t="n">
        <f aca="false">VLOOKUP(AN225,VolTable,23)</f>
        <v>2.9</v>
      </c>
      <c r="AV225" s="299" t="n">
        <f aca="false">VLOOKUP(AN225,VolTable,27)</f>
        <v>1.15</v>
      </c>
    </row>
    <row r="226" customFormat="false" ht="11.25" hidden="false" customHeight="false" outlineLevel="0" collapsed="false">
      <c r="A226" s="319" t="n">
        <f aca="false">EOMONTH(A225,0)+1</f>
        <v>52566</v>
      </c>
      <c r="B226" s="261" t="n">
        <f aca="false">VLOOKUP(A226,$V$8:$Z$258,2)+PPadd</f>
        <v>73.5</v>
      </c>
      <c r="C226" s="65"/>
      <c r="D226" s="302" t="n">
        <f aca="false">VLOOKUP($A226,$V$8:$Z$258,4)</f>
        <v>55</v>
      </c>
      <c r="E226" s="247" t="n">
        <f aca="false">VLOOKUP($A226,$V$8:$Z$258,5)</f>
        <v>0.06650108280325</v>
      </c>
      <c r="F226" s="325"/>
      <c r="G226" s="326"/>
      <c r="H226" s="325"/>
      <c r="I226" s="326"/>
      <c r="J226" s="92" t="n">
        <f aca="false">X226</f>
        <v>0</v>
      </c>
      <c r="K226" s="306" t="n">
        <f aca="false">J226-C226</f>
        <v>0</v>
      </c>
      <c r="L226" s="258" t="n">
        <f aca="false">(A226-Calculation!$C$8)/365.25</f>
        <v>18.1656399726215</v>
      </c>
      <c r="M226" s="1" t="n">
        <v>3</v>
      </c>
      <c r="N226" s="307" t="n">
        <f aca="false">$A226</f>
        <v>52566</v>
      </c>
      <c r="O226" s="41" t="n">
        <f aca="false">VLOOKUP($N226,$AI$8:$AJ$258,2)+PvolMult</f>
        <v>0.159198284469961</v>
      </c>
      <c r="P226" s="308" t="n">
        <f aca="false">VLOOKUP($N226,$AI$8:$AK$258,3)+PvolMult</f>
        <v>0.191037941363953</v>
      </c>
      <c r="Q226" s="109"/>
      <c r="V226" s="310" t="n">
        <f aca="false">$A226</f>
        <v>52566</v>
      </c>
      <c r="W226" s="261" t="n">
        <f aca="false">IF(Calculation!$Y$12=2,VLOOKUP(V226,Curves!$D226:$K479,3),(VLOOKUP(V226,Curves!$D226:$K479,3)*16*5+VLOOKUP(V226,Curves!$D226:$K479,7)*8*7+VLOOKUP(V226,Curves!M227:T450,3)*16+VLOOKUP(V226,Curves!M227:T450,7)*16)/168)</f>
        <v>73.5</v>
      </c>
      <c r="X226" s="92" t="n">
        <v>0</v>
      </c>
      <c r="Y226" s="311" t="n">
        <f aca="false">Y225</f>
        <v>55</v>
      </c>
      <c r="Z226" s="294" t="n">
        <f aca="false">VLOOKUP(V226,Curves!A220:B479,2)</f>
        <v>0.06650108280325</v>
      </c>
      <c r="AA226" s="325"/>
      <c r="AB226" s="326"/>
      <c r="AC226" s="325"/>
      <c r="AD226" s="326"/>
      <c r="AE226" s="17" t="n">
        <f aca="false">1+inflation/12*AF226</f>
        <v>1.45416666666667</v>
      </c>
      <c r="AF226" s="17" t="n">
        <v>218</v>
      </c>
      <c r="AG226" s="285" t="n">
        <v>18.16564</v>
      </c>
      <c r="AH226" s="106"/>
      <c r="AI226" s="313" t="n">
        <f aca="false">+V226</f>
        <v>52566</v>
      </c>
      <c r="AJ226" s="314" t="n">
        <f aca="false">IF(Calculation!$AB$24=1,Data!AO226,Data!AP226)</f>
        <v>0.159198284469961</v>
      </c>
      <c r="AK226" s="315" t="n">
        <f aca="false">AJ226*1.2</f>
        <v>0.191037941363953</v>
      </c>
      <c r="AM226" s="41"/>
      <c r="AN226" s="310" t="n">
        <f aca="false">AI226</f>
        <v>52566</v>
      </c>
      <c r="AO226" s="297" t="n">
        <f aca="false">IF(Calculation!$Y$12=2,SQRT((AR226^2*(AN226-today-1)+AU226^2*15)/(AN226-today+14)),SQRT((((AR226^2*16+AS226^2*8)/24)*(AN226-today-1)+((AU226^2*16+AV226^2*8)/24)*15)/(AN226-today+14)))</f>
        <v>0.159198284469961</v>
      </c>
      <c r="AP226" s="277" t="n">
        <f aca="false">IF(Calculation!$Y$12=2,AR226,SQRT((AR226^2*16+AS226^2*8)/24))</f>
        <v>0.08</v>
      </c>
      <c r="AQ226" s="261"/>
      <c r="AR226" s="298" t="n">
        <f aca="false">VLOOKUP(AN226,VolTable,15)</f>
        <v>0.08</v>
      </c>
      <c r="AS226" s="316" t="n">
        <f aca="false">VLOOKUP(AN226,VolTable,19)</f>
        <v>0.175</v>
      </c>
      <c r="AT226" s="291"/>
      <c r="AU226" s="291" t="n">
        <f aca="false">VLOOKUP(AN226,VolTable,23)</f>
        <v>2.9</v>
      </c>
      <c r="AV226" s="299" t="n">
        <f aca="false">VLOOKUP(AN226,VolTable,27)</f>
        <v>1.15</v>
      </c>
    </row>
    <row r="227" customFormat="false" ht="11.25" hidden="false" customHeight="false" outlineLevel="0" collapsed="false">
      <c r="A227" s="319" t="n">
        <f aca="false">EOMONTH(A226,0)+1</f>
        <v>52597</v>
      </c>
      <c r="B227" s="261" t="n">
        <f aca="false">VLOOKUP(A227,$V$8:$Z$258,2)+PPadd</f>
        <v>73.5</v>
      </c>
      <c r="C227" s="65"/>
      <c r="D227" s="302" t="n">
        <f aca="false">VLOOKUP($A227,$V$8:$Z$258,4)</f>
        <v>55</v>
      </c>
      <c r="E227" s="247" t="n">
        <f aca="false">VLOOKUP($A227,$V$8:$Z$258,5)</f>
        <v>0.06650108280325</v>
      </c>
      <c r="F227" s="325"/>
      <c r="G227" s="326"/>
      <c r="H227" s="325"/>
      <c r="I227" s="326"/>
      <c r="J227" s="92" t="n">
        <f aca="false">X227</f>
        <v>0</v>
      </c>
      <c r="K227" s="306" t="n">
        <f aca="false">J227-C227</f>
        <v>0</v>
      </c>
      <c r="L227" s="258" t="n">
        <f aca="false">(A227-Calculation!$C$8)/365.25</f>
        <v>18.2505133470226</v>
      </c>
      <c r="M227" s="1" t="n">
        <v>4</v>
      </c>
      <c r="N227" s="307" t="n">
        <f aca="false">$A227</f>
        <v>52597</v>
      </c>
      <c r="O227" s="41" t="n">
        <f aca="false">VLOOKUP($N227,$AI$8:$AJ$258,2)+PvolMult</f>
        <v>0.158922136045786</v>
      </c>
      <c r="P227" s="308" t="n">
        <f aca="false">VLOOKUP($N227,$AI$8:$AK$258,3)+PvolMult</f>
        <v>0.190706563254943</v>
      </c>
      <c r="Q227" s="109"/>
      <c r="V227" s="310" t="n">
        <f aca="false">$A227</f>
        <v>52597</v>
      </c>
      <c r="W227" s="261" t="n">
        <f aca="false">IF(Calculation!$Y$12=2,VLOOKUP(V227,Curves!$D227:$K480,3),(VLOOKUP(V227,Curves!$D227:$K480,3)*16*5+VLOOKUP(V227,Curves!$D227:$K480,7)*8*7+VLOOKUP(V227,Curves!M228:T451,3)*16+VLOOKUP(V227,Curves!M228:T451,7)*16)/168)</f>
        <v>73.5</v>
      </c>
      <c r="X227" s="92" t="n">
        <v>0</v>
      </c>
      <c r="Y227" s="311" t="n">
        <f aca="false">Y226</f>
        <v>55</v>
      </c>
      <c r="Z227" s="294" t="n">
        <f aca="false">VLOOKUP(V227,Curves!A221:B480,2)</f>
        <v>0.06650108280325</v>
      </c>
      <c r="AA227" s="325"/>
      <c r="AB227" s="326"/>
      <c r="AC227" s="325"/>
      <c r="AD227" s="326"/>
      <c r="AE227" s="17" t="n">
        <f aca="false">1+inflation/12*AF227</f>
        <v>1.45625</v>
      </c>
      <c r="AF227" s="17" t="n">
        <v>219</v>
      </c>
      <c r="AG227" s="285" t="n">
        <v>18.24778</v>
      </c>
      <c r="AH227" s="106"/>
      <c r="AI227" s="313" t="n">
        <f aca="false">+V227</f>
        <v>52597</v>
      </c>
      <c r="AJ227" s="314" t="n">
        <f aca="false">IF(Calculation!$AB$24=1,Data!AO227,Data!AP227)</f>
        <v>0.158922136045786</v>
      </c>
      <c r="AK227" s="315" t="n">
        <f aca="false">AJ227*1.2</f>
        <v>0.190706563254943</v>
      </c>
      <c r="AM227" s="41"/>
      <c r="AN227" s="310" t="n">
        <f aca="false">AI227</f>
        <v>52597</v>
      </c>
      <c r="AO227" s="297" t="n">
        <f aca="false">IF(Calculation!$Y$12=2,SQRT((AR227^2*(AN227-today-1)+AU227^2*15)/(AN227-today+14)),SQRT((((AR227^2*16+AS227^2*8)/24)*(AN227-today-1)+((AU227^2*16+AV227^2*8)/24)*15)/(AN227-today+14)))</f>
        <v>0.158922136045786</v>
      </c>
      <c r="AP227" s="277" t="n">
        <f aca="false">IF(Calculation!$Y$12=2,AR227,SQRT((AR227^2*16+AS227^2*8)/24))</f>
        <v>0.08</v>
      </c>
      <c r="AQ227" s="261"/>
      <c r="AR227" s="298" t="n">
        <f aca="false">VLOOKUP(AN227,VolTable,15)</f>
        <v>0.08</v>
      </c>
      <c r="AS227" s="316" t="n">
        <f aca="false">VLOOKUP(AN227,VolTable,19)</f>
        <v>0.175</v>
      </c>
      <c r="AT227" s="291"/>
      <c r="AU227" s="291" t="n">
        <f aca="false">VLOOKUP(AN227,VolTable,23)</f>
        <v>2.9</v>
      </c>
      <c r="AV227" s="299" t="n">
        <f aca="false">VLOOKUP(AN227,VolTable,27)</f>
        <v>1.15</v>
      </c>
    </row>
    <row r="228" customFormat="false" ht="11.25" hidden="false" customHeight="false" outlineLevel="0" collapsed="false">
      <c r="A228" s="319" t="n">
        <f aca="false">EOMONTH(A227,0)+1</f>
        <v>52628</v>
      </c>
      <c r="B228" s="261" t="n">
        <f aca="false">VLOOKUP(A228,$V$8:$Z$258,2)+PPadd</f>
        <v>73.5</v>
      </c>
      <c r="C228" s="65"/>
      <c r="D228" s="302" t="n">
        <f aca="false">VLOOKUP($A228,$V$8:$Z$258,4)</f>
        <v>55</v>
      </c>
      <c r="E228" s="247" t="n">
        <f aca="false">VLOOKUP($A228,$V$8:$Z$258,5)</f>
        <v>0.06650108280325</v>
      </c>
      <c r="F228" s="325"/>
      <c r="G228" s="326"/>
      <c r="H228" s="325"/>
      <c r="I228" s="326"/>
      <c r="J228" s="92" t="n">
        <f aca="false">X228</f>
        <v>0</v>
      </c>
      <c r="K228" s="306" t="n">
        <f aca="false">J228-C228</f>
        <v>0</v>
      </c>
      <c r="L228" s="258" t="n">
        <f aca="false">(A228-Calculation!$C$8)/365.25</f>
        <v>18.3353867214237</v>
      </c>
      <c r="M228" s="1" t="n">
        <v>5</v>
      </c>
      <c r="N228" s="307" t="n">
        <f aca="false">$A228</f>
        <v>52628</v>
      </c>
      <c r="O228" s="41" t="n">
        <f aca="false">VLOOKUP($N228,$AI$8:$AJ$258,2)+PvolMult</f>
        <v>0.158648062899685</v>
      </c>
      <c r="P228" s="308" t="n">
        <f aca="false">VLOOKUP($N228,$AI$8:$AK$258,3)+PvolMult</f>
        <v>0.190377675479622</v>
      </c>
      <c r="Q228" s="109"/>
      <c r="V228" s="310" t="n">
        <f aca="false">$A228</f>
        <v>52628</v>
      </c>
      <c r="W228" s="261" t="n">
        <f aca="false">IF(Calculation!$Y$12=2,VLOOKUP(V228,Curves!$D228:$K481,3),(VLOOKUP(V228,Curves!$D228:$K481,3)*16*5+VLOOKUP(V228,Curves!$D228:$K481,7)*8*7+VLOOKUP(V228,Curves!M229:T452,3)*16+VLOOKUP(V228,Curves!M229:T452,7)*16)/168)</f>
        <v>73.5</v>
      </c>
      <c r="X228" s="92" t="n">
        <v>0</v>
      </c>
      <c r="Y228" s="311" t="n">
        <f aca="false">Y227</f>
        <v>55</v>
      </c>
      <c r="Z228" s="294" t="n">
        <f aca="false">VLOOKUP(V228,Curves!A222:B481,2)</f>
        <v>0.06650108280325</v>
      </c>
      <c r="AA228" s="325"/>
      <c r="AB228" s="326"/>
      <c r="AC228" s="325"/>
      <c r="AD228" s="326"/>
      <c r="AE228" s="17" t="n">
        <f aca="false">1+inflation/12*AF228</f>
        <v>1.45833333333333</v>
      </c>
      <c r="AF228" s="17" t="n">
        <v>220</v>
      </c>
      <c r="AG228" s="285" t="n">
        <v>18.33265</v>
      </c>
      <c r="AH228" s="106"/>
      <c r="AI228" s="313" t="n">
        <f aca="false">+V228</f>
        <v>52628</v>
      </c>
      <c r="AJ228" s="314" t="n">
        <f aca="false">IF(Calculation!$AB$24=1,Data!AO228,Data!AP228)</f>
        <v>0.158648062899685</v>
      </c>
      <c r="AK228" s="315" t="n">
        <f aca="false">AJ228*1.2</f>
        <v>0.190377675479622</v>
      </c>
      <c r="AM228" s="41"/>
      <c r="AN228" s="310" t="n">
        <f aca="false">AI228</f>
        <v>52628</v>
      </c>
      <c r="AO228" s="297" t="n">
        <f aca="false">IF(Calculation!$Y$12=2,SQRT((AR228^2*(AN228-today-1)+AU228^2*15)/(AN228-today+14)),SQRT((((AR228^2*16+AS228^2*8)/24)*(AN228-today-1)+((AU228^2*16+AV228^2*8)/24)*15)/(AN228-today+14)))</f>
        <v>0.158648062899685</v>
      </c>
      <c r="AP228" s="277" t="n">
        <f aca="false">IF(Calculation!$Y$12=2,AR228,SQRT((AR228^2*16+AS228^2*8)/24))</f>
        <v>0.08</v>
      </c>
      <c r="AQ228" s="261"/>
      <c r="AR228" s="298" t="n">
        <f aca="false">VLOOKUP(AN228,VolTable,15)</f>
        <v>0.08</v>
      </c>
      <c r="AS228" s="316" t="n">
        <f aca="false">VLOOKUP(AN228,VolTable,19)</f>
        <v>0.175</v>
      </c>
      <c r="AT228" s="291"/>
      <c r="AU228" s="291" t="n">
        <f aca="false">VLOOKUP(AN228,VolTable,23)</f>
        <v>2.9</v>
      </c>
      <c r="AV228" s="299" t="n">
        <f aca="false">VLOOKUP(AN228,VolTable,27)</f>
        <v>1.15</v>
      </c>
    </row>
    <row r="229" customFormat="false" ht="11.25" hidden="false" customHeight="false" outlineLevel="0" collapsed="false">
      <c r="A229" s="319" t="n">
        <f aca="false">EOMONTH(A228,0)+1</f>
        <v>52657</v>
      </c>
      <c r="B229" s="261" t="n">
        <f aca="false">VLOOKUP(A229,$V$8:$Z$258,2)+PPadd</f>
        <v>73.5</v>
      </c>
      <c r="C229" s="65"/>
      <c r="D229" s="302" t="n">
        <f aca="false">VLOOKUP($A229,$V$8:$Z$258,4)</f>
        <v>55</v>
      </c>
      <c r="E229" s="247" t="n">
        <f aca="false">VLOOKUP($A229,$V$8:$Z$258,5)</f>
        <v>0.06650108280325</v>
      </c>
      <c r="F229" s="325"/>
      <c r="G229" s="326"/>
      <c r="H229" s="325"/>
      <c r="I229" s="326"/>
      <c r="J229" s="92" t="n">
        <f aca="false">X229</f>
        <v>0</v>
      </c>
      <c r="K229" s="306" t="n">
        <f aca="false">J229-C229</f>
        <v>0</v>
      </c>
      <c r="L229" s="258" t="n">
        <f aca="false">(A229-Calculation!$C$8)/365.25</f>
        <v>18.4147843942505</v>
      </c>
      <c r="M229" s="1" t="n">
        <v>6</v>
      </c>
      <c r="N229" s="307" t="n">
        <f aca="false">$A229</f>
        <v>52657</v>
      </c>
      <c r="O229" s="41" t="n">
        <f aca="false">VLOOKUP($N229,$AI$8:$AJ$258,2)+PvolMult</f>
        <v>0.158393528931623</v>
      </c>
      <c r="P229" s="308" t="n">
        <f aca="false">VLOOKUP($N229,$AI$8:$AK$258,3)+PvolMult</f>
        <v>0.190072234717948</v>
      </c>
      <c r="Q229" s="109"/>
      <c r="V229" s="310" t="n">
        <f aca="false">$A229</f>
        <v>52657</v>
      </c>
      <c r="W229" s="261" t="n">
        <f aca="false">IF(Calculation!$Y$12=2,VLOOKUP(V229,Curves!$D229:$K482,3),(VLOOKUP(V229,Curves!$D229:$K482,3)*16*5+VLOOKUP(V229,Curves!$D229:$K482,7)*8*7+VLOOKUP(V229,Curves!M230:T453,3)*16+VLOOKUP(V229,Curves!M230:T453,7)*16)/168)</f>
        <v>73.5</v>
      </c>
      <c r="X229" s="92" t="n">
        <v>0</v>
      </c>
      <c r="Y229" s="311" t="n">
        <f aca="false">Y228</f>
        <v>55</v>
      </c>
      <c r="Z229" s="294" t="n">
        <f aca="false">VLOOKUP(V229,Curves!A223:B482,2)</f>
        <v>0.06650108280325</v>
      </c>
      <c r="AA229" s="325"/>
      <c r="AB229" s="326"/>
      <c r="AC229" s="325"/>
      <c r="AD229" s="326"/>
      <c r="AE229" s="17" t="n">
        <f aca="false">1+inflation/12*AF229</f>
        <v>1.46041666666667</v>
      </c>
      <c r="AF229" s="17" t="n">
        <v>221</v>
      </c>
      <c r="AG229" s="285" t="n">
        <v>18.41752</v>
      </c>
      <c r="AH229" s="106"/>
      <c r="AI229" s="313" t="n">
        <f aca="false">+V229</f>
        <v>52657</v>
      </c>
      <c r="AJ229" s="314" t="n">
        <f aca="false">IF(Calculation!$AB$24=1,Data!AO229,Data!AP229)</f>
        <v>0.158393528931623</v>
      </c>
      <c r="AK229" s="315" t="n">
        <f aca="false">AJ229*1.2</f>
        <v>0.190072234717948</v>
      </c>
      <c r="AM229" s="41"/>
      <c r="AN229" s="310" t="n">
        <f aca="false">AI229</f>
        <v>52657</v>
      </c>
      <c r="AO229" s="297" t="n">
        <f aca="false">IF(Calculation!$Y$12=2,SQRT((AR229^2*(AN229-today-1)+AU229^2*15)/(AN229-today+14)),SQRT((((AR229^2*16+AS229^2*8)/24)*(AN229-today-1)+((AU229^2*16+AV229^2*8)/24)*15)/(AN229-today+14)))</f>
        <v>0.158393528931623</v>
      </c>
      <c r="AP229" s="277" t="n">
        <f aca="false">IF(Calculation!$Y$12=2,AR229,SQRT((AR229^2*16+AS229^2*8)/24))</f>
        <v>0.08</v>
      </c>
      <c r="AQ229" s="261"/>
      <c r="AR229" s="298" t="n">
        <f aca="false">VLOOKUP(AN229,VolTable,15)</f>
        <v>0.08</v>
      </c>
      <c r="AS229" s="316" t="n">
        <f aca="false">VLOOKUP(AN229,VolTable,19)</f>
        <v>0.175</v>
      </c>
      <c r="AT229" s="291"/>
      <c r="AU229" s="291" t="n">
        <f aca="false">VLOOKUP(AN229,VolTable,23)</f>
        <v>2.9</v>
      </c>
      <c r="AV229" s="299" t="n">
        <f aca="false">VLOOKUP(AN229,VolTable,27)</f>
        <v>1.15</v>
      </c>
    </row>
    <row r="230" customFormat="false" ht="11.25" hidden="false" customHeight="false" outlineLevel="0" collapsed="false">
      <c r="A230" s="319" t="n">
        <f aca="false">EOMONTH(A229,0)+1</f>
        <v>52688</v>
      </c>
      <c r="B230" s="261" t="n">
        <f aca="false">VLOOKUP(A230,$V$8:$Z$258,2)+PPadd</f>
        <v>73.5</v>
      </c>
      <c r="C230" s="65"/>
      <c r="D230" s="302" t="n">
        <f aca="false">VLOOKUP($A230,$V$8:$Z$258,4)</f>
        <v>55</v>
      </c>
      <c r="E230" s="247" t="n">
        <f aca="false">VLOOKUP($A230,$V$8:$Z$258,5)</f>
        <v>0.06650108280325</v>
      </c>
      <c r="F230" s="325"/>
      <c r="G230" s="326"/>
      <c r="H230" s="325"/>
      <c r="I230" s="326"/>
      <c r="J230" s="92" t="n">
        <f aca="false">X230</f>
        <v>0</v>
      </c>
      <c r="K230" s="306" t="n">
        <f aca="false">J230-C230</f>
        <v>0</v>
      </c>
      <c r="L230" s="258" t="n">
        <f aca="false">(A230-Calculation!$C$8)/365.25</f>
        <v>18.4996577686516</v>
      </c>
      <c r="M230" s="1" t="n">
        <v>1</v>
      </c>
      <c r="N230" s="307" t="n">
        <f aca="false">$A230</f>
        <v>52688</v>
      </c>
      <c r="O230" s="41" t="n">
        <f aca="false">VLOOKUP($N230,$AI$8:$AJ$258,2)+PvolMult</f>
        <v>0.158123403156326</v>
      </c>
      <c r="P230" s="308" t="n">
        <f aca="false">VLOOKUP($N230,$AI$8:$AK$258,3)+PvolMult</f>
        <v>0.189748083787591</v>
      </c>
      <c r="V230" s="310" t="n">
        <f aca="false">$A230</f>
        <v>52688</v>
      </c>
      <c r="W230" s="261" t="n">
        <f aca="false">IF(Calculation!$Y$12=2,VLOOKUP(V230,Curves!$D230:$K483,3),(VLOOKUP(V230,Curves!$D230:$K483,3)*16*5+VLOOKUP(V230,Curves!$D230:$K483,7)*8*7+VLOOKUP(V230,Curves!M231:T454,3)*16+VLOOKUP(V230,Curves!M231:T454,7)*16)/168)</f>
        <v>73.5</v>
      </c>
      <c r="X230" s="92" t="n">
        <v>0</v>
      </c>
      <c r="Y230" s="311" t="n">
        <f aca="false">Y229</f>
        <v>55</v>
      </c>
      <c r="Z230" s="294" t="n">
        <f aca="false">VLOOKUP(V230,Curves!A224:B483,2)</f>
        <v>0.06650108280325</v>
      </c>
      <c r="AA230" s="325"/>
      <c r="AB230" s="326"/>
      <c r="AC230" s="325"/>
      <c r="AD230" s="326"/>
      <c r="AE230" s="17" t="n">
        <f aca="false">1+inflation/12*AF230</f>
        <v>1.4625</v>
      </c>
      <c r="AF230" s="17" t="n">
        <v>222</v>
      </c>
      <c r="AG230" s="285" t="n">
        <v>18.49966</v>
      </c>
      <c r="AH230" s="106"/>
      <c r="AI230" s="313" t="n">
        <f aca="false">+V230</f>
        <v>52688</v>
      </c>
      <c r="AJ230" s="314" t="n">
        <f aca="false">IF(Calculation!$AB$24=1,Data!AO230,Data!AP230)</f>
        <v>0.158123403156326</v>
      </c>
      <c r="AK230" s="315" t="n">
        <f aca="false">AJ230*1.2</f>
        <v>0.189748083787591</v>
      </c>
      <c r="AM230" s="41"/>
      <c r="AN230" s="310" t="n">
        <f aca="false">AI230</f>
        <v>52688</v>
      </c>
      <c r="AO230" s="297" t="n">
        <f aca="false">IF(Calculation!$Y$12=2,SQRT((AR230^2*(AN230-today-1)+AU230^2*15)/(AN230-today+14)),SQRT((((AR230^2*16+AS230^2*8)/24)*(AN230-today-1)+((AU230^2*16+AV230^2*8)/24)*15)/(AN230-today+14)))</f>
        <v>0.158123403156326</v>
      </c>
      <c r="AP230" s="277" t="n">
        <f aca="false">IF(Calculation!$Y$12=2,AR230,SQRT((AR230^2*16+AS230^2*8)/24))</f>
        <v>0.08</v>
      </c>
      <c r="AR230" s="298" t="n">
        <f aca="false">VLOOKUP(AN230,VolTable,15)</f>
        <v>0.08</v>
      </c>
      <c r="AS230" s="316" t="n">
        <f aca="false">VLOOKUP(AN230,VolTable,19)</f>
        <v>0.175</v>
      </c>
      <c r="AT230" s="291"/>
      <c r="AU230" s="291" t="n">
        <f aca="false">VLOOKUP(AN230,VolTable,23)</f>
        <v>2.9</v>
      </c>
      <c r="AV230" s="299" t="n">
        <f aca="false">VLOOKUP(AN230,VolTable,27)</f>
        <v>1.15</v>
      </c>
    </row>
    <row r="231" customFormat="false" ht="11.25" hidden="false" customHeight="false" outlineLevel="0" collapsed="false">
      <c r="A231" s="319" t="n">
        <f aca="false">EOMONTH(A230,0)+1</f>
        <v>52718</v>
      </c>
      <c r="B231" s="261" t="n">
        <f aca="false">VLOOKUP(A231,$V$8:$Z$258,2)+PPadd</f>
        <v>73.5</v>
      </c>
      <c r="C231" s="65"/>
      <c r="D231" s="302" t="n">
        <f aca="false">VLOOKUP($A231,$V$8:$Z$258,4)</f>
        <v>55</v>
      </c>
      <c r="E231" s="247" t="n">
        <f aca="false">VLOOKUP($A231,$V$8:$Z$258,5)</f>
        <v>0.06650108280325</v>
      </c>
      <c r="F231" s="325"/>
      <c r="G231" s="326"/>
      <c r="H231" s="325"/>
      <c r="I231" s="326"/>
      <c r="J231" s="92" t="n">
        <f aca="false">X231</f>
        <v>0</v>
      </c>
      <c r="K231" s="306" t="n">
        <f aca="false">J231-C231</f>
        <v>0</v>
      </c>
      <c r="L231" s="258" t="n">
        <f aca="false">(A231-Calculation!$C$8)/365.25</f>
        <v>18.5817932922656</v>
      </c>
      <c r="M231" s="1" t="n">
        <v>2</v>
      </c>
      <c r="N231" s="307" t="n">
        <f aca="false">$A231</f>
        <v>52718</v>
      </c>
      <c r="O231" s="41" t="n">
        <f aca="false">VLOOKUP($N231,$AI$8:$AJ$258,2)+PvolMult</f>
        <v>0.157863899840208</v>
      </c>
      <c r="P231" s="308" t="n">
        <f aca="false">VLOOKUP($N231,$AI$8:$AK$258,3)+PvolMult</f>
        <v>0.18943667980825</v>
      </c>
      <c r="V231" s="310" t="n">
        <f aca="false">$A231</f>
        <v>52718</v>
      </c>
      <c r="W231" s="261" t="n">
        <f aca="false">IF(Calculation!$Y$12=2,VLOOKUP(V231,Curves!$D231:$K484,3),(VLOOKUP(V231,Curves!$D231:$K484,3)*16*5+VLOOKUP(V231,Curves!$D231:$K484,7)*8*7+VLOOKUP(V231,Curves!M232:T455,3)*16+VLOOKUP(V231,Curves!M232:T455,7)*16)/168)</f>
        <v>73.5</v>
      </c>
      <c r="X231" s="92" t="n">
        <v>0</v>
      </c>
      <c r="Y231" s="311" t="n">
        <f aca="false">Y230</f>
        <v>55</v>
      </c>
      <c r="Z231" s="294" t="n">
        <f aca="false">VLOOKUP(V231,Curves!A225:B484,2)</f>
        <v>0.06650108280325</v>
      </c>
      <c r="AA231" s="325"/>
      <c r="AB231" s="326"/>
      <c r="AC231" s="325"/>
      <c r="AD231" s="326"/>
      <c r="AE231" s="17" t="n">
        <f aca="false">1+inflation/12*AF231</f>
        <v>1.46458333333333</v>
      </c>
      <c r="AF231" s="17" t="n">
        <v>223</v>
      </c>
      <c r="AG231" s="285" t="n">
        <v>18.58453</v>
      </c>
      <c r="AH231" s="106"/>
      <c r="AI231" s="313" t="n">
        <f aca="false">+V231</f>
        <v>52718</v>
      </c>
      <c r="AJ231" s="314" t="n">
        <f aca="false">IF(Calculation!$AB$24=1,Data!AO231,Data!AP231)</f>
        <v>0.157863899840208</v>
      </c>
      <c r="AK231" s="315" t="n">
        <f aca="false">AJ231*1.2</f>
        <v>0.18943667980825</v>
      </c>
      <c r="AM231" s="41"/>
      <c r="AN231" s="310" t="n">
        <f aca="false">AI231</f>
        <v>52718</v>
      </c>
      <c r="AO231" s="297" t="n">
        <f aca="false">IF(Calculation!$Y$12=2,SQRT((AR231^2*(AN231-today-1)+AU231^2*15)/(AN231-today+14)),SQRT((((AR231^2*16+AS231^2*8)/24)*(AN231-today-1)+((AU231^2*16+AV231^2*8)/24)*15)/(AN231-today+14)))</f>
        <v>0.157863899840208</v>
      </c>
      <c r="AP231" s="277" t="n">
        <f aca="false">IF(Calculation!$Y$12=2,AR231,SQRT((AR231^2*16+AS231^2*8)/24))</f>
        <v>0.08</v>
      </c>
      <c r="AR231" s="298" t="n">
        <f aca="false">VLOOKUP(AN231,VolTable,15)</f>
        <v>0.08</v>
      </c>
      <c r="AS231" s="316" t="n">
        <f aca="false">VLOOKUP(AN231,VolTable,19)</f>
        <v>0.175</v>
      </c>
      <c r="AT231" s="291"/>
      <c r="AU231" s="291" t="n">
        <f aca="false">VLOOKUP(AN231,VolTable,23)</f>
        <v>2.9</v>
      </c>
      <c r="AV231" s="299" t="n">
        <f aca="false">VLOOKUP(AN231,VolTable,27)</f>
        <v>1.15</v>
      </c>
    </row>
    <row r="232" customFormat="false" ht="11.25" hidden="false" customHeight="false" outlineLevel="0" collapsed="false">
      <c r="A232" s="319" t="n">
        <f aca="false">EOMONTH(A231,0)+1</f>
        <v>52749</v>
      </c>
      <c r="B232" s="261" t="n">
        <f aca="false">VLOOKUP(A232,$V$8:$Z$258,2)+PPadd</f>
        <v>73.5</v>
      </c>
      <c r="C232" s="65"/>
      <c r="D232" s="302" t="n">
        <f aca="false">VLOOKUP($A232,$V$8:$Z$258,4)</f>
        <v>55</v>
      </c>
      <c r="E232" s="247" t="n">
        <f aca="false">VLOOKUP($A232,$V$8:$Z$258,5)</f>
        <v>0.06650108280325</v>
      </c>
      <c r="F232" s="325"/>
      <c r="G232" s="326"/>
      <c r="H232" s="325"/>
      <c r="I232" s="326"/>
      <c r="J232" s="92" t="n">
        <f aca="false">X232</f>
        <v>0</v>
      </c>
      <c r="K232" s="306" t="n">
        <f aca="false">J232-C232</f>
        <v>0</v>
      </c>
      <c r="L232" s="258" t="n">
        <f aca="false">(A232-Calculation!$C$8)/365.25</f>
        <v>18.6666666666667</v>
      </c>
      <c r="M232" s="1" t="n">
        <v>3</v>
      </c>
      <c r="N232" s="307" t="n">
        <f aca="false">$A232</f>
        <v>52749</v>
      </c>
      <c r="O232" s="41" t="n">
        <f aca="false">VLOOKUP($N232,$AI$8:$AJ$258,2)+PvolMult</f>
        <v>0.157597696007107</v>
      </c>
      <c r="P232" s="308" t="n">
        <f aca="false">VLOOKUP($N232,$AI$8:$AK$258,3)+PvolMult</f>
        <v>0.189117235208529</v>
      </c>
      <c r="V232" s="310" t="n">
        <f aca="false">$A232</f>
        <v>52749</v>
      </c>
      <c r="W232" s="261" t="n">
        <f aca="false">IF(Calculation!$Y$12=2,VLOOKUP(V232,Curves!$D232:$K485,3),(VLOOKUP(V232,Curves!$D232:$K485,3)*16*5+VLOOKUP(V232,Curves!$D232:$K485,7)*8*7+VLOOKUP(V232,Curves!M233:T456,3)*16+VLOOKUP(V232,Curves!M233:T456,7)*16)/168)</f>
        <v>73.5</v>
      </c>
      <c r="X232" s="92" t="n">
        <v>0</v>
      </c>
      <c r="Y232" s="311" t="n">
        <f aca="false">Y231</f>
        <v>55</v>
      </c>
      <c r="Z232" s="294" t="n">
        <f aca="false">VLOOKUP(V232,Curves!A226:B485,2)</f>
        <v>0.06650108280325</v>
      </c>
      <c r="AA232" s="325"/>
      <c r="AB232" s="326"/>
      <c r="AC232" s="325"/>
      <c r="AD232" s="326"/>
      <c r="AE232" s="17" t="n">
        <f aca="false">1+inflation/12*AF232</f>
        <v>1.46666666666667</v>
      </c>
      <c r="AF232" s="17" t="n">
        <v>224</v>
      </c>
      <c r="AG232" s="285" t="n">
        <v>18.66667</v>
      </c>
      <c r="AH232" s="106"/>
      <c r="AI232" s="313" t="n">
        <f aca="false">+V232</f>
        <v>52749</v>
      </c>
      <c r="AJ232" s="314" t="n">
        <f aca="false">IF(Calculation!$AB$24=1,Data!AO232,Data!AP232)</f>
        <v>0.157597696007107</v>
      </c>
      <c r="AK232" s="315" t="n">
        <f aca="false">AJ232*1.2</f>
        <v>0.189117235208529</v>
      </c>
      <c r="AM232" s="41"/>
      <c r="AN232" s="310" t="n">
        <f aca="false">AI232</f>
        <v>52749</v>
      </c>
      <c r="AO232" s="297" t="n">
        <f aca="false">IF(Calculation!$Y$12=2,SQRT((AR232^2*(AN232-today-1)+AU232^2*15)/(AN232-today+14)),SQRT((((AR232^2*16+AS232^2*8)/24)*(AN232-today-1)+((AU232^2*16+AV232^2*8)/24)*15)/(AN232-today+14)))</f>
        <v>0.157597696007107</v>
      </c>
      <c r="AP232" s="277" t="n">
        <f aca="false">IF(Calculation!$Y$12=2,AR232,SQRT((AR232^2*16+AS232^2*8)/24))</f>
        <v>0.08</v>
      </c>
      <c r="AR232" s="298" t="n">
        <f aca="false">VLOOKUP(AN232,VolTable,15)</f>
        <v>0.08</v>
      </c>
      <c r="AS232" s="316" t="n">
        <f aca="false">VLOOKUP(AN232,VolTable,19)</f>
        <v>0.175</v>
      </c>
      <c r="AT232" s="291"/>
      <c r="AU232" s="291" t="n">
        <f aca="false">VLOOKUP(AN232,VolTable,23)</f>
        <v>2.9</v>
      </c>
      <c r="AV232" s="299" t="n">
        <f aca="false">VLOOKUP(AN232,VolTable,27)</f>
        <v>1.15</v>
      </c>
    </row>
    <row r="233" customFormat="false" ht="11.25" hidden="false" customHeight="false" outlineLevel="0" collapsed="false">
      <c r="A233" s="319" t="n">
        <f aca="false">EOMONTH(A232,0)+1</f>
        <v>52779</v>
      </c>
      <c r="B233" s="261" t="n">
        <f aca="false">VLOOKUP(A233,$V$8:$Z$258,2)+PPadd</f>
        <v>73.5</v>
      </c>
      <c r="C233" s="65"/>
      <c r="D233" s="302" t="n">
        <f aca="false">VLOOKUP($A233,$V$8:$Z$258,4)</f>
        <v>55</v>
      </c>
      <c r="E233" s="247" t="n">
        <f aca="false">VLOOKUP($A233,$V$8:$Z$258,5)</f>
        <v>0.06650108280325</v>
      </c>
      <c r="F233" s="325"/>
      <c r="G233" s="326"/>
      <c r="H233" s="325"/>
      <c r="I233" s="326"/>
      <c r="J233" s="92" t="n">
        <f aca="false">X233</f>
        <v>0</v>
      </c>
      <c r="K233" s="306" t="n">
        <f aca="false">J233-C233</f>
        <v>0</v>
      </c>
      <c r="L233" s="258" t="n">
        <f aca="false">(A233-Calculation!$C$8)/365.25</f>
        <v>18.7488021902806</v>
      </c>
      <c r="M233" s="1" t="n">
        <v>4</v>
      </c>
      <c r="N233" s="307" t="n">
        <f aca="false">$A233</f>
        <v>52779</v>
      </c>
      <c r="O233" s="41" t="n">
        <f aca="false">VLOOKUP($N233,$AI$8:$AJ$258,2)+PvolMult</f>
        <v>0.15734194465923</v>
      </c>
      <c r="P233" s="308" t="n">
        <f aca="false">VLOOKUP($N233,$AI$8:$AK$258,3)+PvolMult</f>
        <v>0.188810333591076</v>
      </c>
      <c r="V233" s="310" t="n">
        <f aca="false">$A233</f>
        <v>52779</v>
      </c>
      <c r="W233" s="261" t="n">
        <f aca="false">IF(Calculation!$Y$12=2,VLOOKUP(V233,Curves!$D233:$K486,3),(VLOOKUP(V233,Curves!$D233:$K486,3)*16*5+VLOOKUP(V233,Curves!$D233:$K486,7)*8*7+VLOOKUP(V233,Curves!M234:T457,3)*16+VLOOKUP(V233,Curves!M234:T457,7)*16)/168)</f>
        <v>73.5</v>
      </c>
      <c r="X233" s="92" t="n">
        <v>0</v>
      </c>
      <c r="Y233" s="311" t="n">
        <f aca="false">Y232</f>
        <v>55</v>
      </c>
      <c r="Z233" s="294" t="n">
        <f aca="false">VLOOKUP(V233,Curves!A227:B486,2)</f>
        <v>0.06650108280325</v>
      </c>
      <c r="AA233" s="325"/>
      <c r="AB233" s="326"/>
      <c r="AC233" s="325"/>
      <c r="AD233" s="326"/>
      <c r="AE233" s="17" t="n">
        <f aca="false">1+inflation/12*AF233</f>
        <v>1.46875</v>
      </c>
      <c r="AF233" s="17" t="n">
        <v>225</v>
      </c>
      <c r="AG233" s="285" t="n">
        <v>18.75154</v>
      </c>
      <c r="AH233" s="106"/>
      <c r="AI233" s="313" t="n">
        <f aca="false">+V233</f>
        <v>52779</v>
      </c>
      <c r="AJ233" s="314" t="n">
        <f aca="false">IF(Calculation!$AB$24=1,Data!AO233,Data!AP233)</f>
        <v>0.15734194465923</v>
      </c>
      <c r="AK233" s="315" t="n">
        <f aca="false">AJ233*1.2</f>
        <v>0.188810333591076</v>
      </c>
      <c r="AM233" s="41"/>
      <c r="AN233" s="310" t="n">
        <f aca="false">AI233</f>
        <v>52779</v>
      </c>
      <c r="AO233" s="297" t="n">
        <f aca="false">IF(Calculation!$Y$12=2,SQRT((AR233^2*(AN233-today-1)+AU233^2*15)/(AN233-today+14)),SQRT((((AR233^2*16+AS233^2*8)/24)*(AN233-today-1)+((AU233^2*16+AV233^2*8)/24)*15)/(AN233-today+14)))</f>
        <v>0.15734194465923</v>
      </c>
      <c r="AP233" s="277" t="n">
        <f aca="false">IF(Calculation!$Y$12=2,AR233,SQRT((AR233^2*16+AS233^2*8)/24))</f>
        <v>0.08</v>
      </c>
      <c r="AR233" s="298" t="n">
        <f aca="false">VLOOKUP(AN233,VolTable,15)</f>
        <v>0.08</v>
      </c>
      <c r="AS233" s="316" t="n">
        <f aca="false">VLOOKUP(AN233,VolTable,19)</f>
        <v>0.175</v>
      </c>
      <c r="AT233" s="291"/>
      <c r="AU233" s="291" t="n">
        <f aca="false">VLOOKUP(AN233,VolTable,23)</f>
        <v>2.9</v>
      </c>
      <c r="AV233" s="299" t="n">
        <f aca="false">VLOOKUP(AN233,VolTable,27)</f>
        <v>1.15</v>
      </c>
    </row>
    <row r="234" customFormat="false" ht="11.25" hidden="false" customHeight="false" outlineLevel="0" collapsed="false">
      <c r="A234" s="319" t="n">
        <f aca="false">EOMONTH(A233,0)+1</f>
        <v>52810</v>
      </c>
      <c r="B234" s="261" t="n">
        <f aca="false">VLOOKUP(A234,$V$8:$Z$258,2)+PPadd</f>
        <v>73.5</v>
      </c>
      <c r="C234" s="65"/>
      <c r="D234" s="302" t="n">
        <f aca="false">VLOOKUP($A234,$V$8:$Z$258,4)</f>
        <v>55</v>
      </c>
      <c r="E234" s="247" t="n">
        <f aca="false">VLOOKUP($A234,$V$8:$Z$258,5)</f>
        <v>0.06650108280325</v>
      </c>
      <c r="F234" s="325"/>
      <c r="G234" s="326"/>
      <c r="H234" s="325"/>
      <c r="I234" s="326"/>
      <c r="J234" s="92" t="n">
        <f aca="false">X234</f>
        <v>0</v>
      </c>
      <c r="K234" s="306" t="n">
        <f aca="false">J234-C234</f>
        <v>0</v>
      </c>
      <c r="L234" s="258" t="n">
        <f aca="false">(A234-Calculation!$C$8)/365.25</f>
        <v>18.8336755646817</v>
      </c>
      <c r="M234" s="1" t="n">
        <v>5</v>
      </c>
      <c r="N234" s="307" t="n">
        <f aca="false">$A234</f>
        <v>52810</v>
      </c>
      <c r="O234" s="41" t="n">
        <f aca="false">VLOOKUP($N234,$AI$8:$AJ$258,2)+PvolMult</f>
        <v>0.157079573661196</v>
      </c>
      <c r="P234" s="308" t="n">
        <f aca="false">VLOOKUP($N234,$AI$8:$AK$258,3)+PvolMult</f>
        <v>0.188495488393435</v>
      </c>
      <c r="V234" s="310" t="n">
        <f aca="false">$A234</f>
        <v>52810</v>
      </c>
      <c r="W234" s="261" t="n">
        <f aca="false">IF(Calculation!$Y$12=2,VLOOKUP(V234,Curves!$D234:$K487,3),(VLOOKUP(V234,Curves!$D234:$K487,3)*16*5+VLOOKUP(V234,Curves!$D234:$K487,7)*8*7+VLOOKUP(V234,Curves!M235:T458,3)*16+VLOOKUP(V234,Curves!M235:T458,7)*16)/168)</f>
        <v>73.5</v>
      </c>
      <c r="X234" s="92" t="n">
        <v>0</v>
      </c>
      <c r="Y234" s="311" t="n">
        <f aca="false">Y233</f>
        <v>55</v>
      </c>
      <c r="Z234" s="294" t="n">
        <f aca="false">VLOOKUP(V234,Curves!A228:B487,2)</f>
        <v>0.06650108280325</v>
      </c>
      <c r="AA234" s="325"/>
      <c r="AB234" s="326"/>
      <c r="AC234" s="325"/>
      <c r="AD234" s="326"/>
      <c r="AE234" s="17" t="n">
        <f aca="false">1+inflation/12*AF234</f>
        <v>1.47083333333333</v>
      </c>
      <c r="AF234" s="17" t="n">
        <v>226</v>
      </c>
      <c r="AG234" s="285" t="n">
        <v>18.83641</v>
      </c>
      <c r="AH234" s="106"/>
      <c r="AI234" s="313" t="n">
        <f aca="false">+V234</f>
        <v>52810</v>
      </c>
      <c r="AJ234" s="314" t="n">
        <f aca="false">IF(Calculation!$AB$24=1,Data!AO234,Data!AP234)</f>
        <v>0.157079573661196</v>
      </c>
      <c r="AK234" s="315" t="n">
        <f aca="false">AJ234*1.2</f>
        <v>0.188495488393435</v>
      </c>
      <c r="AM234" s="41"/>
      <c r="AN234" s="310" t="n">
        <f aca="false">AI234</f>
        <v>52810</v>
      </c>
      <c r="AO234" s="297" t="n">
        <f aca="false">IF(Calculation!$Y$12=2,SQRT((AR234^2*(AN234-today-1)+AU234^2*15)/(AN234-today+14)),SQRT((((AR234^2*16+AS234^2*8)/24)*(AN234-today-1)+((AU234^2*16+AV234^2*8)/24)*15)/(AN234-today+14)))</f>
        <v>0.157079573661196</v>
      </c>
      <c r="AP234" s="277" t="n">
        <f aca="false">IF(Calculation!$Y$12=2,AR234,SQRT((AR234^2*16+AS234^2*8)/24))</f>
        <v>0.08</v>
      </c>
      <c r="AR234" s="298" t="n">
        <f aca="false">VLOOKUP(AN234,VolTable,15)</f>
        <v>0.08</v>
      </c>
      <c r="AS234" s="316" t="n">
        <f aca="false">VLOOKUP(AN234,VolTable,19)</f>
        <v>0.175</v>
      </c>
      <c r="AT234" s="291"/>
      <c r="AU234" s="291" t="n">
        <f aca="false">VLOOKUP(AN234,VolTable,23)</f>
        <v>2.9</v>
      </c>
      <c r="AV234" s="299" t="n">
        <f aca="false">VLOOKUP(AN234,VolTable,27)</f>
        <v>1.15</v>
      </c>
    </row>
    <row r="235" customFormat="false" ht="11.25" hidden="false" customHeight="false" outlineLevel="0" collapsed="false">
      <c r="A235" s="319" t="n">
        <f aca="false">EOMONTH(A234,0)+1</f>
        <v>52841</v>
      </c>
      <c r="B235" s="261" t="n">
        <f aca="false">VLOOKUP(A235,$V$8:$Z$258,2)+PPadd</f>
        <v>73.5</v>
      </c>
      <c r="C235" s="65"/>
      <c r="D235" s="302" t="n">
        <f aca="false">VLOOKUP($A235,$V$8:$Z$258,4)</f>
        <v>55</v>
      </c>
      <c r="E235" s="247" t="n">
        <f aca="false">VLOOKUP($A235,$V$8:$Z$258,5)</f>
        <v>0.06650108280325</v>
      </c>
      <c r="F235" s="325"/>
      <c r="G235" s="326"/>
      <c r="H235" s="325"/>
      <c r="I235" s="326"/>
      <c r="J235" s="92" t="n">
        <f aca="false">X235</f>
        <v>0</v>
      </c>
      <c r="K235" s="306" t="n">
        <f aca="false">J235-C235</f>
        <v>0</v>
      </c>
      <c r="L235" s="258" t="n">
        <f aca="false">(A235-Calculation!$C$8)/365.25</f>
        <v>18.9185489390828</v>
      </c>
      <c r="M235" s="1" t="n">
        <v>6</v>
      </c>
      <c r="N235" s="307" t="n">
        <f aca="false">$A235</f>
        <v>52841</v>
      </c>
      <c r="O235" s="41" t="n">
        <f aca="false">VLOOKUP($N235,$AI$8:$AJ$258,2)+PvolMult</f>
        <v>0.156819117239649</v>
      </c>
      <c r="P235" s="308" t="n">
        <f aca="false">VLOOKUP($N235,$AI$8:$AK$258,3)+PvolMult</f>
        <v>0.188182940687579</v>
      </c>
      <c r="V235" s="310" t="n">
        <f aca="false">$A235</f>
        <v>52841</v>
      </c>
      <c r="W235" s="261" t="n">
        <f aca="false">IF(Calculation!$Y$12=2,VLOOKUP(V235,Curves!$D235:$K488,3),(VLOOKUP(V235,Curves!$D235:$K488,3)*16*5+VLOOKUP(V235,Curves!$D235:$K488,7)*8*7+VLOOKUP(V235,Curves!M236:T459,3)*16+VLOOKUP(V235,Curves!M236:T459,7)*16)/168)</f>
        <v>73.5</v>
      </c>
      <c r="X235" s="92" t="n">
        <v>0</v>
      </c>
      <c r="Y235" s="311" t="n">
        <f aca="false">Y234</f>
        <v>55</v>
      </c>
      <c r="Z235" s="294" t="n">
        <f aca="false">VLOOKUP(V235,Curves!A229:B488,2)</f>
        <v>0.06650108280325</v>
      </c>
      <c r="AA235" s="325"/>
      <c r="AB235" s="326"/>
      <c r="AC235" s="325"/>
      <c r="AD235" s="326"/>
      <c r="AE235" s="17" t="n">
        <f aca="false">1+inflation/12*AF235</f>
        <v>1.47291666666667</v>
      </c>
      <c r="AF235" s="17" t="n">
        <v>227</v>
      </c>
      <c r="AG235" s="285" t="n">
        <v>18.91307</v>
      </c>
      <c r="AH235" s="106"/>
      <c r="AI235" s="313" t="n">
        <f aca="false">+V235</f>
        <v>52841</v>
      </c>
      <c r="AJ235" s="314" t="n">
        <f aca="false">IF(Calculation!$AB$24=1,Data!AO235,Data!AP235)</f>
        <v>0.156819117239649</v>
      </c>
      <c r="AK235" s="315" t="n">
        <f aca="false">AJ235*1.2</f>
        <v>0.188182940687579</v>
      </c>
      <c r="AM235" s="41"/>
      <c r="AN235" s="310" t="n">
        <f aca="false">AI235</f>
        <v>52841</v>
      </c>
      <c r="AO235" s="297" t="n">
        <f aca="false">IF(Calculation!$Y$12=2,SQRT((AR235^2*(AN235-today-1)+AU235^2*15)/(AN235-today+14)),SQRT((((AR235^2*16+AS235^2*8)/24)*(AN235-today-1)+((AU235^2*16+AV235^2*8)/24)*15)/(AN235-today+14)))</f>
        <v>0.156819117239649</v>
      </c>
      <c r="AP235" s="277" t="n">
        <f aca="false">IF(Calculation!$Y$12=2,AR235,SQRT((AR235^2*16+AS235^2*8)/24))</f>
        <v>0.08</v>
      </c>
      <c r="AR235" s="298" t="n">
        <f aca="false">VLOOKUP(AN235,VolTable,15)</f>
        <v>0.08</v>
      </c>
      <c r="AS235" s="316" t="n">
        <f aca="false">VLOOKUP(AN235,VolTable,19)</f>
        <v>0.175</v>
      </c>
      <c r="AT235" s="291"/>
      <c r="AU235" s="291" t="n">
        <f aca="false">VLOOKUP(AN235,VolTable,23)</f>
        <v>2.9</v>
      </c>
      <c r="AV235" s="299" t="n">
        <f aca="false">VLOOKUP(AN235,VolTable,27)</f>
        <v>1.15</v>
      </c>
    </row>
    <row r="236" customFormat="false" ht="11.25" hidden="false" customHeight="false" outlineLevel="0" collapsed="false">
      <c r="A236" s="301" t="n">
        <f aca="false">EOMONTH(A235,0)+1</f>
        <v>52871</v>
      </c>
      <c r="B236" s="261" t="n">
        <f aca="false">VLOOKUP(A236,$V$8:$Z$258,2)+PPadd</f>
        <v>73.5</v>
      </c>
      <c r="C236" s="65"/>
      <c r="D236" s="302" t="n">
        <f aca="false">VLOOKUP($A236,$V$8:$Z$258,4)</f>
        <v>55</v>
      </c>
      <c r="E236" s="247" t="n">
        <f aca="false">VLOOKUP($A236,$V$8:$Z$258,5)</f>
        <v>0.06650108280325</v>
      </c>
      <c r="F236" s="325"/>
      <c r="G236" s="326"/>
      <c r="H236" s="325"/>
      <c r="I236" s="326"/>
      <c r="J236" s="92" t="n">
        <f aca="false">X236</f>
        <v>0</v>
      </c>
      <c r="K236" s="306" t="n">
        <f aca="false">J236-C236</f>
        <v>0</v>
      </c>
      <c r="L236" s="258" t="n">
        <f aca="false">(A236-Calculation!$C$8)/365.25</f>
        <v>19.0006844626968</v>
      </c>
      <c r="M236" s="1" t="n">
        <v>1</v>
      </c>
      <c r="N236" s="307" t="n">
        <f aca="false">$A236</f>
        <v>52871</v>
      </c>
      <c r="O236" s="41" t="n">
        <f aca="false">VLOOKUP($N236,$AI$8:$AJ$258,2)+PvolMult</f>
        <v>0.156568864897787</v>
      </c>
      <c r="P236" s="308" t="n">
        <f aca="false">VLOOKUP($N236,$AI$8:$AK$258,3)+PvolMult</f>
        <v>0.187882637877345</v>
      </c>
      <c r="V236" s="310" t="n">
        <f aca="false">$A236</f>
        <v>52871</v>
      </c>
      <c r="W236" s="261" t="n">
        <f aca="false">IF(Calculation!$Y$12=2,VLOOKUP(V236,Curves!$D236:$K489,3),(VLOOKUP(V236,Curves!$D236:$K489,3)*16*5+VLOOKUP(V236,Curves!$D236:$K489,7)*8*7+VLOOKUP(V236,Curves!M237:T460,3)*16+VLOOKUP(V236,Curves!M237:T460,7)*16)/168)</f>
        <v>73.5</v>
      </c>
      <c r="X236" s="92" t="n">
        <v>0</v>
      </c>
      <c r="Y236" s="311" t="n">
        <f aca="false">Y235</f>
        <v>55</v>
      </c>
      <c r="Z236" s="294" t="n">
        <f aca="false">VLOOKUP(V236,Curves!A230:B489,2)</f>
        <v>0.06650108280325</v>
      </c>
      <c r="AA236" s="325"/>
      <c r="AB236" s="326"/>
      <c r="AC236" s="325"/>
      <c r="AD236" s="326"/>
      <c r="AE236" s="17" t="n">
        <f aca="false">1+inflation/12*AF236</f>
        <v>1.475</v>
      </c>
      <c r="AF236" s="17" t="n">
        <v>228</v>
      </c>
      <c r="AG236" s="285" t="n">
        <v>18.99795</v>
      </c>
      <c r="AH236" s="106"/>
      <c r="AI236" s="313" t="n">
        <f aca="false">+V236</f>
        <v>52871</v>
      </c>
      <c r="AJ236" s="314" t="n">
        <f aca="false">IF(Calculation!$AB$24=1,Data!AO236,Data!AP236)</f>
        <v>0.156568864897787</v>
      </c>
      <c r="AK236" s="315" t="n">
        <f aca="false">AJ236*1.2</f>
        <v>0.187882637877345</v>
      </c>
      <c r="AM236" s="41"/>
      <c r="AN236" s="310" t="n">
        <f aca="false">AI236</f>
        <v>52871</v>
      </c>
      <c r="AO236" s="297" t="n">
        <f aca="false">IF(Calculation!$Y$12=2,SQRT((AR236^2*(AN236-today-1)+AU236^2*15)/(AN236-today+14)),SQRT((((AR236^2*16+AS236^2*8)/24)*(AN236-today-1)+((AU236^2*16+AV236^2*8)/24)*15)/(AN236-today+14)))</f>
        <v>0.156568864897787</v>
      </c>
      <c r="AP236" s="277" t="n">
        <f aca="false">IF(Calculation!$Y$12=2,AR236,SQRT((AR236^2*16+AS236^2*8)/24))</f>
        <v>0.08</v>
      </c>
      <c r="AR236" s="298" t="n">
        <f aca="false">VLOOKUP(AN236,VolTable,15)</f>
        <v>0.08</v>
      </c>
      <c r="AS236" s="316" t="n">
        <f aca="false">VLOOKUP(AN236,VolTable,19)</f>
        <v>0.175</v>
      </c>
      <c r="AT236" s="291"/>
      <c r="AU236" s="291" t="n">
        <f aca="false">VLOOKUP(AN236,VolTable,23)</f>
        <v>2.9</v>
      </c>
      <c r="AV236" s="299" t="n">
        <f aca="false">VLOOKUP(AN236,VolTable,27)</f>
        <v>1.15</v>
      </c>
    </row>
    <row r="237" customFormat="false" ht="11.25" hidden="false" customHeight="false" outlineLevel="0" collapsed="false">
      <c r="A237" s="319" t="n">
        <f aca="false">EOMONTH(A236,0)+1</f>
        <v>52902</v>
      </c>
      <c r="B237" s="261" t="n">
        <f aca="false">VLOOKUP(A237,$V$8:$Z$258,2)+PPadd</f>
        <v>73.5</v>
      </c>
      <c r="C237" s="65"/>
      <c r="D237" s="302" t="n">
        <f aca="false">VLOOKUP($A237,$V$8:$Z$258,4)</f>
        <v>55</v>
      </c>
      <c r="E237" s="247" t="n">
        <f aca="false">VLOOKUP($A237,$V$8:$Z$258,5)</f>
        <v>0.06650108280325</v>
      </c>
      <c r="F237" s="325"/>
      <c r="G237" s="326"/>
      <c r="H237" s="325"/>
      <c r="I237" s="326"/>
      <c r="J237" s="92" t="n">
        <f aca="false">X237</f>
        <v>0</v>
      </c>
      <c r="K237" s="306" t="n">
        <f aca="false">J237-C237</f>
        <v>0</v>
      </c>
      <c r="L237" s="258" t="n">
        <f aca="false">(A237-Calculation!$C$8)/365.25</f>
        <v>19.0855578370979</v>
      </c>
      <c r="M237" s="1" t="n">
        <v>2</v>
      </c>
      <c r="N237" s="307" t="n">
        <f aca="false">$A237</f>
        <v>52902</v>
      </c>
      <c r="O237" s="41" t="n">
        <f aca="false">VLOOKUP($N237,$AI$8:$AJ$258,2)+PvolMult</f>
        <v>0.156312112118191</v>
      </c>
      <c r="P237" s="308" t="n">
        <f aca="false">VLOOKUP($N237,$AI$8:$AK$258,3)+PvolMult</f>
        <v>0.187574534541829</v>
      </c>
      <c r="V237" s="310" t="n">
        <f aca="false">$A237</f>
        <v>52902</v>
      </c>
      <c r="W237" s="261" t="n">
        <f aca="false">IF(Calculation!$Y$12=2,VLOOKUP(V237,Curves!$D237:$K490,3),(VLOOKUP(V237,Curves!$D237:$K490,3)*16*5+VLOOKUP(V237,Curves!$D237:$K490,7)*8*7+VLOOKUP(V237,Curves!M238:T461,3)*16+VLOOKUP(V237,Curves!M238:T461,7)*16)/168)</f>
        <v>73.5</v>
      </c>
      <c r="X237" s="92" t="n">
        <v>0</v>
      </c>
      <c r="Y237" s="311" t="n">
        <f aca="false">Y236</f>
        <v>55</v>
      </c>
      <c r="Z237" s="294" t="n">
        <f aca="false">VLOOKUP(V237,Curves!A231:B490,2)</f>
        <v>0.06650108280325</v>
      </c>
      <c r="AA237" s="325"/>
      <c r="AB237" s="326"/>
      <c r="AC237" s="325"/>
      <c r="AD237" s="326"/>
      <c r="AE237" s="17" t="n">
        <f aca="false">1+inflation/12*AF237</f>
        <v>1.47708333333333</v>
      </c>
      <c r="AF237" s="17" t="n">
        <v>229</v>
      </c>
      <c r="AG237" s="285" t="n">
        <v>19.08008</v>
      </c>
      <c r="AH237" s="106"/>
      <c r="AI237" s="313" t="n">
        <f aca="false">+V237</f>
        <v>52902</v>
      </c>
      <c r="AJ237" s="314" t="n">
        <f aca="false">IF(Calculation!$AB$24=1,Data!AO237,Data!AP237)</f>
        <v>0.156312112118191</v>
      </c>
      <c r="AK237" s="315" t="n">
        <f aca="false">AJ237*1.2</f>
        <v>0.187574534541829</v>
      </c>
      <c r="AM237" s="41"/>
      <c r="AN237" s="310" t="n">
        <f aca="false">AI237</f>
        <v>52902</v>
      </c>
      <c r="AO237" s="297" t="n">
        <f aca="false">IF(Calculation!$Y$12=2,SQRT((AR237^2*(AN237-today-1)+AU237^2*15)/(AN237-today+14)),SQRT((((AR237^2*16+AS237^2*8)/24)*(AN237-today-1)+((AU237^2*16+AV237^2*8)/24)*15)/(AN237-today+14)))</f>
        <v>0.156312112118191</v>
      </c>
      <c r="AP237" s="277" t="n">
        <f aca="false">IF(Calculation!$Y$12=2,AR237,SQRT((AR237^2*16+AS237^2*8)/24))</f>
        <v>0.08</v>
      </c>
      <c r="AR237" s="298" t="n">
        <f aca="false">VLOOKUP(AN237,VolTable,15)</f>
        <v>0.08</v>
      </c>
      <c r="AS237" s="316" t="n">
        <f aca="false">VLOOKUP(AN237,VolTable,19)</f>
        <v>0.175</v>
      </c>
      <c r="AT237" s="291"/>
      <c r="AU237" s="291" t="n">
        <f aca="false">VLOOKUP(AN237,VolTable,23)</f>
        <v>2.9</v>
      </c>
      <c r="AV237" s="299" t="n">
        <f aca="false">VLOOKUP(AN237,VolTable,27)</f>
        <v>1.15</v>
      </c>
    </row>
    <row r="238" customFormat="false" ht="11.25" hidden="false" customHeight="false" outlineLevel="0" collapsed="false">
      <c r="A238" s="319" t="n">
        <f aca="false">EOMONTH(A237,0)+1</f>
        <v>52932</v>
      </c>
      <c r="B238" s="261" t="n">
        <f aca="false">VLOOKUP(A238,$V$8:$Z$258,2)+PPadd</f>
        <v>73.5</v>
      </c>
      <c r="C238" s="65"/>
      <c r="D238" s="302" t="n">
        <f aca="false">VLOOKUP($A238,$V$8:$Z$258,4)</f>
        <v>55</v>
      </c>
      <c r="E238" s="247" t="n">
        <f aca="false">VLOOKUP($A238,$V$8:$Z$258,5)</f>
        <v>0.06650108280325</v>
      </c>
      <c r="F238" s="325"/>
      <c r="G238" s="326"/>
      <c r="H238" s="325"/>
      <c r="I238" s="326"/>
      <c r="J238" s="92" t="n">
        <f aca="false">X238</f>
        <v>0</v>
      </c>
      <c r="K238" s="306" t="n">
        <f aca="false">J238-C238</f>
        <v>0</v>
      </c>
      <c r="L238" s="258" t="n">
        <f aca="false">(A238-Calculation!$C$8)/365.25</f>
        <v>19.1676933607118</v>
      </c>
      <c r="M238" s="1" t="n">
        <v>3</v>
      </c>
      <c r="N238" s="307" t="n">
        <f aca="false">$A238</f>
        <v>52932</v>
      </c>
      <c r="O238" s="41" t="n">
        <f aca="false">VLOOKUP($N238,$AI$8:$AJ$258,2)+PvolMult</f>
        <v>0.156065403778064</v>
      </c>
      <c r="P238" s="308" t="n">
        <f aca="false">VLOOKUP($N238,$AI$8:$AK$258,3)+PvolMult</f>
        <v>0.187278484533677</v>
      </c>
      <c r="V238" s="310" t="n">
        <f aca="false">$A238</f>
        <v>52932</v>
      </c>
      <c r="W238" s="261" t="n">
        <f aca="false">IF(Calculation!$Y$12=2,VLOOKUP(V238,Curves!$D238:$K491,3),(VLOOKUP(V238,Curves!$D238:$K491,3)*16*5+VLOOKUP(V238,Curves!$D238:$K491,7)*8*7+VLOOKUP(V238,Curves!M239:T462,3)*16+VLOOKUP(V238,Curves!M239:T462,7)*16)/168)</f>
        <v>73.5</v>
      </c>
      <c r="X238" s="92" t="n">
        <v>0</v>
      </c>
      <c r="Y238" s="311" t="n">
        <f aca="false">Y237</f>
        <v>55</v>
      </c>
      <c r="Z238" s="294" t="n">
        <f aca="false">VLOOKUP(V238,Curves!A232:B491,2)</f>
        <v>0.06650108280325</v>
      </c>
      <c r="AA238" s="325"/>
      <c r="AB238" s="326"/>
      <c r="AC238" s="325"/>
      <c r="AD238" s="326"/>
      <c r="AE238" s="17" t="n">
        <f aca="false">1+inflation/12*AF238</f>
        <v>1.47916666666667</v>
      </c>
      <c r="AF238" s="17" t="n">
        <v>230</v>
      </c>
      <c r="AG238" s="285" t="n">
        <v>19.16496</v>
      </c>
      <c r="AH238" s="106"/>
      <c r="AI238" s="313" t="n">
        <f aca="false">+V238</f>
        <v>52932</v>
      </c>
      <c r="AJ238" s="314" t="n">
        <f aca="false">IF(Calculation!$AB$24=1,Data!AO238,Data!AP238)</f>
        <v>0.156065403778064</v>
      </c>
      <c r="AK238" s="315" t="n">
        <f aca="false">AJ238*1.2</f>
        <v>0.187278484533677</v>
      </c>
      <c r="AM238" s="41"/>
      <c r="AN238" s="310" t="n">
        <f aca="false">AI238</f>
        <v>52932</v>
      </c>
      <c r="AO238" s="297" t="n">
        <f aca="false">IF(Calculation!$Y$12=2,SQRT((AR238^2*(AN238-today-1)+AU238^2*15)/(AN238-today+14)),SQRT((((AR238^2*16+AS238^2*8)/24)*(AN238-today-1)+((AU238^2*16+AV238^2*8)/24)*15)/(AN238-today+14)))</f>
        <v>0.156065403778064</v>
      </c>
      <c r="AP238" s="277" t="n">
        <f aca="false">IF(Calculation!$Y$12=2,AR238,SQRT((AR238^2*16+AS238^2*8)/24))</f>
        <v>0.08</v>
      </c>
      <c r="AR238" s="298" t="n">
        <f aca="false">VLOOKUP(AN238,VolTable,15)</f>
        <v>0.08</v>
      </c>
      <c r="AS238" s="316" t="n">
        <f aca="false">VLOOKUP(AN238,VolTable,19)</f>
        <v>0.175</v>
      </c>
      <c r="AT238" s="291"/>
      <c r="AU238" s="291" t="n">
        <f aca="false">VLOOKUP(AN238,VolTable,23)</f>
        <v>2.9</v>
      </c>
      <c r="AV238" s="299" t="n">
        <f aca="false">VLOOKUP(AN238,VolTable,27)</f>
        <v>1.15</v>
      </c>
    </row>
    <row r="239" customFormat="false" ht="11.25" hidden="false" customHeight="false" outlineLevel="0" collapsed="false">
      <c r="A239" s="319" t="n">
        <f aca="false">EOMONTH(A238,0)+1</f>
        <v>52963</v>
      </c>
      <c r="B239" s="261" t="n">
        <f aca="false">VLOOKUP(A239,$V$8:$Z$258,2)+PPadd</f>
        <v>73.5</v>
      </c>
      <c r="C239" s="65"/>
      <c r="D239" s="302" t="n">
        <f aca="false">VLOOKUP($A239,$V$8:$Z$258,4)</f>
        <v>55</v>
      </c>
      <c r="E239" s="247" t="n">
        <f aca="false">VLOOKUP($A239,$V$8:$Z$258,5)</f>
        <v>0.06650108280325</v>
      </c>
      <c r="F239" s="325"/>
      <c r="G239" s="326"/>
      <c r="H239" s="325"/>
      <c r="I239" s="326"/>
      <c r="J239" s="92" t="n">
        <f aca="false">X239</f>
        <v>0</v>
      </c>
      <c r="K239" s="306" t="n">
        <f aca="false">J239-C239</f>
        <v>0</v>
      </c>
      <c r="L239" s="258" t="n">
        <f aca="false">(A239-Calculation!$C$8)/365.25</f>
        <v>19.2525667351129</v>
      </c>
      <c r="M239" s="1" t="n">
        <v>4</v>
      </c>
      <c r="N239" s="307" t="n">
        <f aca="false">$A239</f>
        <v>52963</v>
      </c>
      <c r="O239" s="41" t="n">
        <f aca="false">VLOOKUP($N239,$AI$8:$AJ$258,2)+PvolMult</f>
        <v>0.155812272268511</v>
      </c>
      <c r="P239" s="308" t="n">
        <f aca="false">VLOOKUP($N239,$AI$8:$AK$258,3)+PvolMult</f>
        <v>0.186974726722213</v>
      </c>
      <c r="V239" s="310" t="n">
        <f aca="false">$A239</f>
        <v>52963</v>
      </c>
      <c r="W239" s="261" t="n">
        <f aca="false">IF(Calculation!$Y$12=2,VLOOKUP(V239,Curves!$D239:$K492,3),(VLOOKUP(V239,Curves!$D239:$K492,3)*16*5+VLOOKUP(V239,Curves!$D239:$K492,7)*8*7+VLOOKUP(V239,Curves!M240:T463,3)*16+VLOOKUP(V239,Curves!M240:T463,7)*16)/168)</f>
        <v>73.5</v>
      </c>
      <c r="X239" s="92" t="n">
        <v>0</v>
      </c>
      <c r="Y239" s="311" t="n">
        <f aca="false">Y238</f>
        <v>55</v>
      </c>
      <c r="Z239" s="294" t="n">
        <f aca="false">VLOOKUP(V239,Curves!A233:B492,2)</f>
        <v>0.06650108280325</v>
      </c>
      <c r="AA239" s="325"/>
      <c r="AB239" s="326"/>
      <c r="AC239" s="325"/>
      <c r="AD239" s="326"/>
      <c r="AE239" s="17" t="n">
        <f aca="false">1+inflation/12*AF239</f>
        <v>1.48125</v>
      </c>
      <c r="AF239" s="17" t="n">
        <v>231</v>
      </c>
      <c r="AG239" s="285" t="n">
        <v>19.24709</v>
      </c>
      <c r="AH239" s="106"/>
      <c r="AI239" s="313" t="n">
        <f aca="false">+V239</f>
        <v>52963</v>
      </c>
      <c r="AJ239" s="314" t="n">
        <f aca="false">IF(Calculation!$AB$24=1,Data!AO239,Data!AP239)</f>
        <v>0.155812272268511</v>
      </c>
      <c r="AK239" s="315" t="n">
        <f aca="false">AJ239*1.2</f>
        <v>0.186974726722213</v>
      </c>
      <c r="AM239" s="41"/>
      <c r="AN239" s="310" t="n">
        <f aca="false">AI239</f>
        <v>52963</v>
      </c>
      <c r="AO239" s="297" t="n">
        <f aca="false">IF(Calculation!$Y$12=2,SQRT((AR239^2*(AN239-today-1)+AU239^2*15)/(AN239-today+14)),SQRT((((AR239^2*16+AS239^2*8)/24)*(AN239-today-1)+((AU239^2*16+AV239^2*8)/24)*15)/(AN239-today+14)))</f>
        <v>0.155812272268511</v>
      </c>
      <c r="AP239" s="277" t="n">
        <f aca="false">IF(Calculation!$Y$12=2,AR239,SQRT((AR239^2*16+AS239^2*8)/24))</f>
        <v>0.08</v>
      </c>
      <c r="AR239" s="298" t="n">
        <f aca="false">VLOOKUP(AN239,VolTable,15)</f>
        <v>0.08</v>
      </c>
      <c r="AS239" s="316" t="n">
        <f aca="false">VLOOKUP(AN239,VolTable,19)</f>
        <v>0.175</v>
      </c>
      <c r="AT239" s="291"/>
      <c r="AU239" s="291" t="n">
        <f aca="false">VLOOKUP(AN239,VolTable,23)</f>
        <v>2.9</v>
      </c>
      <c r="AV239" s="299" t="n">
        <f aca="false">VLOOKUP(AN239,VolTable,27)</f>
        <v>1.15</v>
      </c>
    </row>
    <row r="240" customFormat="false" ht="11.25" hidden="false" customHeight="false" outlineLevel="0" collapsed="false">
      <c r="A240" s="319" t="n">
        <f aca="false">EOMONTH(A239,0)+1</f>
        <v>52994</v>
      </c>
      <c r="B240" s="261" t="n">
        <f aca="false">VLOOKUP(A240,$V$8:$Z$258,2)+PPadd</f>
        <v>73.5</v>
      </c>
      <c r="C240" s="65"/>
      <c r="D240" s="302" t="n">
        <f aca="false">VLOOKUP($A240,$V$8:$Z$258,4)</f>
        <v>55</v>
      </c>
      <c r="E240" s="247" t="n">
        <f aca="false">VLOOKUP($A240,$V$8:$Z$258,5)</f>
        <v>0.06650108280325</v>
      </c>
      <c r="F240" s="325"/>
      <c r="G240" s="326"/>
      <c r="H240" s="325"/>
      <c r="I240" s="326"/>
      <c r="J240" s="92" t="n">
        <f aca="false">X240</f>
        <v>0</v>
      </c>
      <c r="K240" s="306" t="n">
        <f aca="false">J240-C240</f>
        <v>0</v>
      </c>
      <c r="L240" s="258" t="n">
        <f aca="false">(A240-Calculation!$C$8)/365.25</f>
        <v>19.337440109514</v>
      </c>
      <c r="M240" s="1" t="n">
        <v>5</v>
      </c>
      <c r="N240" s="307" t="n">
        <f aca="false">$A240</f>
        <v>52994</v>
      </c>
      <c r="O240" s="41" t="n">
        <f aca="false">VLOOKUP($N240,$AI$8:$AJ$258,2)+PvolMult</f>
        <v>0.155560950315046</v>
      </c>
      <c r="P240" s="308" t="n">
        <f aca="false">VLOOKUP($N240,$AI$8:$AK$258,3)+PvolMult</f>
        <v>0.186673140378055</v>
      </c>
      <c r="V240" s="310" t="n">
        <f aca="false">$A240</f>
        <v>52994</v>
      </c>
      <c r="W240" s="261" t="n">
        <f aca="false">IF(Calculation!$Y$12=2,VLOOKUP(V240,Curves!$D240:$K493,3),(VLOOKUP(V240,Curves!$D240:$K493,3)*16*5+VLOOKUP(V240,Curves!$D240:$K493,7)*8*7+VLOOKUP(V240,Curves!M241:T464,3)*16+VLOOKUP(V240,Curves!M241:T464,7)*16)/168)</f>
        <v>73.5</v>
      </c>
      <c r="X240" s="92" t="n">
        <v>0</v>
      </c>
      <c r="Y240" s="311" t="n">
        <f aca="false">Y239</f>
        <v>55</v>
      </c>
      <c r="Z240" s="294" t="n">
        <f aca="false">VLOOKUP(V240,Curves!A234:B493,2)</f>
        <v>0.06650108280325</v>
      </c>
      <c r="AA240" s="325"/>
      <c r="AB240" s="326"/>
      <c r="AC240" s="325"/>
      <c r="AD240" s="326"/>
      <c r="AE240" s="17" t="n">
        <f aca="false">1+inflation/12*AF240</f>
        <v>1.48333333333333</v>
      </c>
      <c r="AF240" s="17" t="n">
        <v>232</v>
      </c>
      <c r="AG240" s="285" t="n">
        <v>19.33196</v>
      </c>
      <c r="AH240" s="106"/>
      <c r="AI240" s="313" t="n">
        <f aca="false">+V240</f>
        <v>52994</v>
      </c>
      <c r="AJ240" s="314" t="n">
        <f aca="false">IF(Calculation!$AB$24=1,Data!AO240,Data!AP240)</f>
        <v>0.155560950315046</v>
      </c>
      <c r="AK240" s="315" t="n">
        <f aca="false">AJ240*1.2</f>
        <v>0.186673140378055</v>
      </c>
      <c r="AM240" s="41"/>
      <c r="AN240" s="310" t="n">
        <f aca="false">AI240</f>
        <v>52994</v>
      </c>
      <c r="AO240" s="297" t="n">
        <f aca="false">IF(Calculation!$Y$12=2,SQRT((AR240^2*(AN240-today-1)+AU240^2*15)/(AN240-today+14)),SQRT((((AR240^2*16+AS240^2*8)/24)*(AN240-today-1)+((AU240^2*16+AV240^2*8)/24)*15)/(AN240-today+14)))</f>
        <v>0.155560950315046</v>
      </c>
      <c r="AP240" s="277" t="n">
        <f aca="false">IF(Calculation!$Y$12=2,AR240,SQRT((AR240^2*16+AS240^2*8)/24))</f>
        <v>0.08</v>
      </c>
      <c r="AR240" s="298" t="n">
        <f aca="false">VLOOKUP(AN240,VolTable,15)</f>
        <v>0.08</v>
      </c>
      <c r="AS240" s="316" t="n">
        <f aca="false">VLOOKUP(AN240,VolTable,19)</f>
        <v>0.175</v>
      </c>
      <c r="AT240" s="291"/>
      <c r="AU240" s="291" t="n">
        <f aca="false">VLOOKUP(AN240,VolTable,23)</f>
        <v>2.9</v>
      </c>
      <c r="AV240" s="299" t="n">
        <f aca="false">VLOOKUP(AN240,VolTable,27)</f>
        <v>1.15</v>
      </c>
    </row>
    <row r="241" customFormat="false" ht="11.25" hidden="false" customHeight="false" outlineLevel="0" collapsed="false">
      <c r="A241" s="319" t="n">
        <f aca="false">EOMONTH(A240,0)+1</f>
        <v>53022</v>
      </c>
      <c r="B241" s="261" t="n">
        <f aca="false">VLOOKUP(A241,$V$8:$Z$258,2)+PPadd</f>
        <v>73.5</v>
      </c>
      <c r="C241" s="65"/>
      <c r="D241" s="302" t="n">
        <f aca="false">VLOOKUP($A241,$V$8:$Z$258,4)</f>
        <v>55</v>
      </c>
      <c r="E241" s="247" t="n">
        <f aca="false">VLOOKUP($A241,$V$8:$Z$258,5)</f>
        <v>0.06650108280325</v>
      </c>
      <c r="F241" s="325"/>
      <c r="G241" s="326"/>
      <c r="H241" s="325"/>
      <c r="I241" s="326"/>
      <c r="J241" s="92" t="n">
        <f aca="false">X241</f>
        <v>0</v>
      </c>
      <c r="K241" s="306" t="n">
        <f aca="false">J241-C241</f>
        <v>0</v>
      </c>
      <c r="L241" s="258" t="n">
        <f aca="false">(A241-Calculation!$C$8)/365.25</f>
        <v>19.4140999315537</v>
      </c>
      <c r="M241" s="1" t="n">
        <v>6</v>
      </c>
      <c r="N241" s="307" t="n">
        <f aca="false">$A241</f>
        <v>53022</v>
      </c>
      <c r="O241" s="41" t="n">
        <f aca="false">VLOOKUP($N241,$AI$8:$AJ$258,2)+PvolMult</f>
        <v>0.155335488295658</v>
      </c>
      <c r="P241" s="308" t="n">
        <f aca="false">VLOOKUP($N241,$AI$8:$AK$258,3)+PvolMult</f>
        <v>0.18640258595479</v>
      </c>
      <c r="V241" s="310" t="n">
        <f aca="false">$A241</f>
        <v>53022</v>
      </c>
      <c r="W241" s="261" t="n">
        <f aca="false">IF(Calculation!$Y$12=2,VLOOKUP(V241,Curves!$D241:$K494,3),(VLOOKUP(V241,Curves!$D241:$K494,3)*16*5+VLOOKUP(V241,Curves!$D241:$K494,7)*8*7+VLOOKUP(V241,Curves!M242:T465,3)*16+VLOOKUP(V241,Curves!M242:T465,7)*16)/168)</f>
        <v>73.5</v>
      </c>
      <c r="X241" s="92" t="n">
        <v>0</v>
      </c>
      <c r="Y241" s="311" t="n">
        <f aca="false">Y240</f>
        <v>55</v>
      </c>
      <c r="Z241" s="294" t="n">
        <f aca="false">VLOOKUP(V241,Curves!A235:B494,2)</f>
        <v>0.06650108280325</v>
      </c>
      <c r="AA241" s="325"/>
      <c r="AB241" s="326"/>
      <c r="AC241" s="325"/>
      <c r="AD241" s="326"/>
      <c r="AE241" s="17" t="n">
        <f aca="false">1+inflation/12*AF241</f>
        <v>1.48541666666667</v>
      </c>
      <c r="AF241" s="17" t="n">
        <v>233</v>
      </c>
      <c r="AG241" s="285" t="n">
        <v>19.41684</v>
      </c>
      <c r="AH241" s="106"/>
      <c r="AI241" s="313" t="n">
        <f aca="false">+V241</f>
        <v>53022</v>
      </c>
      <c r="AJ241" s="314" t="n">
        <f aca="false">IF(Calculation!$AB$24=1,Data!AO241,Data!AP241)</f>
        <v>0.155335488295658</v>
      </c>
      <c r="AK241" s="315" t="n">
        <f aca="false">AJ241*1.2</f>
        <v>0.18640258595479</v>
      </c>
      <c r="AM241" s="41"/>
      <c r="AN241" s="310" t="n">
        <f aca="false">AI241</f>
        <v>53022</v>
      </c>
      <c r="AO241" s="297" t="n">
        <f aca="false">IF(Calculation!$Y$12=2,SQRT((AR241^2*(AN241-today-1)+AU241^2*15)/(AN241-today+14)),SQRT((((AR241^2*16+AS241^2*8)/24)*(AN241-today-1)+((AU241^2*16+AV241^2*8)/24)*15)/(AN241-today+14)))</f>
        <v>0.155335488295658</v>
      </c>
      <c r="AP241" s="277" t="n">
        <f aca="false">IF(Calculation!$Y$12=2,AR241,SQRT((AR241^2*16+AS241^2*8)/24))</f>
        <v>0.08</v>
      </c>
      <c r="AR241" s="298" t="n">
        <f aca="false">VLOOKUP(AN241,VolTable,15)</f>
        <v>0.08</v>
      </c>
      <c r="AS241" s="316" t="n">
        <f aca="false">VLOOKUP(AN241,VolTable,19)</f>
        <v>0.175</v>
      </c>
      <c r="AT241" s="291"/>
      <c r="AU241" s="291" t="n">
        <f aca="false">VLOOKUP(AN241,VolTable,23)</f>
        <v>2.9</v>
      </c>
      <c r="AV241" s="299" t="n">
        <f aca="false">VLOOKUP(AN241,VolTable,27)</f>
        <v>1.15</v>
      </c>
    </row>
    <row r="242" customFormat="false" ht="11.25" hidden="false" customHeight="false" outlineLevel="0" collapsed="false">
      <c r="A242" s="319" t="n">
        <f aca="false">EOMONTH(A241,0)+1</f>
        <v>53053</v>
      </c>
      <c r="B242" s="261" t="n">
        <f aca="false">VLOOKUP(A242,$V$8:$Z$258,2)+PPadd</f>
        <v>73.5</v>
      </c>
      <c r="C242" s="65"/>
      <c r="D242" s="302" t="n">
        <f aca="false">VLOOKUP($A242,$V$8:$Z$258,4)</f>
        <v>55</v>
      </c>
      <c r="E242" s="247" t="n">
        <f aca="false">VLOOKUP($A242,$V$8:$Z$258,5)</f>
        <v>0.06650108280325</v>
      </c>
      <c r="F242" s="325"/>
      <c r="G242" s="326"/>
      <c r="H242" s="325"/>
      <c r="I242" s="326"/>
      <c r="J242" s="92" t="n">
        <f aca="false">X242</f>
        <v>0</v>
      </c>
      <c r="K242" s="306" t="n">
        <f aca="false">J242-C242</f>
        <v>0</v>
      </c>
      <c r="L242" s="258" t="n">
        <f aca="false">(A242-Calculation!$C$8)/365.25</f>
        <v>19.4989733059548</v>
      </c>
      <c r="M242" s="1" t="n">
        <v>1</v>
      </c>
      <c r="N242" s="307" t="n">
        <f aca="false">$A242</f>
        <v>53053</v>
      </c>
      <c r="O242" s="41" t="n">
        <f aca="false">VLOOKUP($N242,$AI$8:$AJ$258,2)+PvolMult</f>
        <v>0.155087554493858</v>
      </c>
      <c r="P242" s="308" t="n">
        <f aca="false">VLOOKUP($N242,$AI$8:$AK$258,3)+PvolMult</f>
        <v>0.186105065392629</v>
      </c>
      <c r="V242" s="310" t="n">
        <f aca="false">$A242</f>
        <v>53053</v>
      </c>
      <c r="W242" s="261" t="n">
        <f aca="false">IF(Calculation!$Y$12=2,VLOOKUP(V242,Curves!$D242:$K495,3),(VLOOKUP(V242,Curves!$D242:$K495,3)*16*5+VLOOKUP(V242,Curves!$D242:$K495,7)*8*7+VLOOKUP(V242,Curves!M243:T466,3)*16+VLOOKUP(V242,Curves!M243:T466,7)*16)/168)</f>
        <v>73.5</v>
      </c>
      <c r="X242" s="92" t="n">
        <v>0</v>
      </c>
      <c r="Y242" s="311" t="n">
        <f aca="false">Y241</f>
        <v>55</v>
      </c>
      <c r="Z242" s="294" t="n">
        <f aca="false">VLOOKUP(V242,Curves!A236:B495,2)</f>
        <v>0.06650108280325</v>
      </c>
      <c r="AA242" s="325"/>
      <c r="AB242" s="326"/>
      <c r="AC242" s="325"/>
      <c r="AD242" s="326"/>
      <c r="AE242" s="17" t="n">
        <f aca="false">1+inflation/12*AF242</f>
        <v>1.4875</v>
      </c>
      <c r="AF242" s="17" t="n">
        <v>234</v>
      </c>
      <c r="AG242" s="285" t="n">
        <v>19.49897</v>
      </c>
      <c r="AH242" s="106"/>
      <c r="AI242" s="313" t="n">
        <f aca="false">+V242</f>
        <v>53053</v>
      </c>
      <c r="AJ242" s="314" t="n">
        <f aca="false">IF(Calculation!$AB$24=1,Data!AO242,Data!AP242)</f>
        <v>0.155087554493858</v>
      </c>
      <c r="AK242" s="315" t="n">
        <f aca="false">AJ242*1.2</f>
        <v>0.186105065392629</v>
      </c>
      <c r="AM242" s="41"/>
      <c r="AN242" s="310" t="n">
        <f aca="false">AI242</f>
        <v>53053</v>
      </c>
      <c r="AO242" s="297" t="n">
        <f aca="false">IF(Calculation!$Y$12=2,SQRT((AR242^2*(AN242-today-1)+AU242^2*15)/(AN242-today+14)),SQRT((((AR242^2*16+AS242^2*8)/24)*(AN242-today-1)+((AU242^2*16+AV242^2*8)/24)*15)/(AN242-today+14)))</f>
        <v>0.155087554493858</v>
      </c>
      <c r="AP242" s="277" t="n">
        <f aca="false">IF(Calculation!$Y$12=2,AR242,SQRT((AR242^2*16+AS242^2*8)/24))</f>
        <v>0.08</v>
      </c>
      <c r="AR242" s="298" t="n">
        <f aca="false">VLOOKUP(AN242,VolTable,15)</f>
        <v>0.08</v>
      </c>
      <c r="AS242" s="316" t="n">
        <f aca="false">VLOOKUP(AN242,VolTable,19)</f>
        <v>0.175</v>
      </c>
      <c r="AT242" s="291"/>
      <c r="AU242" s="291" t="n">
        <f aca="false">VLOOKUP(AN242,VolTable,23)</f>
        <v>2.9</v>
      </c>
      <c r="AV242" s="299" t="n">
        <f aca="false">VLOOKUP(AN242,VolTable,27)</f>
        <v>1.15</v>
      </c>
    </row>
    <row r="243" customFormat="false" ht="11.25" hidden="false" customHeight="false" outlineLevel="0" collapsed="false">
      <c r="A243" s="319" t="n">
        <f aca="false">EOMONTH(A242,0)+1</f>
        <v>53083</v>
      </c>
      <c r="B243" s="261" t="n">
        <f aca="false">VLOOKUP(A243,$V$8:$Z$258,2)+PPadd</f>
        <v>73.5</v>
      </c>
      <c r="C243" s="65"/>
      <c r="D243" s="302" t="n">
        <f aca="false">VLOOKUP($A243,$V$8:$Z$258,4)</f>
        <v>55</v>
      </c>
      <c r="E243" s="247" t="n">
        <f aca="false">VLOOKUP($A243,$V$8:$Z$258,5)</f>
        <v>0.06650108280325</v>
      </c>
      <c r="F243" s="325"/>
      <c r="G243" s="326"/>
      <c r="H243" s="325"/>
      <c r="I243" s="326"/>
      <c r="J243" s="92" t="n">
        <f aca="false">X243</f>
        <v>0</v>
      </c>
      <c r="K243" s="306" t="n">
        <f aca="false">J243-C243</f>
        <v>0</v>
      </c>
      <c r="L243" s="258" t="n">
        <f aca="false">(A243-Calculation!$C$8)/365.25</f>
        <v>19.5811088295688</v>
      </c>
      <c r="M243" s="1" t="n">
        <v>2</v>
      </c>
      <c r="N243" s="307" t="n">
        <f aca="false">$A243</f>
        <v>53083</v>
      </c>
      <c r="O243" s="41" t="n">
        <f aca="false">VLOOKUP($N243,$AI$8:$AJ$258,2)+PvolMult</f>
        <v>0.154849286379115</v>
      </c>
      <c r="P243" s="308" t="n">
        <f aca="false">VLOOKUP($N243,$AI$8:$AK$258,3)+PvolMult</f>
        <v>0.185819143654937</v>
      </c>
      <c r="V243" s="310" t="n">
        <f aca="false">$A243</f>
        <v>53083</v>
      </c>
      <c r="W243" s="261" t="n">
        <f aca="false">IF(Calculation!$Y$12=2,VLOOKUP(V243,Curves!$D243:$K496,3),(VLOOKUP(V243,Curves!$D243:$K496,3)*16*5+VLOOKUP(V243,Curves!$D243:$K496,7)*8*7+VLOOKUP(V243,Curves!M244:T467,3)*16+VLOOKUP(V243,Curves!M244:T467,7)*16)/168)</f>
        <v>73.5</v>
      </c>
      <c r="X243" s="92" t="n">
        <v>0</v>
      </c>
      <c r="Y243" s="311" t="n">
        <f aca="false">Y242</f>
        <v>55</v>
      </c>
      <c r="Z243" s="294" t="n">
        <f aca="false">VLOOKUP(V243,Curves!A237:B496,2)</f>
        <v>0.06650108280325</v>
      </c>
      <c r="AA243" s="325"/>
      <c r="AB243" s="326"/>
      <c r="AC243" s="325"/>
      <c r="AD243" s="326"/>
      <c r="AE243" s="17" t="n">
        <f aca="false">1+inflation/12*AF243</f>
        <v>1.48958333333333</v>
      </c>
      <c r="AF243" s="17" t="n">
        <v>235</v>
      </c>
      <c r="AG243" s="285" t="n">
        <v>19.58385</v>
      </c>
      <c r="AH243" s="106"/>
      <c r="AI243" s="313" t="n">
        <f aca="false">+V243</f>
        <v>53083</v>
      </c>
      <c r="AJ243" s="314" t="n">
        <f aca="false">IF(Calculation!$AB$24=1,Data!AO243,Data!AP243)</f>
        <v>0.154849286379115</v>
      </c>
      <c r="AK243" s="315" t="n">
        <f aca="false">AJ243*1.2</f>
        <v>0.185819143654937</v>
      </c>
      <c r="AM243" s="41"/>
      <c r="AN243" s="310" t="n">
        <f aca="false">AI243</f>
        <v>53083</v>
      </c>
      <c r="AO243" s="297" t="n">
        <f aca="false">IF(Calculation!$Y$12=2,SQRT((AR243^2*(AN243-today-1)+AU243^2*15)/(AN243-today+14)),SQRT((((AR243^2*16+AS243^2*8)/24)*(AN243-today-1)+((AU243^2*16+AV243^2*8)/24)*15)/(AN243-today+14)))</f>
        <v>0.154849286379115</v>
      </c>
      <c r="AP243" s="277" t="n">
        <f aca="false">IF(Calculation!$Y$12=2,AR243,SQRT((AR243^2*16+AS243^2*8)/24))</f>
        <v>0.08</v>
      </c>
      <c r="AR243" s="298" t="n">
        <f aca="false">VLOOKUP(AN243,VolTable,15)</f>
        <v>0.08</v>
      </c>
      <c r="AS243" s="316" t="n">
        <f aca="false">VLOOKUP(AN243,VolTable,19)</f>
        <v>0.175</v>
      </c>
      <c r="AT243" s="291"/>
      <c r="AU243" s="291" t="n">
        <f aca="false">VLOOKUP(AN243,VolTable,23)</f>
        <v>2.9</v>
      </c>
      <c r="AV243" s="299" t="n">
        <f aca="false">VLOOKUP(AN243,VolTable,27)</f>
        <v>1.15</v>
      </c>
    </row>
    <row r="244" customFormat="false" ht="11.25" hidden="false" customHeight="false" outlineLevel="0" collapsed="false">
      <c r="A244" s="319" t="n">
        <f aca="false">EOMONTH(A243,0)+1</f>
        <v>53114</v>
      </c>
      <c r="B244" s="261" t="n">
        <f aca="false">VLOOKUP(A244,$V$8:$Z$258,2)+PPadd</f>
        <v>73.5</v>
      </c>
      <c r="C244" s="65"/>
      <c r="D244" s="302" t="n">
        <f aca="false">VLOOKUP($A244,$V$8:$Z$258,4)</f>
        <v>55</v>
      </c>
      <c r="E244" s="247" t="n">
        <f aca="false">VLOOKUP($A244,$V$8:$Z$258,5)</f>
        <v>0.06650108280325</v>
      </c>
      <c r="F244" s="325"/>
      <c r="G244" s="326"/>
      <c r="H244" s="325"/>
      <c r="I244" s="326"/>
      <c r="J244" s="92" t="n">
        <f aca="false">X244</f>
        <v>0</v>
      </c>
      <c r="K244" s="306" t="n">
        <f aca="false">J244-C244</f>
        <v>0</v>
      </c>
      <c r="L244" s="258" t="n">
        <f aca="false">(A244-Calculation!$C$8)/365.25</f>
        <v>19.6659822039699</v>
      </c>
      <c r="M244" s="1" t="n">
        <v>3</v>
      </c>
      <c r="N244" s="307" t="n">
        <f aca="false">$A244</f>
        <v>53114</v>
      </c>
      <c r="O244" s="41" t="n">
        <f aca="false">VLOOKUP($N244,$AI$8:$AJ$258,2)+PvolMult</f>
        <v>0.154604780508456</v>
      </c>
      <c r="P244" s="308" t="n">
        <f aca="false">VLOOKUP($N244,$AI$8:$AK$258,3)+PvolMult</f>
        <v>0.185525736610147</v>
      </c>
      <c r="V244" s="310" t="n">
        <f aca="false">$A244</f>
        <v>53114</v>
      </c>
      <c r="W244" s="261" t="n">
        <f aca="false">IF(Calculation!$Y$12=2,VLOOKUP(V244,Curves!$D244:$K497,3),(VLOOKUP(V244,Curves!$D244:$K497,3)*16*5+VLOOKUP(V244,Curves!$D244:$K497,7)*8*7+VLOOKUP(V244,Curves!M245:T468,3)*16+VLOOKUP(V244,Curves!M245:T468,7)*16)/168)</f>
        <v>73.5</v>
      </c>
      <c r="X244" s="92" t="n">
        <v>0</v>
      </c>
      <c r="Y244" s="311" t="n">
        <f aca="false">Y243</f>
        <v>55</v>
      </c>
      <c r="Z244" s="294" t="n">
        <f aca="false">VLOOKUP(V244,Curves!A238:B497,2)</f>
        <v>0.06650108280325</v>
      </c>
      <c r="AA244" s="325"/>
      <c r="AB244" s="326"/>
      <c r="AC244" s="325"/>
      <c r="AD244" s="326"/>
      <c r="AE244" s="17" t="n">
        <f aca="false">1+inflation/12*AF244</f>
        <v>1.49166666666667</v>
      </c>
      <c r="AF244" s="17" t="n">
        <v>236</v>
      </c>
      <c r="AG244" s="285" t="n">
        <v>19.66598</v>
      </c>
      <c r="AH244" s="106"/>
      <c r="AI244" s="313" t="n">
        <f aca="false">+V244</f>
        <v>53114</v>
      </c>
      <c r="AJ244" s="314" t="n">
        <f aca="false">IF(Calculation!$AB$24=1,Data!AO244,Data!AP244)</f>
        <v>0.154604780508456</v>
      </c>
      <c r="AK244" s="315" t="n">
        <f aca="false">AJ244*1.2</f>
        <v>0.185525736610147</v>
      </c>
      <c r="AM244" s="41"/>
      <c r="AN244" s="310" t="n">
        <f aca="false">AI244</f>
        <v>53114</v>
      </c>
      <c r="AO244" s="297" t="n">
        <f aca="false">IF(Calculation!$Y$12=2,SQRT((AR244^2*(AN244-today-1)+AU244^2*15)/(AN244-today+14)),SQRT((((AR244^2*16+AS244^2*8)/24)*(AN244-today-1)+((AU244^2*16+AV244^2*8)/24)*15)/(AN244-today+14)))</f>
        <v>0.154604780508456</v>
      </c>
      <c r="AP244" s="277" t="n">
        <f aca="false">IF(Calculation!$Y$12=2,AR244,SQRT((AR244^2*16+AS244^2*8)/24))</f>
        <v>0.08</v>
      </c>
      <c r="AR244" s="298" t="n">
        <f aca="false">VLOOKUP(AN244,VolTable,15)</f>
        <v>0.08</v>
      </c>
      <c r="AS244" s="316" t="n">
        <f aca="false">VLOOKUP(AN244,VolTable,19)</f>
        <v>0.175</v>
      </c>
      <c r="AT244" s="291"/>
      <c r="AU244" s="291" t="n">
        <f aca="false">VLOOKUP(AN244,VolTable,23)</f>
        <v>2.9</v>
      </c>
      <c r="AV244" s="299" t="n">
        <f aca="false">VLOOKUP(AN244,VolTable,27)</f>
        <v>1.15</v>
      </c>
    </row>
    <row r="245" customFormat="false" ht="11.25" hidden="false" customHeight="false" outlineLevel="0" collapsed="false">
      <c r="A245" s="319" t="n">
        <f aca="false">EOMONTH(A244,0)+1</f>
        <v>53144</v>
      </c>
      <c r="B245" s="261" t="n">
        <f aca="false">VLOOKUP(A245,$V$8:$Z$258,2)+PPadd</f>
        <v>73.5</v>
      </c>
      <c r="C245" s="65"/>
      <c r="D245" s="302" t="n">
        <f aca="false">VLOOKUP($A245,$V$8:$Z$258,4)</f>
        <v>55</v>
      </c>
      <c r="E245" s="247" t="n">
        <f aca="false">VLOOKUP($A245,$V$8:$Z$258,5)</f>
        <v>0.06650108280325</v>
      </c>
      <c r="F245" s="325"/>
      <c r="G245" s="326"/>
      <c r="H245" s="325"/>
      <c r="I245" s="326"/>
      <c r="J245" s="92" t="n">
        <f aca="false">X245</f>
        <v>0</v>
      </c>
      <c r="K245" s="306" t="n">
        <f aca="false">J245-C245</f>
        <v>0</v>
      </c>
      <c r="L245" s="258" t="n">
        <f aca="false">(A245-Calculation!$C$8)/365.25</f>
        <v>19.7481177275838</v>
      </c>
      <c r="M245" s="1" t="n">
        <v>4</v>
      </c>
      <c r="N245" s="307" t="n">
        <f aca="false">$A245</f>
        <v>53144</v>
      </c>
      <c r="O245" s="41" t="n">
        <f aca="false">VLOOKUP($N245,$AI$8:$AJ$258,2)+PvolMult</f>
        <v>0.154369793631529</v>
      </c>
      <c r="P245" s="308" t="n">
        <f aca="false">VLOOKUP($N245,$AI$8:$AK$258,3)+PvolMult</f>
        <v>0.185243752357834</v>
      </c>
      <c r="V245" s="310" t="n">
        <f aca="false">$A245</f>
        <v>53144</v>
      </c>
      <c r="W245" s="261" t="n">
        <f aca="false">IF(Calculation!$Y$12=2,VLOOKUP(V245,Curves!$D245:$K498,3),(VLOOKUP(V245,Curves!$D245:$K498,3)*16*5+VLOOKUP(V245,Curves!$D245:$K498,7)*8*7+VLOOKUP(V245,Curves!M246:T469,3)*16+VLOOKUP(V245,Curves!M246:T469,7)*16)/168)</f>
        <v>73.5</v>
      </c>
      <c r="X245" s="92" t="n">
        <v>0</v>
      </c>
      <c r="Y245" s="311" t="n">
        <f aca="false">Y244</f>
        <v>55</v>
      </c>
      <c r="Z245" s="294" t="n">
        <f aca="false">VLOOKUP(V245,Curves!A239:B498,2)</f>
        <v>0.06650108280325</v>
      </c>
      <c r="AA245" s="325"/>
      <c r="AB245" s="326"/>
      <c r="AC245" s="325"/>
      <c r="AD245" s="326"/>
      <c r="AE245" s="17" t="n">
        <f aca="false">1+inflation/12*AF245</f>
        <v>1.49375</v>
      </c>
      <c r="AF245" s="17" t="n">
        <v>237</v>
      </c>
      <c r="AG245" s="285" t="n">
        <v>19.75086</v>
      </c>
      <c r="AH245" s="106"/>
      <c r="AI245" s="313" t="n">
        <f aca="false">+V245</f>
        <v>53144</v>
      </c>
      <c r="AJ245" s="314" t="n">
        <f aca="false">IF(Calculation!$AB$24=1,Data!AO245,Data!AP245)</f>
        <v>0.154369793631529</v>
      </c>
      <c r="AK245" s="315" t="n">
        <f aca="false">AJ245*1.2</f>
        <v>0.185243752357834</v>
      </c>
      <c r="AM245" s="41"/>
      <c r="AN245" s="310" t="n">
        <f aca="false">AI245</f>
        <v>53144</v>
      </c>
      <c r="AO245" s="297" t="n">
        <f aca="false">IF(Calculation!$Y$12=2,SQRT((AR245^2*(AN245-today-1)+AU245^2*15)/(AN245-today+14)),SQRT((((AR245^2*16+AS245^2*8)/24)*(AN245-today-1)+((AU245^2*16+AV245^2*8)/24)*15)/(AN245-today+14)))</f>
        <v>0.154369793631529</v>
      </c>
      <c r="AP245" s="277" t="n">
        <f aca="false">IF(Calculation!$Y$12=2,AR245,SQRT((AR245^2*16+AS245^2*8)/24))</f>
        <v>0.08</v>
      </c>
      <c r="AR245" s="298" t="n">
        <f aca="false">VLOOKUP(AN245,VolTable,15)</f>
        <v>0.08</v>
      </c>
      <c r="AS245" s="316" t="n">
        <f aca="false">VLOOKUP(AN245,VolTable,19)</f>
        <v>0.175</v>
      </c>
      <c r="AT245" s="291"/>
      <c r="AU245" s="291" t="n">
        <f aca="false">VLOOKUP(AN245,VolTable,23)</f>
        <v>2.9</v>
      </c>
      <c r="AV245" s="299" t="n">
        <f aca="false">VLOOKUP(AN245,VolTable,27)</f>
        <v>1.15</v>
      </c>
    </row>
    <row r="246" customFormat="false" ht="11.25" hidden="false" customHeight="false" outlineLevel="0" collapsed="false">
      <c r="A246" s="319" t="n">
        <f aca="false">EOMONTH(A245,0)+1</f>
        <v>53175</v>
      </c>
      <c r="B246" s="261" t="n">
        <f aca="false">VLOOKUP(A246,$V$8:$Z$258,2)+PPadd</f>
        <v>73.5</v>
      </c>
      <c r="C246" s="65"/>
      <c r="D246" s="302" t="n">
        <f aca="false">VLOOKUP($A246,$V$8:$Z$258,4)</f>
        <v>55</v>
      </c>
      <c r="E246" s="247" t="n">
        <f aca="false">VLOOKUP($A246,$V$8:$Z$258,5)</f>
        <v>0.06650108280325</v>
      </c>
      <c r="F246" s="325"/>
      <c r="G246" s="326"/>
      <c r="H246" s="325"/>
      <c r="I246" s="326"/>
      <c r="J246" s="92" t="n">
        <f aca="false">X246</f>
        <v>0</v>
      </c>
      <c r="K246" s="306" t="n">
        <f aca="false">J246-C246</f>
        <v>0</v>
      </c>
      <c r="L246" s="258" t="n">
        <f aca="false">(A246-Calculation!$C$8)/365.25</f>
        <v>19.8329911019849</v>
      </c>
      <c r="M246" s="1" t="n">
        <v>5</v>
      </c>
      <c r="N246" s="307" t="n">
        <f aca="false">$A246</f>
        <v>53175</v>
      </c>
      <c r="O246" s="41" t="n">
        <f aca="false">VLOOKUP($N246,$AI$8:$AJ$258,2)+PvolMult</f>
        <v>0.154128641614877</v>
      </c>
      <c r="P246" s="308" t="n">
        <f aca="false">VLOOKUP($N246,$AI$8:$AK$258,3)+PvolMult</f>
        <v>0.184954369937852</v>
      </c>
      <c r="V246" s="310" t="n">
        <f aca="false">$A246</f>
        <v>53175</v>
      </c>
      <c r="W246" s="261" t="n">
        <f aca="false">IF(Calculation!$Y$12=2,VLOOKUP(V246,Curves!$D246:$K499,3),(VLOOKUP(V246,Curves!$D246:$K499,3)*16*5+VLOOKUP(V246,Curves!$D246:$K499,7)*8*7+VLOOKUP(V246,Curves!M247:T470,3)*16+VLOOKUP(V246,Curves!M247:T470,7)*16)/168)</f>
        <v>73.5</v>
      </c>
      <c r="X246" s="92" t="n">
        <v>0</v>
      </c>
      <c r="Y246" s="311" t="n">
        <f aca="false">Y245</f>
        <v>55</v>
      </c>
      <c r="Z246" s="294" t="n">
        <f aca="false">VLOOKUP(V246,Curves!A240:B499,2)</f>
        <v>0.06650108280325</v>
      </c>
      <c r="AA246" s="325"/>
      <c r="AB246" s="326"/>
      <c r="AC246" s="325"/>
      <c r="AD246" s="326"/>
      <c r="AE246" s="17" t="n">
        <f aca="false">1+inflation/12*AF246</f>
        <v>1.49583333333333</v>
      </c>
      <c r="AF246" s="17" t="n">
        <v>238</v>
      </c>
      <c r="AG246" s="285" t="n">
        <v>19.83573</v>
      </c>
      <c r="AH246" s="106"/>
      <c r="AI246" s="313" t="n">
        <f aca="false">+V246</f>
        <v>53175</v>
      </c>
      <c r="AJ246" s="314" t="n">
        <f aca="false">IF(Calculation!$AB$24=1,Data!AO246,Data!AP246)</f>
        <v>0.154128641614877</v>
      </c>
      <c r="AK246" s="315" t="n">
        <f aca="false">AJ246*1.2</f>
        <v>0.184954369937852</v>
      </c>
      <c r="AM246" s="41"/>
      <c r="AN246" s="310" t="n">
        <f aca="false">AI246</f>
        <v>53175</v>
      </c>
      <c r="AO246" s="297" t="n">
        <f aca="false">IF(Calculation!$Y$12=2,SQRT((AR246^2*(AN246-today-1)+AU246^2*15)/(AN246-today+14)),SQRT((((AR246^2*16+AS246^2*8)/24)*(AN246-today-1)+((AU246^2*16+AV246^2*8)/24)*15)/(AN246-today+14)))</f>
        <v>0.154128641614877</v>
      </c>
      <c r="AP246" s="277" t="n">
        <f aca="false">IF(Calculation!$Y$12=2,AR246,SQRT((AR246^2*16+AS246^2*8)/24))</f>
        <v>0.08</v>
      </c>
      <c r="AR246" s="298" t="n">
        <f aca="false">VLOOKUP(AN246,VolTable,15)</f>
        <v>0.08</v>
      </c>
      <c r="AS246" s="316" t="n">
        <f aca="false">VLOOKUP(AN246,VolTable,19)</f>
        <v>0.175</v>
      </c>
      <c r="AT246" s="291"/>
      <c r="AU246" s="291" t="n">
        <f aca="false">VLOOKUP(AN246,VolTable,23)</f>
        <v>2.9</v>
      </c>
      <c r="AV246" s="299" t="n">
        <f aca="false">VLOOKUP(AN246,VolTable,27)</f>
        <v>1.15</v>
      </c>
    </row>
    <row r="247" customFormat="false" ht="11.25" hidden="false" customHeight="false" outlineLevel="0" collapsed="false">
      <c r="A247" s="319" t="n">
        <f aca="false">EOMONTH(A246,0)+1</f>
        <v>53206</v>
      </c>
      <c r="B247" s="261" t="n">
        <f aca="false">VLOOKUP(A247,$V$8:$Z$258,2)+PPadd</f>
        <v>73.5</v>
      </c>
      <c r="C247" s="65"/>
      <c r="D247" s="302" t="n">
        <f aca="false">VLOOKUP($A247,$V$8:$Z$258,4)</f>
        <v>55</v>
      </c>
      <c r="E247" s="247" t="n">
        <f aca="false">VLOOKUP($A247,$V$8:$Z$258,5)</f>
        <v>0.06650108280325</v>
      </c>
      <c r="F247" s="325"/>
      <c r="G247" s="326"/>
      <c r="H247" s="325"/>
      <c r="I247" s="326"/>
      <c r="J247" s="92" t="n">
        <f aca="false">X247</f>
        <v>0</v>
      </c>
      <c r="K247" s="306" t="n">
        <f aca="false">J247-C247</f>
        <v>0</v>
      </c>
      <c r="L247" s="258" t="n">
        <f aca="false">(A247-Calculation!$C$8)/365.25</f>
        <v>19.917864476386</v>
      </c>
      <c r="M247" s="1" t="n">
        <v>6</v>
      </c>
      <c r="N247" s="307" t="n">
        <f aca="false">$A247</f>
        <v>53206</v>
      </c>
      <c r="O247" s="41" t="n">
        <f aca="false">VLOOKUP($N247,$AI$8:$AJ$258,2)+PvolMult</f>
        <v>0.153889166331231</v>
      </c>
      <c r="P247" s="308" t="n">
        <f aca="false">VLOOKUP($N247,$AI$8:$AK$258,3)+PvolMult</f>
        <v>0.184666999597477</v>
      </c>
      <c r="V247" s="310" t="n">
        <f aca="false">$A247</f>
        <v>53206</v>
      </c>
      <c r="W247" s="261" t="n">
        <f aca="false">IF(Calculation!$Y$12=2,VLOOKUP(V247,Curves!$D247:$K500,3),(VLOOKUP(V247,Curves!$D247:$K500,3)*16*5+VLOOKUP(V247,Curves!$D247:$K500,7)*8*7+VLOOKUP(V247,Curves!M248:T471,3)*16+VLOOKUP(V247,Curves!M248:T471,7)*16)/168)</f>
        <v>73.5</v>
      </c>
      <c r="X247" s="92" t="n">
        <v>0</v>
      </c>
      <c r="Y247" s="311" t="n">
        <f aca="false">Y246</f>
        <v>55</v>
      </c>
      <c r="Z247" s="294" t="n">
        <f aca="false">VLOOKUP(V247,Curves!A241:B500,2)</f>
        <v>0.06650108280325</v>
      </c>
      <c r="AA247" s="325"/>
      <c r="AB247" s="326"/>
      <c r="AC247" s="325"/>
      <c r="AD247" s="326"/>
      <c r="AE247" s="17" t="n">
        <f aca="false">1+inflation/12*AF247</f>
        <v>1.49791666666667</v>
      </c>
      <c r="AF247" s="17" t="n">
        <v>239</v>
      </c>
      <c r="AG247" s="285" t="n">
        <v>19.91513</v>
      </c>
      <c r="AH247" s="106"/>
      <c r="AI247" s="313" t="n">
        <f aca="false">+V247</f>
        <v>53206</v>
      </c>
      <c r="AJ247" s="314" t="n">
        <f aca="false">IF(Calculation!$AB$24=1,Data!AO247,Data!AP247)</f>
        <v>0.153889166331231</v>
      </c>
      <c r="AK247" s="315" t="n">
        <f aca="false">AJ247*1.2</f>
        <v>0.184666999597477</v>
      </c>
      <c r="AM247" s="41"/>
      <c r="AN247" s="310" t="n">
        <f aca="false">AI247</f>
        <v>53206</v>
      </c>
      <c r="AO247" s="297" t="n">
        <f aca="false">IF(Calculation!$Y$12=2,SQRT((AR247^2*(AN247-today-1)+AU247^2*15)/(AN247-today+14)),SQRT((((AR247^2*16+AS247^2*8)/24)*(AN247-today-1)+((AU247^2*16+AV247^2*8)/24)*15)/(AN247-today+14)))</f>
        <v>0.153889166331231</v>
      </c>
      <c r="AP247" s="277" t="n">
        <f aca="false">IF(Calculation!$Y$12=2,AR247,SQRT((AR247^2*16+AS247^2*8)/24))</f>
        <v>0.08</v>
      </c>
      <c r="AR247" s="298" t="n">
        <f aca="false">VLOOKUP(AN247,VolTable,15)</f>
        <v>0.08</v>
      </c>
      <c r="AS247" s="316" t="n">
        <f aca="false">VLOOKUP(AN247,VolTable,19)</f>
        <v>0.175</v>
      </c>
      <c r="AT247" s="291"/>
      <c r="AU247" s="291" t="n">
        <f aca="false">VLOOKUP(AN247,VolTable,23)</f>
        <v>2.9</v>
      </c>
      <c r="AV247" s="299" t="n">
        <f aca="false">VLOOKUP(AN247,VolTable,27)</f>
        <v>1.15</v>
      </c>
    </row>
    <row r="248" customFormat="false" ht="11.25" hidden="false" customHeight="false" outlineLevel="0" collapsed="false">
      <c r="A248" s="301" t="n">
        <f aca="false">EOMONTH(A247,0)+1</f>
        <v>53236</v>
      </c>
      <c r="B248" s="261" t="n">
        <f aca="false">VLOOKUP(A248,$V$8:$Z$258,2)+PPadd</f>
        <v>73.5</v>
      </c>
      <c r="C248" s="65"/>
      <c r="D248" s="302" t="n">
        <f aca="false">VLOOKUP($A248,$V$8:$Z$258,4)</f>
        <v>55</v>
      </c>
      <c r="E248" s="247" t="n">
        <f aca="false">VLOOKUP($A248,$V$8:$Z$258,5)</f>
        <v>0.06650108280325</v>
      </c>
      <c r="F248" s="325"/>
      <c r="G248" s="326"/>
      <c r="H248" s="325"/>
      <c r="I248" s="326"/>
      <c r="J248" s="92" t="n">
        <f aca="false">X248</f>
        <v>0</v>
      </c>
      <c r="K248" s="306" t="n">
        <f aca="false">J248-C248</f>
        <v>0</v>
      </c>
      <c r="L248" s="258" t="n">
        <f aca="false">(A248-Calculation!$C$8)/365.25</f>
        <v>20</v>
      </c>
      <c r="M248" s="1" t="n">
        <v>1</v>
      </c>
      <c r="N248" s="307" t="n">
        <f aca="false">$A248</f>
        <v>53236</v>
      </c>
      <c r="O248" s="41" t="n">
        <f aca="false">VLOOKUP($N248,$AI$8:$AJ$258,2)+PvolMult</f>
        <v>0.153658995303866</v>
      </c>
      <c r="P248" s="308" t="n">
        <f aca="false">VLOOKUP($N248,$AI$8:$AK$258,3)+PvolMult</f>
        <v>0.184390794364639</v>
      </c>
      <c r="V248" s="310" t="n">
        <f aca="false">$A248</f>
        <v>53236</v>
      </c>
      <c r="W248" s="261" t="n">
        <f aca="false">IF(Calculation!$Y$12=2,VLOOKUP(V248,Curves!$D248:$K501,3),(VLOOKUP(V248,Curves!$D248:$K501,3)*16*5+VLOOKUP(V248,Curves!$D248:$K501,7)*8*7+VLOOKUP(V248,Curves!M249:T472,3)*16+VLOOKUP(V248,Curves!M249:T472,7)*16)/168)</f>
        <v>73.5</v>
      </c>
      <c r="X248" s="92" t="n">
        <v>0</v>
      </c>
      <c r="Y248" s="311" t="n">
        <f aca="false">Y247</f>
        <v>55</v>
      </c>
      <c r="Z248" s="294" t="n">
        <f aca="false">VLOOKUP(V248,Curves!A242:B501,2)</f>
        <v>0.06650108280325</v>
      </c>
      <c r="AA248" s="325"/>
      <c r="AB248" s="326"/>
      <c r="AC248" s="325"/>
      <c r="AD248" s="326"/>
      <c r="AE248" s="17" t="n">
        <f aca="false">1+inflation/12*AF248</f>
        <v>1.5</v>
      </c>
      <c r="AF248" s="17" t="n">
        <v>240</v>
      </c>
      <c r="AG248" s="285" t="n">
        <v>20</v>
      </c>
      <c r="AH248" s="106"/>
      <c r="AI248" s="313" t="n">
        <f aca="false">+V248</f>
        <v>53236</v>
      </c>
      <c r="AJ248" s="314" t="n">
        <f aca="false">IF(Calculation!$AB$24=1,Data!AO248,Data!AP248)</f>
        <v>0.153658995303866</v>
      </c>
      <c r="AK248" s="315" t="n">
        <f aca="false">AJ248*1.2</f>
        <v>0.184390794364639</v>
      </c>
      <c r="AM248" s="41"/>
      <c r="AN248" s="310" t="n">
        <f aca="false">AI248</f>
        <v>53236</v>
      </c>
      <c r="AO248" s="297" t="n">
        <f aca="false">IF(Calculation!$Y$12=2,SQRT((AR248^2*(AN248-today-1)+AU248^2*15)/(AN248-today+14)),SQRT((((AR248^2*16+AS248^2*8)/24)*(AN248-today-1)+((AU248^2*16+AV248^2*8)/24)*15)/(AN248-today+14)))</f>
        <v>0.153658995303866</v>
      </c>
      <c r="AP248" s="277" t="n">
        <f aca="false">IF(Calculation!$Y$12=2,AR248,SQRT((AR248^2*16+AS248^2*8)/24))</f>
        <v>0.08</v>
      </c>
      <c r="AR248" s="298" t="n">
        <f aca="false">VLOOKUP(AN248,VolTable,15)</f>
        <v>0.08</v>
      </c>
      <c r="AS248" s="316" t="n">
        <f aca="false">VLOOKUP(AN248,VolTable,19)</f>
        <v>0.175</v>
      </c>
      <c r="AT248" s="291"/>
      <c r="AU248" s="291" t="n">
        <f aca="false">VLOOKUP(AN248,VolTable,23)</f>
        <v>2.9</v>
      </c>
      <c r="AV248" s="299" t="n">
        <f aca="false">VLOOKUP(AN248,VolTable,27)</f>
        <v>1.15</v>
      </c>
    </row>
    <row r="249" customFormat="false" ht="11.25" hidden="false" customHeight="false" outlineLevel="0" collapsed="false">
      <c r="A249" s="319" t="n">
        <f aca="false">EOMONTH(A248,0)+1</f>
        <v>53267</v>
      </c>
      <c r="B249" s="261" t="n">
        <f aca="false">VLOOKUP(A249,$V$8:$Z$258,2)+PPadd</f>
        <v>73.5</v>
      </c>
      <c r="C249" s="65"/>
      <c r="D249" s="302" t="n">
        <f aca="false">VLOOKUP($A249,$V$8:$Z$258,4)</f>
        <v>55</v>
      </c>
      <c r="E249" s="247" t="n">
        <f aca="false">VLOOKUP($A249,$V$8:$Z$258,5)</f>
        <v>0.06650108280325</v>
      </c>
      <c r="F249" s="325"/>
      <c r="G249" s="326"/>
      <c r="H249" s="325"/>
      <c r="I249" s="326"/>
      <c r="J249" s="92" t="n">
        <f aca="false">X249</f>
        <v>0</v>
      </c>
      <c r="K249" s="306" t="n">
        <f aca="false">J249-C249</f>
        <v>0</v>
      </c>
      <c r="L249" s="258" t="n">
        <f aca="false">(A249-Calculation!$C$8)/365.25</f>
        <v>20.0848733744011</v>
      </c>
      <c r="M249" s="1" t="n">
        <v>2</v>
      </c>
      <c r="N249" s="307" t="n">
        <f aca="false">$A249</f>
        <v>53267</v>
      </c>
      <c r="O249" s="41" t="n">
        <f aca="false">VLOOKUP($N249,$AI$8:$AJ$258,2)+PvolMult</f>
        <v>0.153422766261536</v>
      </c>
      <c r="P249" s="308" t="n">
        <f aca="false">VLOOKUP($N249,$AI$8:$AK$258,3)+PvolMult</f>
        <v>0.184107319513843</v>
      </c>
      <c r="V249" s="310" t="n">
        <f aca="false">$A249</f>
        <v>53267</v>
      </c>
      <c r="W249" s="261" t="n">
        <f aca="false">IF(Calculation!$Y$12=2,VLOOKUP(V249,Curves!$D249:$K502,3),(VLOOKUP(V249,Curves!$D249:$K502,3)*16*5+VLOOKUP(V249,Curves!$D249:$K502,7)*8*7+VLOOKUP(V249,Curves!M250:T473,3)*16+VLOOKUP(V249,Curves!M250:T473,7)*16)/168)</f>
        <v>73.5</v>
      </c>
      <c r="X249" s="92" t="n">
        <v>0</v>
      </c>
      <c r="Y249" s="311" t="n">
        <f aca="false">Y248</f>
        <v>55</v>
      </c>
      <c r="Z249" s="294" t="n">
        <f aca="false">VLOOKUP(V249,Curves!A243:B502,2)</f>
        <v>0.06650108280325</v>
      </c>
      <c r="AA249" s="325"/>
      <c r="AB249" s="326"/>
      <c r="AC249" s="325"/>
      <c r="AD249" s="326"/>
      <c r="AE249" s="17" t="n">
        <f aca="false">1+inflation/12*AF249</f>
        <v>1.50208333333333</v>
      </c>
      <c r="AF249" s="17" t="n">
        <v>241</v>
      </c>
      <c r="AG249" s="285" t="n">
        <v>20.08214</v>
      </c>
      <c r="AH249" s="106"/>
      <c r="AI249" s="313" t="n">
        <f aca="false">+V249</f>
        <v>53267</v>
      </c>
      <c r="AJ249" s="314" t="n">
        <f aca="false">IF(Calculation!$AB$24=1,Data!AO249,Data!AP249)</f>
        <v>0.153422766261536</v>
      </c>
      <c r="AK249" s="315" t="n">
        <f aca="false">AJ249*1.2</f>
        <v>0.184107319513843</v>
      </c>
      <c r="AM249" s="41"/>
      <c r="AN249" s="310" t="n">
        <f aca="false">AI249</f>
        <v>53267</v>
      </c>
      <c r="AO249" s="297" t="n">
        <f aca="false">IF(Calculation!$Y$12=2,SQRT((AR249^2*(AN249-today-1)+AU249^2*15)/(AN249-today+14)),SQRT((((AR249^2*16+AS249^2*8)/24)*(AN249-today-1)+((AU249^2*16+AV249^2*8)/24)*15)/(AN249-today+14)))</f>
        <v>0.153422766261536</v>
      </c>
      <c r="AP249" s="277" t="n">
        <f aca="false">IF(Calculation!$Y$12=2,AR249,SQRT((AR249^2*16+AS249^2*8)/24))</f>
        <v>0.08</v>
      </c>
      <c r="AR249" s="298" t="n">
        <f aca="false">VLOOKUP(AN249,VolTable,15)</f>
        <v>0.08</v>
      </c>
      <c r="AS249" s="316" t="n">
        <f aca="false">VLOOKUP(AN249,VolTable,19)</f>
        <v>0.175</v>
      </c>
      <c r="AT249" s="291"/>
      <c r="AU249" s="291" t="n">
        <f aca="false">VLOOKUP(AN249,VolTable,23)</f>
        <v>2.9</v>
      </c>
      <c r="AV249" s="299" t="n">
        <f aca="false">VLOOKUP(AN249,VolTable,27)</f>
        <v>1.15</v>
      </c>
    </row>
    <row r="250" customFormat="false" ht="11.25" hidden="false" customHeight="false" outlineLevel="0" collapsed="false">
      <c r="A250" s="319" t="n">
        <f aca="false">EOMONTH(A249,0)+1</f>
        <v>53297</v>
      </c>
      <c r="B250" s="261" t="n">
        <f aca="false">VLOOKUP(A250,$V$8:$Z$258,2)+PPadd</f>
        <v>73.5</v>
      </c>
      <c r="C250" s="65"/>
      <c r="D250" s="302" t="n">
        <f aca="false">VLOOKUP($A250,$V$8:$Z$258,4)</f>
        <v>55</v>
      </c>
      <c r="E250" s="247" t="n">
        <f aca="false">VLOOKUP($A250,$V$8:$Z$258,5)</f>
        <v>0.06650108280325</v>
      </c>
      <c r="F250" s="325"/>
      <c r="G250" s="326"/>
      <c r="H250" s="325"/>
      <c r="I250" s="326"/>
      <c r="J250" s="92" t="n">
        <f aca="false">X250</f>
        <v>0</v>
      </c>
      <c r="K250" s="306" t="n">
        <f aca="false">J250-C250</f>
        <v>0</v>
      </c>
      <c r="L250" s="258" t="n">
        <f aca="false">(A250-Calculation!$C$8)/365.25</f>
        <v>20.1670088980151</v>
      </c>
      <c r="M250" s="1" t="n">
        <v>3</v>
      </c>
      <c r="N250" s="307" t="n">
        <f aca="false">$A250</f>
        <v>53297</v>
      </c>
      <c r="O250" s="41" t="n">
        <f aca="false">VLOOKUP($N250,$AI$8:$AJ$258,2)+PvolMult</f>
        <v>0.153195703247735</v>
      </c>
      <c r="P250" s="308" t="n">
        <f aca="false">VLOOKUP($N250,$AI$8:$AK$258,3)+PvolMult</f>
        <v>0.183834843897282</v>
      </c>
      <c r="V250" s="310" t="n">
        <f aca="false">$A250</f>
        <v>53297</v>
      </c>
      <c r="W250" s="261" t="n">
        <f aca="false">IF(Calculation!$Y$12=2,VLOOKUP(V250,Curves!$D250:$K503,3),(VLOOKUP(V250,Curves!$D250:$K503,3)*16*5+VLOOKUP(V250,Curves!$D250:$K503,7)*8*7+VLOOKUP(V250,Curves!M251:T474,3)*16+VLOOKUP(V250,Curves!M251:T474,7)*16)/168)</f>
        <v>73.5</v>
      </c>
      <c r="X250" s="92" t="n">
        <v>0</v>
      </c>
      <c r="Y250" s="311" t="n">
        <f aca="false">Y249</f>
        <v>55</v>
      </c>
      <c r="Z250" s="294" t="n">
        <f aca="false">VLOOKUP(V250,Curves!A244:B503,2)</f>
        <v>0.06650108280325</v>
      </c>
      <c r="AA250" s="325"/>
      <c r="AB250" s="326"/>
      <c r="AC250" s="325"/>
      <c r="AD250" s="326"/>
      <c r="AE250" s="17" t="n">
        <f aca="false">1+inflation/12*AF250</f>
        <v>1.50416666666667</v>
      </c>
      <c r="AF250" s="17" t="n">
        <v>242</v>
      </c>
      <c r="AG250" s="285" t="n">
        <v>20.16701</v>
      </c>
      <c r="AH250" s="106"/>
      <c r="AI250" s="313" t="n">
        <f aca="false">+V250</f>
        <v>53297</v>
      </c>
      <c r="AJ250" s="314" t="n">
        <f aca="false">IF(Calculation!$AB$24=1,Data!AO250,Data!AP250)</f>
        <v>0.153195703247735</v>
      </c>
      <c r="AK250" s="315" t="n">
        <f aca="false">AJ250*1.2</f>
        <v>0.183834843897282</v>
      </c>
      <c r="AM250" s="41"/>
      <c r="AN250" s="310" t="n">
        <f aca="false">AI250</f>
        <v>53297</v>
      </c>
      <c r="AO250" s="297" t="n">
        <f aca="false">IF(Calculation!$Y$12=2,SQRT((AR250^2*(AN250-today-1)+AU250^2*15)/(AN250-today+14)),SQRT((((AR250^2*16+AS250^2*8)/24)*(AN250-today-1)+((AU250^2*16+AV250^2*8)/24)*15)/(AN250-today+14)))</f>
        <v>0.153195703247735</v>
      </c>
      <c r="AP250" s="277" t="n">
        <f aca="false">IF(Calculation!$Y$12=2,AR250,SQRT((AR250^2*16+AS250^2*8)/24))</f>
        <v>0.08</v>
      </c>
      <c r="AR250" s="298" t="n">
        <f aca="false">VLOOKUP(AN250,VolTable,15)</f>
        <v>0.08</v>
      </c>
      <c r="AS250" s="316" t="n">
        <f aca="false">VLOOKUP(AN250,VolTable,19)</f>
        <v>0.175</v>
      </c>
      <c r="AT250" s="291"/>
      <c r="AU250" s="291" t="n">
        <f aca="false">VLOOKUP(AN250,VolTable,23)</f>
        <v>2.9</v>
      </c>
      <c r="AV250" s="299" t="n">
        <f aca="false">VLOOKUP(AN250,VolTable,27)</f>
        <v>1.15</v>
      </c>
    </row>
    <row r="251" customFormat="false" ht="11.25" hidden="false" customHeight="false" outlineLevel="0" collapsed="false">
      <c r="A251" s="319" t="n">
        <f aca="false">EOMONTH(A250,0)+1</f>
        <v>53328</v>
      </c>
      <c r="B251" s="261" t="n">
        <f aca="false">VLOOKUP(A251,$V$8:$Z$258,2)+PPadd</f>
        <v>73.5</v>
      </c>
      <c r="C251" s="65"/>
      <c r="D251" s="302" t="n">
        <f aca="false">VLOOKUP($A251,$V$8:$Z$258,4)</f>
        <v>55</v>
      </c>
      <c r="E251" s="247" t="n">
        <f aca="false">VLOOKUP($A251,$V$8:$Z$258,5)</f>
        <v>0.06650108280325</v>
      </c>
      <c r="F251" s="325"/>
      <c r="G251" s="326"/>
      <c r="H251" s="325"/>
      <c r="I251" s="326"/>
      <c r="J251" s="92" t="n">
        <f aca="false">X251</f>
        <v>0</v>
      </c>
      <c r="K251" s="306" t="n">
        <f aca="false">J251-C251</f>
        <v>0</v>
      </c>
      <c r="L251" s="258" t="n">
        <f aca="false">(A251-Calculation!$C$8)/365.25</f>
        <v>20.2518822724162</v>
      </c>
      <c r="M251" s="1" t="n">
        <v>4</v>
      </c>
      <c r="N251" s="307" t="n">
        <f aca="false">$A251</f>
        <v>53328</v>
      </c>
      <c r="O251" s="41" t="n">
        <f aca="false">VLOOKUP($N251,$AI$8:$AJ$258,2)+PvolMult</f>
        <v>0.152962651701433</v>
      </c>
      <c r="P251" s="308" t="n">
        <f aca="false">VLOOKUP($N251,$AI$8:$AK$258,3)+PvolMult</f>
        <v>0.18355518204172</v>
      </c>
      <c r="V251" s="310" t="n">
        <f aca="false">$A251</f>
        <v>53328</v>
      </c>
      <c r="W251" s="261" t="n">
        <f aca="false">IF(Calculation!$Y$12=2,VLOOKUP(V251,Curves!$D251:$K504,3),(VLOOKUP(V251,Curves!$D251:$K504,3)*16*5+VLOOKUP(V251,Curves!$D251:$K504,7)*8*7+VLOOKUP(V251,Curves!M252:T475,3)*16+VLOOKUP(V251,Curves!M252:T475,7)*16)/168)</f>
        <v>73.5</v>
      </c>
      <c r="X251" s="92" t="n">
        <v>0</v>
      </c>
      <c r="Y251" s="311" t="n">
        <f aca="false">Y250</f>
        <v>55</v>
      </c>
      <c r="Z251" s="294" t="n">
        <f aca="false">VLOOKUP(V251,Curves!A245:B504,2)</f>
        <v>0.06650108280325</v>
      </c>
      <c r="AA251" s="325"/>
      <c r="AB251" s="326"/>
      <c r="AC251" s="325"/>
      <c r="AD251" s="326"/>
      <c r="AE251" s="17" t="n">
        <f aca="false">1+inflation/12*AF251</f>
        <v>1.50625</v>
      </c>
      <c r="AF251" s="17" t="n">
        <v>243</v>
      </c>
      <c r="AG251" s="285" t="n">
        <v>20.24914</v>
      </c>
      <c r="AH251" s="106"/>
      <c r="AI251" s="313" t="n">
        <f aca="false">+V251</f>
        <v>53328</v>
      </c>
      <c r="AJ251" s="314" t="n">
        <f aca="false">IF(Calculation!$AB$24=1,Data!AO251,Data!AP251)</f>
        <v>0.152962651701433</v>
      </c>
      <c r="AK251" s="315" t="n">
        <f aca="false">AJ251*1.2</f>
        <v>0.18355518204172</v>
      </c>
      <c r="AM251" s="41"/>
      <c r="AN251" s="310" t="n">
        <f aca="false">AI251</f>
        <v>53328</v>
      </c>
      <c r="AO251" s="297" t="n">
        <f aca="false">IF(Calculation!$Y$12=2,SQRT((AR251^2*(AN251-today-1)+AU251^2*15)/(AN251-today+14)),SQRT((((AR251^2*16+AS251^2*8)/24)*(AN251-today-1)+((AU251^2*16+AV251^2*8)/24)*15)/(AN251-today+14)))</f>
        <v>0.152962651701433</v>
      </c>
      <c r="AP251" s="277" t="n">
        <f aca="false">IF(Calculation!$Y$12=2,AR251,SQRT((AR251^2*16+AS251^2*8)/24))</f>
        <v>0.08</v>
      </c>
      <c r="AR251" s="298" t="n">
        <f aca="false">VLOOKUP(AN251,VolTable,15)</f>
        <v>0.08</v>
      </c>
      <c r="AS251" s="316" t="n">
        <f aca="false">VLOOKUP(AN251,VolTable,19)</f>
        <v>0.175</v>
      </c>
      <c r="AT251" s="291"/>
      <c r="AU251" s="291" t="n">
        <f aca="false">VLOOKUP(AN251,VolTable,23)</f>
        <v>2.9</v>
      </c>
      <c r="AV251" s="299" t="n">
        <f aca="false">VLOOKUP(AN251,VolTable,27)</f>
        <v>1.15</v>
      </c>
    </row>
    <row r="252" customFormat="false" ht="11.25" hidden="false" customHeight="false" outlineLevel="0" collapsed="false">
      <c r="A252" s="319" t="n">
        <f aca="false">EOMONTH(A251,0)+1</f>
        <v>53359</v>
      </c>
      <c r="B252" s="261" t="n">
        <f aca="false">VLOOKUP(A252,$V$8:$Z$258,2)+PPadd</f>
        <v>73.5</v>
      </c>
      <c r="C252" s="65"/>
      <c r="D252" s="302" t="n">
        <f aca="false">VLOOKUP($A252,$V$8:$Z$258,4)</f>
        <v>55</v>
      </c>
      <c r="E252" s="247" t="n">
        <f aca="false">VLOOKUP($A252,$V$8:$Z$258,5)</f>
        <v>0.06650108280325</v>
      </c>
      <c r="F252" s="325"/>
      <c r="G252" s="326"/>
      <c r="H252" s="325"/>
      <c r="I252" s="326"/>
      <c r="J252" s="92" t="n">
        <f aca="false">X252</f>
        <v>0</v>
      </c>
      <c r="K252" s="306" t="n">
        <f aca="false">J252-C252</f>
        <v>0</v>
      </c>
      <c r="L252" s="258" t="n">
        <f aca="false">(A252-Calculation!$C$8)/365.25</f>
        <v>20.3367556468173</v>
      </c>
      <c r="M252" s="1" t="n">
        <v>5</v>
      </c>
      <c r="N252" s="307" t="n">
        <f aca="false">$A252</f>
        <v>53359</v>
      </c>
      <c r="O252" s="41" t="n">
        <f aca="false">VLOOKUP($N252,$AI$8:$AJ$258,2)+PvolMult</f>
        <v>0.15273118924301</v>
      </c>
      <c r="P252" s="308" t="n">
        <f aca="false">VLOOKUP($N252,$AI$8:$AK$258,3)+PvolMult</f>
        <v>0.183277427091613</v>
      </c>
      <c r="V252" s="310" t="n">
        <f aca="false">$A252</f>
        <v>53359</v>
      </c>
      <c r="W252" s="261" t="n">
        <f aca="false">IF(Calculation!$Y$12=2,VLOOKUP(V252,Curves!$D252:$K505,3),(VLOOKUP(V252,Curves!$D252:$K505,3)*16*5+VLOOKUP(V252,Curves!$D252:$K505,7)*8*7+VLOOKUP(V252,Curves!M253:T476,3)*16+VLOOKUP(V252,Curves!M253:T476,7)*16)/168)</f>
        <v>73.5</v>
      </c>
      <c r="X252" s="92" t="n">
        <v>0</v>
      </c>
      <c r="Y252" s="311" t="n">
        <f aca="false">Y251</f>
        <v>55</v>
      </c>
      <c r="Z252" s="294" t="n">
        <f aca="false">VLOOKUP(V252,Curves!A246:B505,2)</f>
        <v>0.06650108280325</v>
      </c>
      <c r="AA252" s="325"/>
      <c r="AB252" s="326"/>
      <c r="AC252" s="325"/>
      <c r="AD252" s="326"/>
      <c r="AE252" s="17" t="n">
        <f aca="false">1+inflation/12*AF252</f>
        <v>1.50833333333333</v>
      </c>
      <c r="AF252" s="17" t="n">
        <v>244</v>
      </c>
      <c r="AG252" s="285" t="n">
        <v>20.33402</v>
      </c>
      <c r="AH252" s="106"/>
      <c r="AI252" s="313" t="n">
        <f aca="false">+V252</f>
        <v>53359</v>
      </c>
      <c r="AJ252" s="314" t="n">
        <f aca="false">IF(Calculation!$AB$24=1,Data!AO252,Data!AP252)</f>
        <v>0.15273118924301</v>
      </c>
      <c r="AK252" s="315" t="n">
        <f aca="false">AJ252*1.2</f>
        <v>0.183277427091613</v>
      </c>
      <c r="AM252" s="41"/>
      <c r="AN252" s="310" t="n">
        <f aca="false">AI252</f>
        <v>53359</v>
      </c>
      <c r="AO252" s="297" t="n">
        <f aca="false">IF(Calculation!$Y$12=2,SQRT((AR252^2*(AN252-today-1)+AU252^2*15)/(AN252-today+14)),SQRT((((AR252^2*16+AS252^2*8)/24)*(AN252-today-1)+((AU252^2*16+AV252^2*8)/24)*15)/(AN252-today+14)))</f>
        <v>0.15273118924301</v>
      </c>
      <c r="AP252" s="277" t="n">
        <f aca="false">IF(Calculation!$Y$12=2,AR252,SQRT((AR252^2*16+AS252^2*8)/24))</f>
        <v>0.08</v>
      </c>
      <c r="AR252" s="298" t="n">
        <f aca="false">VLOOKUP(AN252,VolTable,15)</f>
        <v>0.08</v>
      </c>
      <c r="AS252" s="316" t="n">
        <f aca="false">VLOOKUP(AN252,VolTable,19)</f>
        <v>0.175</v>
      </c>
      <c r="AT252" s="291"/>
      <c r="AU252" s="291" t="n">
        <f aca="false">VLOOKUP(AN252,VolTable,23)</f>
        <v>2.9</v>
      </c>
      <c r="AV252" s="299" t="n">
        <f aca="false">VLOOKUP(AN252,VolTable,27)</f>
        <v>1.15</v>
      </c>
    </row>
    <row r="253" customFormat="false" ht="11.25" hidden="false" customHeight="false" outlineLevel="0" collapsed="false">
      <c r="A253" s="319" t="n">
        <f aca="false">EOMONTH(A252,0)+1</f>
        <v>53387</v>
      </c>
      <c r="B253" s="261" t="n">
        <f aca="false">VLOOKUP(A253,$V$8:$Z$258,2)+PPadd</f>
        <v>73.5</v>
      </c>
      <c r="C253" s="65"/>
      <c r="D253" s="302" t="n">
        <f aca="false">VLOOKUP($A253,$V$8:$Z$258,4)</f>
        <v>55</v>
      </c>
      <c r="E253" s="247" t="n">
        <f aca="false">VLOOKUP($A253,$V$8:$Z$258,5)</f>
        <v>0.06650108280325</v>
      </c>
      <c r="F253" s="325"/>
      <c r="G253" s="326"/>
      <c r="H253" s="325"/>
      <c r="I253" s="326"/>
      <c r="J253" s="92" t="n">
        <f aca="false">X253</f>
        <v>0</v>
      </c>
      <c r="K253" s="306" t="n">
        <f aca="false">J253-C253</f>
        <v>0</v>
      </c>
      <c r="L253" s="258" t="n">
        <f aca="false">(A253-Calculation!$C$8)/365.25</f>
        <v>20.4134154688569</v>
      </c>
      <c r="M253" s="1" t="n">
        <v>6</v>
      </c>
      <c r="N253" s="307" t="n">
        <f aca="false">$A253</f>
        <v>53387</v>
      </c>
      <c r="O253" s="41" t="n">
        <f aca="false">VLOOKUP($N253,$AI$8:$AJ$258,2)+PvolMult</f>
        <v>0.152523478098414</v>
      </c>
      <c r="P253" s="308" t="n">
        <f aca="false">VLOOKUP($N253,$AI$8:$AK$258,3)+PvolMult</f>
        <v>0.183028173718097</v>
      </c>
      <c r="V253" s="310" t="n">
        <f aca="false">$A253</f>
        <v>53387</v>
      </c>
      <c r="W253" s="261" t="n">
        <f aca="false">IF(Calculation!$Y$12=2,VLOOKUP(V253,Curves!$D253:$K506,3),(VLOOKUP(V253,Curves!$D253:$K506,3)*16*5+VLOOKUP(V253,Curves!$D253:$K506,7)*8*7+VLOOKUP(V253,Curves!M254:T477,3)*16+VLOOKUP(V253,Curves!M254:T477,7)*16)/168)</f>
        <v>73.5</v>
      </c>
      <c r="X253" s="92" t="n">
        <v>0</v>
      </c>
      <c r="Y253" s="311" t="n">
        <f aca="false">Y252</f>
        <v>55</v>
      </c>
      <c r="Z253" s="294" t="n">
        <f aca="false">VLOOKUP(V253,Curves!A247:B506,2)</f>
        <v>0.06650108280325</v>
      </c>
      <c r="AA253" s="325"/>
      <c r="AB253" s="326"/>
      <c r="AC253" s="325"/>
      <c r="AD253" s="326"/>
      <c r="AE253" s="17" t="n">
        <f aca="false">1+inflation/12*AF253</f>
        <v>1.51041666666667</v>
      </c>
      <c r="AF253" s="17" t="n">
        <v>245</v>
      </c>
      <c r="AG253" s="285" t="n">
        <v>20.41889</v>
      </c>
      <c r="AH253" s="106"/>
      <c r="AI253" s="313" t="n">
        <f aca="false">+V253</f>
        <v>53387</v>
      </c>
      <c r="AJ253" s="314" t="n">
        <f aca="false">IF(Calculation!$AB$24=1,Data!AO253,Data!AP253)</f>
        <v>0.152523478098414</v>
      </c>
      <c r="AK253" s="315" t="n">
        <f aca="false">AJ253*1.2</f>
        <v>0.183028173718097</v>
      </c>
      <c r="AM253" s="41"/>
      <c r="AN253" s="310" t="n">
        <f aca="false">AI253</f>
        <v>53387</v>
      </c>
      <c r="AO253" s="297" t="n">
        <f aca="false">IF(Calculation!$Y$12=2,SQRT((AR253^2*(AN253-today-1)+AU253^2*15)/(AN253-today+14)),SQRT((((AR253^2*16+AS253^2*8)/24)*(AN253-today-1)+((AU253^2*16+AV253^2*8)/24)*15)/(AN253-today+14)))</f>
        <v>0.152523478098414</v>
      </c>
      <c r="AP253" s="277" t="n">
        <f aca="false">IF(Calculation!$Y$12=2,AR253,SQRT((AR253^2*16+AS253^2*8)/24))</f>
        <v>0.08</v>
      </c>
      <c r="AR253" s="298" t="n">
        <f aca="false">VLOOKUP(AN253,VolTable,15)</f>
        <v>0.08</v>
      </c>
      <c r="AS253" s="316" t="n">
        <f aca="false">VLOOKUP(AN253,VolTable,19)</f>
        <v>0.175</v>
      </c>
      <c r="AT253" s="291"/>
      <c r="AU253" s="291" t="n">
        <f aca="false">VLOOKUP(AN253,VolTable,23)</f>
        <v>2.9</v>
      </c>
      <c r="AV253" s="299" t="n">
        <f aca="false">VLOOKUP(AN253,VolTable,27)</f>
        <v>1.15</v>
      </c>
    </row>
    <row r="254" customFormat="false" ht="11.25" hidden="false" customHeight="false" outlineLevel="0" collapsed="false">
      <c r="A254" s="319" t="n">
        <f aca="false">EOMONTH(A253,0)+1</f>
        <v>53418</v>
      </c>
      <c r="B254" s="261" t="n">
        <f aca="false">VLOOKUP(A254,$V$8:$Z$258,2)+PPadd</f>
        <v>73.5</v>
      </c>
      <c r="C254" s="65"/>
      <c r="D254" s="302" t="n">
        <f aca="false">VLOOKUP($A254,$V$8:$Z$258,4)</f>
        <v>55</v>
      </c>
      <c r="E254" s="247" t="n">
        <f aca="false">VLOOKUP($A254,$V$8:$Z$258,5)</f>
        <v>0.06650108280325</v>
      </c>
      <c r="F254" s="327"/>
      <c r="G254" s="326"/>
      <c r="H254" s="325"/>
      <c r="I254" s="326"/>
      <c r="J254" s="92" t="n">
        <f aca="false">X254</f>
        <v>0</v>
      </c>
      <c r="K254" s="306" t="n">
        <f aca="false">J254-C254</f>
        <v>0</v>
      </c>
      <c r="L254" s="258" t="n">
        <f aca="false">(A254-Calculation!$C$8)/365.25</f>
        <v>20.498288843258</v>
      </c>
      <c r="M254" s="1" t="n">
        <v>1</v>
      </c>
      <c r="N254" s="307" t="n">
        <f aca="false">$A254</f>
        <v>53418</v>
      </c>
      <c r="O254" s="41" t="n">
        <f aca="false">VLOOKUP($N254,$AI$8:$AJ$258,2)+PvolMult</f>
        <v>0.152294993312353</v>
      </c>
      <c r="P254" s="308" t="n">
        <f aca="false">VLOOKUP($N254,$AI$8:$AK$258,3)+PvolMult</f>
        <v>0.182753991974823</v>
      </c>
      <c r="V254" s="310" t="n">
        <f aca="false">$A254</f>
        <v>53418</v>
      </c>
      <c r="W254" s="261" t="n">
        <f aca="false">IF(Calculation!$Y$12=2,VLOOKUP(V254,Curves!$D254:$K507,3),(VLOOKUP(V254,Curves!$D254:$K507,3)*16*5+VLOOKUP(V254,Curves!$D254:$K507,7)*8*7+VLOOKUP(V254,Curves!M255:T478,3)*16+VLOOKUP(V254,Curves!M255:T478,7)*16)/168)</f>
        <v>73.5</v>
      </c>
      <c r="X254" s="92" t="n">
        <v>0</v>
      </c>
      <c r="Y254" s="311" t="n">
        <f aca="false">Y253</f>
        <v>55</v>
      </c>
      <c r="Z254" s="294" t="n">
        <f aca="false">VLOOKUP(V254,Curves!A248:B507,2)</f>
        <v>0.06650108280325</v>
      </c>
      <c r="AA254" s="327"/>
      <c r="AB254" s="326"/>
      <c r="AC254" s="325"/>
      <c r="AD254" s="326"/>
      <c r="AE254" s="17" t="n">
        <f aca="false">1+inflation/12*AF254</f>
        <v>1.5125</v>
      </c>
      <c r="AF254" s="17" t="n">
        <v>246</v>
      </c>
      <c r="AG254" s="285" t="n">
        <v>20.50103</v>
      </c>
      <c r="AH254" s="106"/>
      <c r="AI254" s="313" t="n">
        <f aca="false">+V254</f>
        <v>53418</v>
      </c>
      <c r="AJ254" s="314" t="n">
        <f aca="false">IF(Calculation!$AB$24=1,Data!AO254,Data!AP254)</f>
        <v>0.152294993312353</v>
      </c>
      <c r="AK254" s="315" t="n">
        <f aca="false">AJ254*1.2</f>
        <v>0.182753991974823</v>
      </c>
      <c r="AM254" s="41"/>
      <c r="AN254" s="310" t="n">
        <f aca="false">AI254</f>
        <v>53418</v>
      </c>
      <c r="AO254" s="297" t="n">
        <f aca="false">IF(Calculation!$Y$12=2,SQRT((AR254^2*(AN254-today-1)+AU254^2*15)/(AN254-today+14)),SQRT((((AR254^2*16+AS254^2*8)/24)*(AN254-today-1)+((AU254^2*16+AV254^2*8)/24)*15)/(AN254-today+14)))</f>
        <v>0.152294993312353</v>
      </c>
      <c r="AP254" s="277" t="n">
        <f aca="false">IF(Calculation!$Y$12=2,AR254,SQRT((AR254^2*16+AS254^2*8)/24))</f>
        <v>0.08</v>
      </c>
      <c r="AR254" s="298" t="n">
        <f aca="false">VLOOKUP(AN254,VolTable,15)</f>
        <v>0.08</v>
      </c>
      <c r="AS254" s="316" t="n">
        <f aca="false">VLOOKUP(AN254,VolTable,19)</f>
        <v>0.175</v>
      </c>
      <c r="AT254" s="291"/>
      <c r="AU254" s="291" t="n">
        <f aca="false">VLOOKUP(AN254,VolTable,23)</f>
        <v>2.9</v>
      </c>
      <c r="AV254" s="299" t="n">
        <f aca="false">VLOOKUP(AN254,VolTable,27)</f>
        <v>1.15</v>
      </c>
    </row>
    <row r="255" customFormat="false" ht="11.25" hidden="false" customHeight="false" outlineLevel="0" collapsed="false">
      <c r="A255" s="319" t="n">
        <f aca="false">EOMONTH(A254,0)+1</f>
        <v>53448</v>
      </c>
      <c r="B255" s="261" t="n">
        <f aca="false">VLOOKUP(A255,$V$8:$Z$258,2)+PPadd</f>
        <v>73.5</v>
      </c>
      <c r="C255" s="65"/>
      <c r="D255" s="302" t="n">
        <f aca="false">VLOOKUP($A255,$V$8:$Z$258,4)</f>
        <v>55</v>
      </c>
      <c r="E255" s="247" t="n">
        <f aca="false">VLOOKUP($A255,$V$8:$Z$258,5)</f>
        <v>0.06650108280325</v>
      </c>
      <c r="F255" s="325"/>
      <c r="G255" s="326"/>
      <c r="H255" s="325"/>
      <c r="I255" s="326"/>
      <c r="J255" s="92" t="n">
        <f aca="false">X255</f>
        <v>0</v>
      </c>
      <c r="K255" s="306" t="n">
        <f aca="false">J255-C255</f>
        <v>0</v>
      </c>
      <c r="L255" s="258" t="n">
        <f aca="false">(A255-Calculation!$C$8)/365.25</f>
        <v>20.580424366872</v>
      </c>
      <c r="M255" s="1" t="n">
        <v>2</v>
      </c>
      <c r="N255" s="307" t="n">
        <f aca="false">$A255</f>
        <v>53448</v>
      </c>
      <c r="O255" s="41" t="n">
        <f aca="false">VLOOKUP($N255,$AI$8:$AJ$258,2)+PvolMult</f>
        <v>0.15207534589152</v>
      </c>
      <c r="P255" s="308" t="n">
        <f aca="false">VLOOKUP($N255,$AI$8:$AK$258,3)+PvolMult</f>
        <v>0.182490415069824</v>
      </c>
      <c r="V255" s="310" t="n">
        <f aca="false">$A255</f>
        <v>53448</v>
      </c>
      <c r="W255" s="261" t="n">
        <f aca="false">IF(Calculation!$Y$12=2,VLOOKUP(V255,Curves!$D255:$K508,3),(VLOOKUP(V255,Curves!$D255:$K508,3)*16*5+VLOOKUP(V255,Curves!$D255:$K508,7)*8*7+VLOOKUP(V255,Curves!M256:T479,3)*16+VLOOKUP(V255,Curves!M256:T479,7)*16)/168)</f>
        <v>73.5</v>
      </c>
      <c r="X255" s="92" t="n">
        <v>0</v>
      </c>
      <c r="Y255" s="311" t="n">
        <f aca="false">Y254</f>
        <v>55</v>
      </c>
      <c r="Z255" s="294" t="n">
        <f aca="false">VLOOKUP(V255,Curves!A249:B508,2)</f>
        <v>0.06650108280325</v>
      </c>
      <c r="AA255" s="325"/>
      <c r="AB255" s="326"/>
      <c r="AC255" s="325"/>
      <c r="AD255" s="326"/>
      <c r="AE255" s="17" t="n">
        <f aca="false">1+inflation/12*AF255</f>
        <v>1.51458333333333</v>
      </c>
      <c r="AF255" s="17" t="n">
        <v>247</v>
      </c>
      <c r="AG255" s="285" t="n">
        <v>20.5859</v>
      </c>
      <c r="AH255" s="106"/>
      <c r="AI255" s="313" t="n">
        <f aca="false">+V255</f>
        <v>53448</v>
      </c>
      <c r="AJ255" s="314" t="n">
        <f aca="false">IF(Calculation!$AB$24=1,Data!AO255,Data!AP255)</f>
        <v>0.15207534589152</v>
      </c>
      <c r="AK255" s="315" t="n">
        <f aca="false">AJ255*1.2</f>
        <v>0.182490415069824</v>
      </c>
      <c r="AM255" s="41"/>
      <c r="AN255" s="310" t="n">
        <f aca="false">AI255</f>
        <v>53448</v>
      </c>
      <c r="AO255" s="297" t="n">
        <f aca="false">IF(Calculation!$Y$12=2,SQRT((AR255^2*(AN255-today-1)+AU255^2*15)/(AN255-today+14)),SQRT((((AR255^2*16+AS255^2*8)/24)*(AN255-today-1)+((AU255^2*16+AV255^2*8)/24)*15)/(AN255-today+14)))</f>
        <v>0.15207534589152</v>
      </c>
      <c r="AP255" s="277" t="n">
        <f aca="false">IF(Calculation!$Y$12=2,AR255,SQRT((AR255^2*16+AS255^2*8)/24))</f>
        <v>0.08</v>
      </c>
      <c r="AR255" s="298" t="n">
        <f aca="false">VLOOKUP(AN255,VolTable,15)</f>
        <v>0.08</v>
      </c>
      <c r="AS255" s="316" t="n">
        <f aca="false">VLOOKUP(AN255,VolTable,19)</f>
        <v>0.175</v>
      </c>
      <c r="AT255" s="291"/>
      <c r="AU255" s="291" t="n">
        <f aca="false">VLOOKUP(AN255,VolTable,23)</f>
        <v>2.9</v>
      </c>
      <c r="AV255" s="299" t="n">
        <f aca="false">VLOOKUP(AN255,VolTable,27)</f>
        <v>1.15</v>
      </c>
    </row>
    <row r="256" customFormat="false" ht="12" hidden="false" customHeight="false" outlineLevel="0" collapsed="false">
      <c r="A256" s="319" t="n">
        <f aca="false">EOMONTH(A255,0)+1</f>
        <v>53479</v>
      </c>
      <c r="B256" s="261" t="n">
        <f aca="false">VLOOKUP(A256,$V$8:$Z$258,2)+PPadd</f>
        <v>73.5</v>
      </c>
      <c r="C256" s="65"/>
      <c r="D256" s="302" t="n">
        <f aca="false">VLOOKUP($A256,$V$8:$Z$258,4)</f>
        <v>55</v>
      </c>
      <c r="E256" s="247" t="n">
        <f aca="false">VLOOKUP($A256,$V$8:$Z$258,5)</f>
        <v>0.06650108280325</v>
      </c>
      <c r="F256" s="328"/>
      <c r="G256" s="329"/>
      <c r="H256" s="328"/>
      <c r="I256" s="329"/>
      <c r="J256" s="92" t="n">
        <f aca="false">X256</f>
        <v>0</v>
      </c>
      <c r="K256" s="306" t="n">
        <f aca="false">J256-C256</f>
        <v>0</v>
      </c>
      <c r="L256" s="258" t="n">
        <f aca="false">(A256-Calculation!$C$8)/365.25</f>
        <v>20.6652977412731</v>
      </c>
      <c r="M256" s="1" t="n">
        <v>3</v>
      </c>
      <c r="N256" s="307" t="n">
        <f aca="false">$A256</f>
        <v>53479</v>
      </c>
      <c r="O256" s="41" t="n">
        <f aca="false">VLOOKUP($N256,$AI$8:$AJ$258,2)+PvolMult</f>
        <v>0.15184987682961</v>
      </c>
      <c r="P256" s="308" t="n">
        <f aca="false">VLOOKUP($N256,$AI$8:$AK$258,3)+PvolMult</f>
        <v>0.182219852195532</v>
      </c>
      <c r="V256" s="310" t="n">
        <f aca="false">$A256</f>
        <v>53479</v>
      </c>
      <c r="W256" s="261" t="n">
        <f aca="false">IF(Calculation!$Y$12=2,VLOOKUP(V256,Curves!$D256:$K509,3),(VLOOKUP(V256,Curves!$D256:$K509,3)*16*5+VLOOKUP(V256,Curves!$D256:$K509,7)*8*7+VLOOKUP(V256,Curves!M257:T480,3)*16+VLOOKUP(V256,Curves!M257:T480,7)*16)/168)</f>
        <v>73.5</v>
      </c>
      <c r="X256" s="92" t="n">
        <v>0</v>
      </c>
      <c r="Y256" s="311" t="n">
        <f aca="false">Y255</f>
        <v>55</v>
      </c>
      <c r="Z256" s="294" t="n">
        <f aca="false">VLOOKUP(V256,Curves!A250:B509,2)</f>
        <v>0.06650108280325</v>
      </c>
      <c r="AA256" s="325"/>
      <c r="AB256" s="326"/>
      <c r="AC256" s="325"/>
      <c r="AD256" s="326"/>
      <c r="AE256" s="17" t="n">
        <f aca="false">1+inflation/12*AF256</f>
        <v>1.51666666666667</v>
      </c>
      <c r="AF256" s="17" t="n">
        <v>248</v>
      </c>
      <c r="AG256" s="285" t="n">
        <v>20.66804</v>
      </c>
      <c r="AH256" s="106"/>
      <c r="AI256" s="313" t="n">
        <f aca="false">+V256</f>
        <v>53479</v>
      </c>
      <c r="AJ256" s="314" t="n">
        <f aca="false">IF(Calculation!$AB$24=1,Data!AO256,Data!AP256)</f>
        <v>0.15184987682961</v>
      </c>
      <c r="AK256" s="315" t="n">
        <f aca="false">AJ256*1.2</f>
        <v>0.182219852195532</v>
      </c>
      <c r="AM256" s="41"/>
      <c r="AN256" s="310" t="n">
        <f aca="false">AI256</f>
        <v>53479</v>
      </c>
      <c r="AO256" s="297" t="n">
        <f aca="false">IF(Calculation!$Y$12=2,SQRT((AR256^2*(AN256-today-1)+AU256^2*15)/(AN256-today+14)),SQRT((((AR256^2*16+AS256^2*8)/24)*(AN256-today-1)+((AU256^2*16+AV256^2*8)/24)*15)/(AN256-today+14)))</f>
        <v>0.15184987682961</v>
      </c>
      <c r="AP256" s="277" t="n">
        <f aca="false">IF(Calculation!$Y$12=2,AR256,SQRT((AR256^2*16+AS256^2*8)/24))</f>
        <v>0.08</v>
      </c>
      <c r="AR256" s="298" t="n">
        <f aca="false">VLOOKUP(AN256,VolTable,15)</f>
        <v>0.08</v>
      </c>
      <c r="AS256" s="316" t="n">
        <f aca="false">VLOOKUP(AN256,VolTable,19)</f>
        <v>0.175</v>
      </c>
      <c r="AT256" s="291"/>
      <c r="AU256" s="291" t="n">
        <f aca="false">VLOOKUP(AN256,VolTable,23)</f>
        <v>2.9</v>
      </c>
      <c r="AV256" s="299" t="n">
        <f aca="false">VLOOKUP(AN256,VolTable,27)</f>
        <v>1.15</v>
      </c>
    </row>
    <row r="257" customFormat="false" ht="11.25" hidden="false" customHeight="false" outlineLevel="0" collapsed="false">
      <c r="A257" s="319" t="n">
        <f aca="false">EOMONTH(A256,0)+1</f>
        <v>53509</v>
      </c>
      <c r="B257" s="261" t="n">
        <f aca="false">VLOOKUP(A257,$V$8:$Z$258,2)+PPadd</f>
        <v>73.5</v>
      </c>
      <c r="C257" s="65"/>
      <c r="D257" s="302" t="n">
        <f aca="false">VLOOKUP($A257,$V$8:$Z$258,4)</f>
        <v>55</v>
      </c>
      <c r="E257" s="247" t="n">
        <f aca="false">VLOOKUP($A257,$V$8:$Z$258,5)</f>
        <v>0.06650108280325</v>
      </c>
      <c r="F257" s="330"/>
      <c r="G257" s="330"/>
      <c r="H257" s="330"/>
      <c r="I257" s="330"/>
      <c r="J257" s="92" t="n">
        <f aca="false">X257</f>
        <v>0</v>
      </c>
      <c r="K257" s="306" t="n">
        <f aca="false">J257-C257</f>
        <v>0</v>
      </c>
      <c r="L257" s="258" t="n">
        <f aca="false">(A257-Calculation!$C$8)/365.25</f>
        <v>20.7474332648871</v>
      </c>
      <c r="M257" s="1" t="n">
        <v>4</v>
      </c>
      <c r="N257" s="307" t="n">
        <f aca="false">$A257</f>
        <v>53509</v>
      </c>
      <c r="O257" s="41" t="n">
        <f aca="false">VLOOKUP($N257,$AI$8:$AJ$258,2)+PvolMult</f>
        <v>0.15163311756681</v>
      </c>
      <c r="P257" s="308" t="n">
        <f aca="false">VLOOKUP($N257,$AI$8:$AK$258,3)+PvolMult</f>
        <v>0.181959741080172</v>
      </c>
      <c r="V257" s="310" t="n">
        <f aca="false">$A257</f>
        <v>53509</v>
      </c>
      <c r="W257" s="261" t="n">
        <f aca="false">IF(Calculation!$Y$12=2,VLOOKUP(V257,Curves!$D257:$K510,3),(VLOOKUP(V257,Curves!$D257:$K510,3)*16*5+VLOOKUP(V257,Curves!$D257:$K510,7)*8*7+VLOOKUP(V257,Curves!M258:T481,3)*16+VLOOKUP(V257,Curves!M258:T481,7)*16)/168)</f>
        <v>73.5</v>
      </c>
      <c r="X257" s="92" t="n">
        <v>0</v>
      </c>
      <c r="Y257" s="311" t="n">
        <f aca="false">Y256</f>
        <v>55</v>
      </c>
      <c r="Z257" s="294" t="n">
        <f aca="false">VLOOKUP(V257,Curves!A251:B510,2)</f>
        <v>0.06650108280325</v>
      </c>
      <c r="AA257" s="330"/>
      <c r="AB257" s="330"/>
      <c r="AC257" s="330"/>
      <c r="AD257" s="330"/>
      <c r="AE257" s="17" t="n">
        <f aca="false">1+inflation/12*AF257</f>
        <v>1.51875</v>
      </c>
      <c r="AF257" s="17" t="n">
        <v>249</v>
      </c>
      <c r="AG257" s="285" t="n">
        <v>20.75291</v>
      </c>
      <c r="AH257" s="106"/>
      <c r="AI257" s="313" t="n">
        <f aca="false">+V257</f>
        <v>53509</v>
      </c>
      <c r="AJ257" s="314" t="n">
        <f aca="false">IF(Calculation!$AB$24=1,Data!AO257,Data!AP257)</f>
        <v>0.15163311756681</v>
      </c>
      <c r="AK257" s="315" t="n">
        <f aca="false">AJ257*1.2</f>
        <v>0.181959741080172</v>
      </c>
      <c r="AM257" s="41"/>
      <c r="AN257" s="310" t="n">
        <f aca="false">AI257</f>
        <v>53509</v>
      </c>
      <c r="AO257" s="297" t="n">
        <f aca="false">IF(Calculation!$Y$12=2,SQRT((AR257^2*(AN257-today-1)+AU257^2*15)/(AN257-today+14)),SQRT((((AR257^2*16+AS257^2*8)/24)*(AN257-today-1)+((AU257^2*16+AV257^2*8)/24)*15)/(AN257-today+14)))</f>
        <v>0.15163311756681</v>
      </c>
      <c r="AP257" s="277" t="n">
        <f aca="false">IF(Calculation!$Y$12=2,AR257,SQRT((AR257^2*16+AS257^2*8)/24))</f>
        <v>0.08</v>
      </c>
      <c r="AR257" s="298" t="n">
        <f aca="false">VLOOKUP(AN257,VolTable,15)</f>
        <v>0.08</v>
      </c>
      <c r="AS257" s="316" t="n">
        <f aca="false">VLOOKUP(AN257,VolTable,19)</f>
        <v>0.175</v>
      </c>
      <c r="AT257" s="291"/>
      <c r="AU257" s="291" t="n">
        <f aca="false">VLOOKUP(AN257,VolTable,23)</f>
        <v>2.9</v>
      </c>
      <c r="AV257" s="299" t="n">
        <f aca="false">VLOOKUP(AN257,VolTable,27)</f>
        <v>1.15</v>
      </c>
    </row>
    <row r="258" customFormat="false" ht="12" hidden="false" customHeight="false" outlineLevel="0" collapsed="false">
      <c r="A258" s="319" t="n">
        <f aca="false">EOMONTH(A257,0)+1</f>
        <v>53540</v>
      </c>
      <c r="B258" s="261" t="n">
        <f aca="false">VLOOKUP(A258,$V$8:$Z$258,2)+PPadd</f>
        <v>73.5</v>
      </c>
      <c r="C258" s="65"/>
      <c r="D258" s="302" t="n">
        <f aca="false">VLOOKUP($A258,$V$8:$Z$258,4)</f>
        <v>55</v>
      </c>
      <c r="E258" s="247" t="n">
        <f aca="false">VLOOKUP($A258,$V$8:$Z$258,5)</f>
        <v>0.06650108280325</v>
      </c>
      <c r="F258" s="331"/>
      <c r="G258" s="332"/>
      <c r="H258" s="331"/>
      <c r="I258" s="332"/>
      <c r="J258" s="92" t="n">
        <f aca="false">X258</f>
        <v>0</v>
      </c>
      <c r="K258" s="306" t="n">
        <f aca="false">J258-C258</f>
        <v>0</v>
      </c>
      <c r="L258" s="258" t="n">
        <f aca="false">(A258-Calculation!$C$8)/365.25</f>
        <v>20.8323066392882</v>
      </c>
      <c r="M258" s="1" t="n">
        <v>5</v>
      </c>
      <c r="N258" s="307" t="n">
        <f aca="false">$A258</f>
        <v>53540</v>
      </c>
      <c r="O258" s="41" t="n">
        <f aca="false">VLOOKUP($N258,$AI$8:$AJ$258,2)+PvolMult</f>
        <v>0.151410602088331</v>
      </c>
      <c r="P258" s="308" t="n">
        <f aca="false">VLOOKUP($N258,$AI$8:$AK$258,3)+PvolMult</f>
        <v>0.181692722505997</v>
      </c>
      <c r="V258" s="310" t="n">
        <f aca="false">$A258</f>
        <v>53540</v>
      </c>
      <c r="W258" s="261" t="n">
        <f aca="false">IF(Calculation!$Y$12=2,VLOOKUP(V258,Curves!$D258:$K511,3),(VLOOKUP(V258,Curves!$D258:$K511,3)*16*5+VLOOKUP(V258,Curves!$D258:$K511,7)*8*7+VLOOKUP(V258,Curves!M259:T482,3)*16+VLOOKUP(V258,Curves!M259:T482,7)*16)/168)</f>
        <v>73.5</v>
      </c>
      <c r="X258" s="92" t="n">
        <v>0</v>
      </c>
      <c r="Y258" s="311" t="n">
        <f aca="false">Y257</f>
        <v>55</v>
      </c>
      <c r="Z258" s="294" t="n">
        <f aca="false">VLOOKUP(V258,Curves!A252:B511,2)</f>
        <v>0.06650108280325</v>
      </c>
      <c r="AA258" s="328"/>
      <c r="AB258" s="329"/>
      <c r="AC258" s="328"/>
      <c r="AD258" s="329"/>
      <c r="AE258" s="17" t="n">
        <f aca="false">1+inflation/12*AF258</f>
        <v>1.52083333333333</v>
      </c>
      <c r="AF258" s="17" t="n">
        <v>250</v>
      </c>
      <c r="AG258" s="333" t="n">
        <v>20.83778</v>
      </c>
      <c r="AH258" s="126"/>
      <c r="AI258" s="313" t="n">
        <f aca="false">+V258</f>
        <v>53540</v>
      </c>
      <c r="AJ258" s="314" t="n">
        <f aca="false">IF(Calculation!$AB$24=1,Data!AO258,Data!AP258)</f>
        <v>0.151410602088331</v>
      </c>
      <c r="AK258" s="315" t="n">
        <f aca="false">AJ258*1.2</f>
        <v>0.181692722505997</v>
      </c>
      <c r="AM258" s="334"/>
      <c r="AN258" s="335" t="n">
        <f aca="false">AI258</f>
        <v>53540</v>
      </c>
      <c r="AO258" s="336" t="n">
        <f aca="false">IF(Calculation!$Y$12=2,SQRT((AR258^2*(AN258-today-1)+AU258^2*15)/(AN258-today+14)),SQRT((((AR258^2*16+AS258^2*8)/24)*(AN258-today-1)+((AU258^2*16+AV258^2*8)/24)*15)/(AN258-today+14)))</f>
        <v>0.151410602088331</v>
      </c>
      <c r="AP258" s="337" t="n">
        <f aca="false">IF(Calculation!$Y$12=2,AR258,SQRT((AR258^2*16+AS258^2*8)/24))</f>
        <v>0.08</v>
      </c>
      <c r="AR258" s="338" t="n">
        <f aca="false">VLOOKUP(AN258,VolTable,15)</f>
        <v>0.08</v>
      </c>
      <c r="AS258" s="339" t="n">
        <f aca="false">VLOOKUP(AN258,VolTable,19)</f>
        <v>0.175</v>
      </c>
      <c r="AT258" s="340"/>
      <c r="AU258" s="340" t="n">
        <f aca="false">VLOOKUP(AN258,VolTable,23)</f>
        <v>2.9</v>
      </c>
      <c r="AV258" s="341" t="n">
        <f aca="false">VLOOKUP(AN258,VolTable,27)</f>
        <v>1.15</v>
      </c>
    </row>
    <row r="259" customFormat="false" ht="11.25" hidden="false" customHeight="false" outlineLevel="0" collapsed="false">
      <c r="B259" s="261"/>
      <c r="C259" s="65"/>
      <c r="E259" s="247" t="n">
        <f aca="false">Z259</f>
        <v>0</v>
      </c>
      <c r="J259" s="92" t="n">
        <v>50.5075862068966</v>
      </c>
      <c r="K259" s="306" t="n">
        <f aca="false">J259-C259</f>
        <v>50.5075862068966</v>
      </c>
      <c r="L259" s="258" t="n">
        <f aca="false">(A259-Calculation!$C$8)/365.25</f>
        <v>-125.752224503765</v>
      </c>
      <c r="M259" s="1" t="n">
        <v>6</v>
      </c>
      <c r="O259" s="109"/>
      <c r="P259" s="315"/>
      <c r="X259" s="92" t="n">
        <v>0</v>
      </c>
      <c r="AK259" s="315"/>
      <c r="AS259" s="342"/>
    </row>
    <row r="260" customFormat="false" ht="11.25" hidden="false" customHeight="false" outlineLevel="0" collapsed="false">
      <c r="B260" s="261"/>
      <c r="C260" s="65"/>
      <c r="E260" s="247" t="n">
        <f aca="false">Z260</f>
        <v>0</v>
      </c>
      <c r="J260" s="92" t="n">
        <v>49.7021379310345</v>
      </c>
      <c r="K260" s="306" t="n">
        <f aca="false">J260-C260</f>
        <v>49.7021379310345</v>
      </c>
      <c r="L260" s="258" t="n">
        <f aca="false">(A260-Calculation!$C$8)/365.25</f>
        <v>-125.752224503765</v>
      </c>
      <c r="M260" s="1" t="n">
        <v>1</v>
      </c>
      <c r="O260" s="109"/>
      <c r="P260" s="315"/>
      <c r="X260" s="92" t="n">
        <v>0</v>
      </c>
      <c r="AK260" s="315"/>
      <c r="AS260" s="342"/>
    </row>
    <row r="261" customFormat="false" ht="11.25" hidden="false" customHeight="false" outlineLevel="0" collapsed="false">
      <c r="B261" s="261"/>
      <c r="C261" s="65"/>
      <c r="E261" s="247" t="n">
        <f aca="false">Z261</f>
        <v>0</v>
      </c>
      <c r="J261" s="92" t="n">
        <v>49.169275862069</v>
      </c>
      <c r="K261" s="306" t="n">
        <f aca="false">J261-C261</f>
        <v>49.169275862069</v>
      </c>
      <c r="L261" s="258" t="n">
        <f aca="false">(A261-Calculation!$C$8)/365.25</f>
        <v>-125.752224503765</v>
      </c>
      <c r="M261" s="1" t="n">
        <v>2</v>
      </c>
      <c r="O261" s="109"/>
      <c r="P261" s="315"/>
      <c r="X261" s="92" t="n">
        <v>0</v>
      </c>
      <c r="AK261" s="315"/>
      <c r="AS261" s="342"/>
    </row>
    <row r="262" customFormat="false" ht="11.25" hidden="false" customHeight="false" outlineLevel="0" collapsed="false">
      <c r="B262" s="261"/>
      <c r="C262" s="65"/>
      <c r="E262" s="247" t="n">
        <f aca="false">Z262</f>
        <v>0</v>
      </c>
      <c r="J262" s="92" t="n">
        <v>49.4066896551724</v>
      </c>
      <c r="K262" s="306" t="n">
        <f aca="false">J262-C262</f>
        <v>49.4066896551724</v>
      </c>
      <c r="L262" s="258" t="n">
        <f aca="false">(A262-Calculation!$C$8)/365.25</f>
        <v>-125.752224503765</v>
      </c>
      <c r="M262" s="1" t="n">
        <v>3</v>
      </c>
      <c r="O262" s="109"/>
      <c r="P262" s="315"/>
      <c r="X262" s="92" t="n">
        <v>0</v>
      </c>
      <c r="AK262" s="315"/>
      <c r="AS262" s="342"/>
    </row>
    <row r="263" customFormat="false" ht="11.25" hidden="false" customHeight="false" outlineLevel="0" collapsed="false">
      <c r="B263" s="261"/>
      <c r="C263" s="65"/>
      <c r="E263" s="247" t="n">
        <f aca="false">Z263</f>
        <v>0</v>
      </c>
      <c r="J263" s="92" t="n">
        <v>50.0186896551724</v>
      </c>
      <c r="K263" s="306" t="n">
        <f aca="false">J263-C263</f>
        <v>50.0186896551724</v>
      </c>
      <c r="L263" s="258" t="n">
        <f aca="false">(A263-Calculation!$C$8)/365.25</f>
        <v>-125.752224503765</v>
      </c>
      <c r="M263" s="1" t="n">
        <v>4</v>
      </c>
      <c r="O263" s="109"/>
      <c r="P263" s="315"/>
      <c r="X263" s="92" t="n">
        <v>0</v>
      </c>
      <c r="AK263" s="315"/>
      <c r="AS263" s="342"/>
    </row>
    <row r="264" customFormat="false" ht="11.25" hidden="false" customHeight="false" outlineLevel="0" collapsed="false">
      <c r="B264" s="261"/>
      <c r="C264" s="65"/>
      <c r="E264" s="247" t="n">
        <f aca="false">Z264</f>
        <v>0</v>
      </c>
      <c r="J264" s="92" t="n">
        <v>50.7731379310345</v>
      </c>
      <c r="K264" s="306" t="n">
        <f aca="false">J264-C264</f>
        <v>50.7731379310345</v>
      </c>
      <c r="L264" s="258" t="n">
        <f aca="false">(A264-Calculation!$C$8)/365.25</f>
        <v>-125.752224503765</v>
      </c>
      <c r="M264" s="1" t="n">
        <v>5</v>
      </c>
      <c r="O264" s="109"/>
      <c r="P264" s="315"/>
      <c r="X264" s="92" t="n">
        <v>0</v>
      </c>
      <c r="AK264" s="315"/>
      <c r="AS264" s="342"/>
    </row>
    <row r="265" customFormat="false" ht="11.25" hidden="false" customHeight="false" outlineLevel="0" collapsed="false">
      <c r="B265" s="261"/>
      <c r="C265" s="65"/>
      <c r="E265" s="247" t="n">
        <f aca="false">Z265</f>
        <v>0</v>
      </c>
      <c r="J265" s="92" t="n">
        <v>51.5697931034483</v>
      </c>
      <c r="K265" s="306" t="n">
        <f aca="false">J265-C265</f>
        <v>51.5697931034483</v>
      </c>
      <c r="L265" s="258" t="n">
        <f aca="false">(A265-Calculation!$C$8)/365.25</f>
        <v>-125.752224503765</v>
      </c>
      <c r="M265" s="1" t="n">
        <v>6</v>
      </c>
      <c r="O265" s="109"/>
      <c r="P265" s="315"/>
      <c r="X265" s="92" t="n">
        <v>0</v>
      </c>
      <c r="AK265" s="315"/>
      <c r="AS265" s="342"/>
    </row>
    <row r="266" customFormat="false" ht="11.25" hidden="false" customHeight="false" outlineLevel="0" collapsed="false">
      <c r="C266" s="65"/>
      <c r="E266" s="247" t="n">
        <f aca="false">Z266</f>
        <v>0</v>
      </c>
      <c r="J266" s="92" t="n">
        <v>52.6126551724138</v>
      </c>
      <c r="K266" s="306" t="n">
        <f aca="false">J266-C266</f>
        <v>52.6126551724138</v>
      </c>
      <c r="L266" s="258" t="n">
        <f aca="false">(A266-Calculation!$C$8)/365.25</f>
        <v>-125.752224503765</v>
      </c>
      <c r="M266" s="1" t="n">
        <v>1</v>
      </c>
      <c r="P266" s="315"/>
      <c r="X266" s="92" t="n">
        <v>0</v>
      </c>
      <c r="AK266" s="315"/>
      <c r="AS266" s="342"/>
    </row>
    <row r="267" customFormat="false" ht="11.25" hidden="false" customHeight="false" outlineLevel="0" collapsed="false">
      <c r="C267" s="65"/>
      <c r="E267" s="247" t="n">
        <f aca="false">Z267</f>
        <v>0</v>
      </c>
      <c r="L267" s="258" t="n">
        <f aca="false">(A267-Calculation!$C$8)/365.25</f>
        <v>-125.752224503765</v>
      </c>
      <c r="M267" s="1" t="n">
        <v>2</v>
      </c>
      <c r="P267" s="315"/>
      <c r="X267" s="33"/>
      <c r="AK267" s="258"/>
    </row>
    <row r="268" customFormat="false" ht="11.25" hidden="false" customHeight="false" outlineLevel="0" collapsed="false">
      <c r="C268" s="65"/>
      <c r="E268" s="247" t="n">
        <f aca="false">Z268</f>
        <v>0</v>
      </c>
      <c r="L268" s="258" t="n">
        <f aca="false">(A268-Calculation!$C$8)/365.25</f>
        <v>-125.752224503765</v>
      </c>
      <c r="M268" s="1" t="n">
        <v>3</v>
      </c>
      <c r="P268" s="315"/>
      <c r="AK268" s="258"/>
    </row>
    <row r="269" customFormat="false" ht="11.25" hidden="false" customHeight="false" outlineLevel="0" collapsed="false">
      <c r="C269" s="65"/>
      <c r="E269" s="247" t="n">
        <f aca="false">Z269</f>
        <v>0</v>
      </c>
      <c r="L269" s="258" t="n">
        <f aca="false">(A269-Calculation!$C$8)/365.25</f>
        <v>-125.752224503765</v>
      </c>
      <c r="M269" s="1" t="n">
        <v>4</v>
      </c>
      <c r="P269" s="315"/>
    </row>
    <row r="270" customFormat="false" ht="11.25" hidden="false" customHeight="false" outlineLevel="0" collapsed="false">
      <c r="C270" s="65"/>
      <c r="E270" s="247" t="n">
        <f aca="false">Z270</f>
        <v>0</v>
      </c>
      <c r="L270" s="258" t="n">
        <f aca="false">(A270-Calculation!$C$8)/365.25</f>
        <v>-125.752224503765</v>
      </c>
      <c r="M270" s="1" t="n">
        <v>5</v>
      </c>
    </row>
    <row r="271" customFormat="false" ht="11.25" hidden="false" customHeight="false" outlineLevel="0" collapsed="false">
      <c r="E271" s="247" t="n">
        <f aca="false">Z271</f>
        <v>0</v>
      </c>
      <c r="L271" s="258" t="n">
        <f aca="false">(A271-Calculation!$C$8)/365.25</f>
        <v>-125.752224503765</v>
      </c>
      <c r="M271" s="1" t="n">
        <v>6</v>
      </c>
    </row>
    <row r="272" customFormat="false" ht="11.25" hidden="false" customHeight="false" outlineLevel="0" collapsed="false">
      <c r="E272" s="247" t="n">
        <f aca="false">Z272</f>
        <v>0</v>
      </c>
      <c r="L272" s="258" t="n">
        <f aca="false">(A272-Calculation!$C$8)/365.25</f>
        <v>-125.752224503765</v>
      </c>
      <c r="M272" s="1" t="n">
        <v>1</v>
      </c>
    </row>
    <row r="273" customFormat="false" ht="11.25" hidden="false" customHeight="false" outlineLevel="0" collapsed="false">
      <c r="E273" s="247" t="n">
        <f aca="false">Z273</f>
        <v>0</v>
      </c>
      <c r="L273" s="258" t="n">
        <f aca="false">(A273-Calculation!$C$8)/365.25</f>
        <v>-125.752224503765</v>
      </c>
      <c r="M273" s="1" t="n">
        <v>2</v>
      </c>
    </row>
    <row r="274" customFormat="false" ht="11.25" hidden="false" customHeight="false" outlineLevel="0" collapsed="false">
      <c r="E274" s="247" t="n">
        <f aca="false">Z274</f>
        <v>0</v>
      </c>
      <c r="L274" s="258" t="n">
        <f aca="false">(A274-Calculation!$C$8)/365.25</f>
        <v>-125.752224503765</v>
      </c>
      <c r="M274" s="1" t="n">
        <v>3</v>
      </c>
    </row>
    <row r="275" customFormat="false" ht="11.25" hidden="false" customHeight="false" outlineLevel="0" collapsed="false">
      <c r="E275" s="247" t="n">
        <f aca="false">Z275</f>
        <v>0</v>
      </c>
      <c r="L275" s="258" t="n">
        <f aca="false">(A275-Calculation!$C$8)/365.25</f>
        <v>-125.752224503765</v>
      </c>
      <c r="M275" s="1" t="n">
        <v>4</v>
      </c>
    </row>
    <row r="276" customFormat="false" ht="11.25" hidden="false" customHeight="false" outlineLevel="0" collapsed="false">
      <c r="E276" s="247" t="n">
        <f aca="false">Z276</f>
        <v>0</v>
      </c>
      <c r="L276" s="258" t="n">
        <f aca="false">(A276-Calculation!$C$8)/365.25</f>
        <v>-125.752224503765</v>
      </c>
      <c r="M276" s="1" t="n">
        <v>5</v>
      </c>
    </row>
    <row r="277" customFormat="false" ht="11.25" hidden="false" customHeight="false" outlineLevel="0" collapsed="false">
      <c r="E277" s="247" t="n">
        <f aca="false">Z277</f>
        <v>0</v>
      </c>
      <c r="L277" s="258" t="n">
        <f aca="false">(A277-Calculation!$C$8)/365.25</f>
        <v>-125.752224503765</v>
      </c>
      <c r="M277" s="1" t="n">
        <v>6</v>
      </c>
    </row>
    <row r="278" customFormat="false" ht="11.25" hidden="false" customHeight="false" outlineLevel="0" collapsed="false">
      <c r="L278" s="258" t="n">
        <f aca="false">(A278-Calculation!$C$8)/365.25</f>
        <v>-125.752224503765</v>
      </c>
    </row>
    <row r="279" customFormat="false" ht="11.25" hidden="false" customHeight="false" outlineLevel="0" collapsed="false">
      <c r="L279" s="258" t="n">
        <f aca="false">(A279-Calculation!$C$8)/365.25</f>
        <v>-125.752224503765</v>
      </c>
    </row>
    <row r="280" customFormat="false" ht="11.25" hidden="false" customHeight="false" outlineLevel="0" collapsed="false">
      <c r="L280" s="258" t="n">
        <f aca="false">(A280-Calculation!$C$8)/365.25</f>
        <v>-125.752224503765</v>
      </c>
    </row>
    <row r="281" customFormat="false" ht="11.25" hidden="false" customHeight="false" outlineLevel="0" collapsed="false">
      <c r="L281" s="258" t="n">
        <f aca="false">(A281-Calculation!$C$8)/365.25</f>
        <v>-125.752224503765</v>
      </c>
    </row>
    <row r="282" customFormat="false" ht="11.25" hidden="false" customHeight="false" outlineLevel="0" collapsed="false">
      <c r="L282" s="258" t="n">
        <f aca="false">(A282-Calculation!$C$8)/365.25</f>
        <v>-125.752224503765</v>
      </c>
    </row>
    <row r="283" customFormat="false" ht="11.25" hidden="false" customHeight="false" outlineLevel="0" collapsed="false">
      <c r="L283" s="258" t="n">
        <f aca="false">(A283-Calculation!$C$8)/365.25</f>
        <v>-125.752224503765</v>
      </c>
    </row>
    <row r="284" customFormat="false" ht="11.25" hidden="false" customHeight="false" outlineLevel="0" collapsed="false">
      <c r="L284" s="258" t="n">
        <f aca="false">(A284-Calculation!$C$8)/365.25</f>
        <v>-125.752224503765</v>
      </c>
    </row>
    <row r="285" customFormat="false" ht="11.25" hidden="false" customHeight="false" outlineLevel="0" collapsed="false">
      <c r="L285" s="258" t="n">
        <f aca="false">(A285-Calculation!$C$8)/365.25</f>
        <v>-125.752224503765</v>
      </c>
    </row>
    <row r="286" customFormat="false" ht="11.25" hidden="false" customHeight="false" outlineLevel="0" collapsed="false">
      <c r="L286" s="258" t="n">
        <f aca="false">(A286-Calculation!$C$8)/365.25</f>
        <v>-125.752224503765</v>
      </c>
    </row>
    <row r="287" customFormat="false" ht="11.25" hidden="false" customHeight="false" outlineLevel="0" collapsed="false">
      <c r="L287" s="258" t="n">
        <f aca="false">(A287-Calculation!$C$8)/365.25</f>
        <v>-125.752224503765</v>
      </c>
    </row>
    <row r="288" customFormat="false" ht="11.25" hidden="false" customHeight="false" outlineLevel="0" collapsed="false">
      <c r="L288" s="258" t="n">
        <f aca="false">(A288-Calculation!$C$8)/365.25</f>
        <v>-125.752224503765</v>
      </c>
    </row>
    <row r="289" customFormat="false" ht="11.25" hidden="false" customHeight="false" outlineLevel="0" collapsed="false">
      <c r="L289" s="258" t="n">
        <f aca="false">(A289-Calculation!$C$8)/365.25</f>
        <v>-125.752224503765</v>
      </c>
    </row>
    <row r="290" customFormat="false" ht="11.25" hidden="false" customHeight="false" outlineLevel="0" collapsed="false">
      <c r="L290" s="258" t="n">
        <f aca="false">(A290-Calculation!$C$8)/365.25</f>
        <v>-125.752224503765</v>
      </c>
    </row>
    <row r="291" customFormat="false" ht="11.25" hidden="false" customHeight="false" outlineLevel="0" collapsed="false">
      <c r="L291" s="258" t="n">
        <f aca="false">(A291-Calculation!$C$8)/365.25</f>
        <v>-125.752224503765</v>
      </c>
    </row>
    <row r="292" customFormat="false" ht="11.25" hidden="false" customHeight="false" outlineLevel="0" collapsed="false">
      <c r="L292" s="258" t="n">
        <f aca="false">(A292-Calculation!$C$8)/365.25</f>
        <v>-125.752224503765</v>
      </c>
    </row>
    <row r="293" customFormat="false" ht="11.25" hidden="false" customHeight="false" outlineLevel="0" collapsed="false">
      <c r="L293" s="258" t="n">
        <f aca="false">(A293-Calculation!$C$8)/365.25</f>
        <v>-125.752224503765</v>
      </c>
    </row>
    <row r="294" customFormat="false" ht="11.25" hidden="false" customHeight="false" outlineLevel="0" collapsed="false">
      <c r="L294" s="258" t="n">
        <f aca="false">(A294-Calculation!$C$8)/365.25</f>
        <v>-125.752224503765</v>
      </c>
    </row>
    <row r="295" customFormat="false" ht="11.25" hidden="false" customHeight="false" outlineLevel="0" collapsed="false">
      <c r="L295" s="258" t="n">
        <f aca="false">(A295-Calculation!$C$8)/365.25</f>
        <v>-125.752224503765</v>
      </c>
    </row>
    <row r="296" customFormat="false" ht="11.25" hidden="false" customHeight="false" outlineLevel="0" collapsed="false">
      <c r="L296" s="258" t="n">
        <f aca="false">(A296-Calculation!$C$8)/365.25</f>
        <v>-125.752224503765</v>
      </c>
    </row>
    <row r="297" customFormat="false" ht="11.25" hidden="false" customHeight="false" outlineLevel="0" collapsed="false">
      <c r="L297" s="258" t="n">
        <f aca="false">(A297-Calculation!$C$8)/365.25</f>
        <v>-125.752224503765</v>
      </c>
    </row>
    <row r="298" customFormat="false" ht="11.25" hidden="false" customHeight="false" outlineLevel="0" collapsed="false">
      <c r="L298" s="258" t="n">
        <f aca="false">(A298-Calculation!$C$8)/365.25</f>
        <v>-125.752224503765</v>
      </c>
    </row>
    <row r="299" customFormat="false" ht="11.25" hidden="false" customHeight="false" outlineLevel="0" collapsed="false">
      <c r="L299" s="258" t="n">
        <f aca="false">(A299-Calculation!$C$8)/365.25</f>
        <v>-125.752224503765</v>
      </c>
    </row>
    <row r="300" customFormat="false" ht="11.25" hidden="false" customHeight="false" outlineLevel="0" collapsed="false">
      <c r="L300" s="258" t="n">
        <f aca="false">(A300-Calculation!$C$8)/365.25</f>
        <v>-125.752224503765</v>
      </c>
    </row>
    <row r="301" customFormat="false" ht="11.25" hidden="false" customHeight="false" outlineLevel="0" collapsed="false">
      <c r="L301" s="258" t="n">
        <f aca="false">(A301-Calculation!$C$8)/365.25</f>
        <v>-125.752224503765</v>
      </c>
    </row>
    <row r="302" customFormat="false" ht="11.25" hidden="false" customHeight="false" outlineLevel="0" collapsed="false">
      <c r="L302" s="258" t="n">
        <f aca="false">(A302-Calculation!$C$8)/365.25</f>
        <v>-125.752224503765</v>
      </c>
    </row>
    <row r="303" customFormat="false" ht="11.25" hidden="false" customHeight="false" outlineLevel="0" collapsed="false">
      <c r="L303" s="258" t="n">
        <f aca="false">(A303-Calculation!$C$8)/365.25</f>
        <v>-125.752224503765</v>
      </c>
    </row>
    <row r="304" customFormat="false" ht="11.25" hidden="false" customHeight="false" outlineLevel="0" collapsed="false">
      <c r="L304" s="258" t="n">
        <f aca="false">(A304-Calculation!$C$8)/365.25</f>
        <v>-125.752224503765</v>
      </c>
    </row>
    <row r="305" customFormat="false" ht="11.25" hidden="false" customHeight="false" outlineLevel="0" collapsed="false">
      <c r="L305" s="258" t="n">
        <f aca="false">(A305-Calculation!$C$8)/365.25</f>
        <v>-125.752224503765</v>
      </c>
    </row>
    <row r="306" customFormat="false" ht="11.25" hidden="false" customHeight="false" outlineLevel="0" collapsed="false">
      <c r="L306" s="258" t="n">
        <f aca="false">(A306-Calculation!$C$8)/365.25</f>
        <v>-125.752224503765</v>
      </c>
    </row>
    <row r="307" customFormat="false" ht="11.25" hidden="false" customHeight="false" outlineLevel="0" collapsed="false">
      <c r="L307" s="258" t="n">
        <f aca="false">(A307-Calculation!$C$8)/365.25</f>
        <v>-125.752224503765</v>
      </c>
    </row>
    <row r="308" customFormat="false" ht="11.25" hidden="false" customHeight="false" outlineLevel="0" collapsed="false">
      <c r="L308" s="258" t="n">
        <f aca="false">(A308-Calculation!$C$8)/365.25</f>
        <v>-125.752224503765</v>
      </c>
    </row>
    <row r="309" customFormat="false" ht="11.25" hidden="false" customHeight="false" outlineLevel="0" collapsed="false">
      <c r="L309" s="258" t="n">
        <f aca="false">(A309-Calculation!$C$8)/365.25</f>
        <v>-125.752224503765</v>
      </c>
    </row>
    <row r="310" customFormat="false" ht="11.25" hidden="false" customHeight="false" outlineLevel="0" collapsed="false">
      <c r="L310" s="258" t="n">
        <f aca="false">(A310-Calculation!$C$8)/365.25</f>
        <v>-125.752224503765</v>
      </c>
    </row>
    <row r="311" customFormat="false" ht="11.25" hidden="false" customHeight="false" outlineLevel="0" collapsed="false">
      <c r="L311" s="258" t="n">
        <f aca="false">(A311-Calculation!$C$8)/365.25</f>
        <v>-125.752224503765</v>
      </c>
    </row>
    <row r="312" customFormat="false" ht="11.25" hidden="false" customHeight="false" outlineLevel="0" collapsed="false">
      <c r="L312" s="258" t="n">
        <f aca="false">(A312-Calculation!$C$8)/365.25</f>
        <v>-125.752224503765</v>
      </c>
    </row>
    <row r="313" customFormat="false" ht="11.25" hidden="false" customHeight="false" outlineLevel="0" collapsed="false">
      <c r="L313" s="258" t="n">
        <f aca="false">(A313-Calculation!$C$8)/365.25</f>
        <v>-125.752224503765</v>
      </c>
    </row>
    <row r="314" customFormat="false" ht="11.25" hidden="false" customHeight="false" outlineLevel="0" collapsed="false">
      <c r="L314" s="258" t="n">
        <f aca="false">(A314-Calculation!$C$8)/365.25</f>
        <v>-125.752224503765</v>
      </c>
    </row>
    <row r="315" customFormat="false" ht="11.25" hidden="false" customHeight="false" outlineLevel="0" collapsed="false">
      <c r="L315" s="258" t="n">
        <f aca="false">(A315-Calculation!$C$8)/365.25</f>
        <v>-125.752224503765</v>
      </c>
    </row>
    <row r="316" customFormat="false" ht="11.25" hidden="false" customHeight="false" outlineLevel="0" collapsed="false">
      <c r="L316" s="258" t="n">
        <f aca="false">(A316-Calculation!$C$8)/365.25</f>
        <v>-125.752224503765</v>
      </c>
    </row>
    <row r="317" customFormat="false" ht="11.25" hidden="false" customHeight="false" outlineLevel="0" collapsed="false">
      <c r="L317" s="258" t="n">
        <f aca="false">(A317-Calculation!$C$8)/365.25</f>
        <v>-125.752224503765</v>
      </c>
    </row>
    <row r="318" customFormat="false" ht="11.25" hidden="false" customHeight="false" outlineLevel="0" collapsed="false">
      <c r="L318" s="258" t="n">
        <f aca="false">(A318-Calculation!$C$8)/365.25</f>
        <v>-125.752224503765</v>
      </c>
    </row>
    <row r="319" customFormat="false" ht="11.25" hidden="false" customHeight="false" outlineLevel="0" collapsed="false">
      <c r="L319" s="258" t="n">
        <f aca="false">(A319-Calculation!$C$8)/365.25</f>
        <v>-125.752224503765</v>
      </c>
    </row>
    <row r="320" customFormat="false" ht="11.25" hidden="false" customHeight="false" outlineLevel="0" collapsed="false">
      <c r="L320" s="258" t="n">
        <f aca="false">(A320-Calculation!$C$8)/365.25</f>
        <v>-125.752224503765</v>
      </c>
    </row>
    <row r="321" customFormat="false" ht="11.25" hidden="false" customHeight="false" outlineLevel="0" collapsed="false">
      <c r="L321" s="258" t="n">
        <f aca="false">(A321-Calculation!$C$8)/365.25</f>
        <v>-125.752224503765</v>
      </c>
    </row>
    <row r="322" customFormat="false" ht="11.25" hidden="false" customHeight="false" outlineLevel="0" collapsed="false">
      <c r="L322" s="258" t="n">
        <f aca="false">(A322-Calculation!$C$8)/365.25</f>
        <v>-125.752224503765</v>
      </c>
    </row>
    <row r="323" customFormat="false" ht="11.25" hidden="false" customHeight="false" outlineLevel="0" collapsed="false">
      <c r="L323" s="258" t="n">
        <f aca="false">(A323-Calculation!$C$8)/365.25</f>
        <v>-125.752224503765</v>
      </c>
    </row>
    <row r="324" customFormat="false" ht="11.25" hidden="false" customHeight="false" outlineLevel="0" collapsed="false">
      <c r="L324" s="258" t="n">
        <f aca="false">(A324-Calculation!$C$8)/365.25</f>
        <v>-125.752224503765</v>
      </c>
    </row>
    <row r="325" customFormat="false" ht="11.25" hidden="false" customHeight="false" outlineLevel="0" collapsed="false">
      <c r="L325" s="258" t="n">
        <f aca="false">(A325-Calculation!$C$8)/365.25</f>
        <v>-125.752224503765</v>
      </c>
    </row>
    <row r="326" customFormat="false" ht="11.25" hidden="false" customHeight="false" outlineLevel="0" collapsed="false">
      <c r="L326" s="258" t="n">
        <f aca="false">(A326-Calculation!$C$8)/365.25</f>
        <v>-125.752224503765</v>
      </c>
    </row>
    <row r="327" customFormat="false" ht="11.25" hidden="false" customHeight="false" outlineLevel="0" collapsed="false">
      <c r="L327" s="258" t="n">
        <f aca="false">(A327-Calculation!$C$8)/365.25</f>
        <v>-125.752224503765</v>
      </c>
    </row>
    <row r="328" customFormat="false" ht="11.25" hidden="false" customHeight="false" outlineLevel="0" collapsed="false">
      <c r="L328" s="258" t="n">
        <f aca="false">(A328-Calculation!$C$8)/365.25</f>
        <v>-125.752224503765</v>
      </c>
    </row>
    <row r="329" customFormat="false" ht="11.25" hidden="false" customHeight="false" outlineLevel="0" collapsed="false">
      <c r="L329" s="258" t="n">
        <f aca="false">(A329-Calculation!$C$8)/365.25</f>
        <v>-125.752224503765</v>
      </c>
    </row>
    <row r="330" customFormat="false" ht="11.25" hidden="false" customHeight="false" outlineLevel="0" collapsed="false">
      <c r="L330" s="258" t="n">
        <f aca="false">(A330-Calculation!$C$8)/365.25</f>
        <v>-125.752224503765</v>
      </c>
    </row>
  </sheetData>
  <mergeCells count="4">
    <mergeCell ref="AR4:AV4"/>
    <mergeCell ref="AX4:BC4"/>
    <mergeCell ref="AR5:AS5"/>
    <mergeCell ref="AU5:AV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502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selection pane="topLeft" activeCell="A2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56"/>
    <col collapsed="false" customWidth="true" hidden="false" outlineLevel="0" max="5" min="5" style="0" width="19.56"/>
    <col collapsed="false" customWidth="true" hidden="false" outlineLevel="0" max="7" min="7" style="0" width="10.13"/>
  </cols>
  <sheetData>
    <row r="1" customFormat="false" ht="12.75" hidden="true" customHeight="false" outlineLevel="0" collapsed="false"/>
    <row r="2" customFormat="false" ht="24" hidden="false" customHeight="false" outlineLevel="0" collapsed="false">
      <c r="A2" s="343" t="s">
        <v>316</v>
      </c>
      <c r="D2" s="344" t="s">
        <v>317</v>
      </c>
    </row>
    <row r="3" customFormat="false" ht="13.5" hidden="false" customHeight="false" outlineLevel="0" collapsed="false">
      <c r="A3" s="345" t="n">
        <v>36892</v>
      </c>
      <c r="B3" s="346" t="n">
        <v>0.069292865168008</v>
      </c>
      <c r="D3" s="347" t="s">
        <v>318</v>
      </c>
      <c r="E3" s="348" t="s">
        <v>239</v>
      </c>
      <c r="F3" s="349"/>
      <c r="G3" s="350" t="n">
        <v>36866</v>
      </c>
      <c r="H3" s="351"/>
      <c r="I3" s="352"/>
      <c r="J3" s="352"/>
      <c r="K3" s="352"/>
      <c r="L3" s="353"/>
      <c r="M3" s="354"/>
      <c r="N3" s="352"/>
      <c r="O3" s="352"/>
      <c r="P3" s="352"/>
      <c r="Q3" s="352"/>
      <c r="R3" s="352"/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</row>
    <row r="4" customFormat="false" ht="12.75" hidden="false" customHeight="false" outlineLevel="0" collapsed="false">
      <c r="A4" s="355" t="n">
        <f aca="false">EOMONTH(A3,0)+1</f>
        <v>36923</v>
      </c>
      <c r="B4" s="346" t="n">
        <v>0.06855376600988</v>
      </c>
      <c r="D4" s="356"/>
      <c r="E4" s="349"/>
      <c r="F4" s="349"/>
      <c r="G4" s="349"/>
      <c r="H4" s="353"/>
      <c r="I4" s="352"/>
      <c r="J4" s="352"/>
      <c r="K4" s="352"/>
      <c r="L4" s="353"/>
      <c r="M4" s="354"/>
      <c r="N4" s="352"/>
      <c r="O4" s="352"/>
      <c r="P4" s="352"/>
      <c r="Q4" s="352"/>
      <c r="R4" s="352"/>
      <c r="S4" s="352"/>
      <c r="T4" s="352"/>
      <c r="U4" s="352"/>
      <c r="V4" s="352"/>
      <c r="W4" s="352"/>
      <c r="X4" s="352"/>
      <c r="Y4" s="352"/>
      <c r="Z4" s="352" t="s">
        <v>319</v>
      </c>
      <c r="AA4" s="352"/>
      <c r="AB4" s="352"/>
      <c r="AC4" s="352"/>
      <c r="AD4" s="352"/>
      <c r="AE4" s="352"/>
      <c r="AF4" s="352"/>
      <c r="AG4" s="352"/>
      <c r="AH4" s="352" t="s">
        <v>320</v>
      </c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</row>
    <row r="5" customFormat="false" ht="12.75" hidden="false" customHeight="false" outlineLevel="0" collapsed="false">
      <c r="A5" s="355" t="n">
        <f aca="false">EOMONTH(A4,0)+1</f>
        <v>36951</v>
      </c>
      <c r="B5" s="346" t="n">
        <v>0.067857337125635</v>
      </c>
      <c r="D5" s="353"/>
      <c r="E5" s="353"/>
      <c r="F5" s="353" t="s">
        <v>321</v>
      </c>
      <c r="G5" s="353"/>
      <c r="H5" s="353"/>
      <c r="I5" s="353"/>
      <c r="J5" s="353" t="s">
        <v>322</v>
      </c>
      <c r="K5" s="353"/>
      <c r="L5" s="353"/>
      <c r="M5" s="354"/>
      <c r="N5" s="353"/>
      <c r="O5" s="353" t="s">
        <v>323</v>
      </c>
      <c r="P5" s="353"/>
      <c r="Q5" s="353"/>
      <c r="R5" s="353"/>
      <c r="S5" s="353" t="s">
        <v>324</v>
      </c>
      <c r="T5" s="353"/>
      <c r="U5" s="353"/>
      <c r="V5" s="353"/>
      <c r="W5" s="353" t="s">
        <v>325</v>
      </c>
      <c r="X5" s="353"/>
      <c r="Y5" s="352"/>
      <c r="Z5" s="353"/>
      <c r="AA5" s="353" t="s">
        <v>304</v>
      </c>
      <c r="AB5" s="353"/>
      <c r="AC5" s="352"/>
      <c r="AD5" s="353"/>
      <c r="AE5" s="353" t="s">
        <v>326</v>
      </c>
      <c r="AF5" s="353"/>
      <c r="AG5" s="352"/>
      <c r="AH5" s="353"/>
      <c r="AI5" s="353" t="s">
        <v>304</v>
      </c>
      <c r="AJ5" s="353"/>
      <c r="AK5" s="352"/>
      <c r="AL5" s="353"/>
      <c r="AM5" s="353" t="s">
        <v>326</v>
      </c>
      <c r="AN5" s="353"/>
      <c r="AO5" s="352"/>
      <c r="AP5" s="353" t="s">
        <v>327</v>
      </c>
      <c r="AQ5" s="353" t="s">
        <v>328</v>
      </c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</row>
    <row r="6" customFormat="false" ht="12.75" hidden="false" customHeight="false" outlineLevel="0" collapsed="false">
      <c r="A6" s="355" t="n">
        <f aca="false">EOMONTH(A5,0)+1</f>
        <v>36982</v>
      </c>
      <c r="B6" s="346" t="n">
        <v>0.067052942170931</v>
      </c>
      <c r="D6" s="357"/>
      <c r="E6" s="358" t="s">
        <v>329</v>
      </c>
      <c r="F6" s="358" t="s">
        <v>330</v>
      </c>
      <c r="G6" s="359" t="s">
        <v>331</v>
      </c>
      <c r="H6" s="360"/>
      <c r="I6" s="349" t="s">
        <v>329</v>
      </c>
      <c r="J6" s="349" t="s">
        <v>330</v>
      </c>
      <c r="K6" s="349" t="s">
        <v>331</v>
      </c>
      <c r="L6" s="353"/>
      <c r="M6" s="354"/>
      <c r="N6" s="358" t="s">
        <v>329</v>
      </c>
      <c r="O6" s="358" t="s">
        <v>330</v>
      </c>
      <c r="P6" s="359" t="s">
        <v>331</v>
      </c>
      <c r="Q6" s="359"/>
      <c r="R6" s="358" t="s">
        <v>329</v>
      </c>
      <c r="S6" s="358" t="s">
        <v>330</v>
      </c>
      <c r="T6" s="359" t="s">
        <v>331</v>
      </c>
      <c r="U6" s="359"/>
      <c r="V6" s="358" t="s">
        <v>329</v>
      </c>
      <c r="W6" s="358" t="s">
        <v>330</v>
      </c>
      <c r="X6" s="359" t="s">
        <v>331</v>
      </c>
      <c r="Y6" s="352"/>
      <c r="Z6" s="358" t="s">
        <v>329</v>
      </c>
      <c r="AA6" s="358" t="s">
        <v>330</v>
      </c>
      <c r="AB6" s="359" t="s">
        <v>331</v>
      </c>
      <c r="AC6" s="352"/>
      <c r="AD6" s="358" t="s">
        <v>329</v>
      </c>
      <c r="AE6" s="358" t="s">
        <v>330</v>
      </c>
      <c r="AF6" s="359" t="s">
        <v>331</v>
      </c>
      <c r="AG6" s="352"/>
      <c r="AH6" s="358" t="s">
        <v>329</v>
      </c>
      <c r="AI6" s="358" t="s">
        <v>330</v>
      </c>
      <c r="AJ6" s="359" t="s">
        <v>331</v>
      </c>
      <c r="AK6" s="352"/>
      <c r="AL6" s="358" t="s">
        <v>329</v>
      </c>
      <c r="AM6" s="358" t="s">
        <v>330</v>
      </c>
      <c r="AN6" s="359" t="s">
        <v>331</v>
      </c>
      <c r="AO6" s="352"/>
      <c r="AP6" s="353" t="s">
        <v>332</v>
      </c>
      <c r="AQ6" s="353" t="s">
        <v>333</v>
      </c>
      <c r="AR6" s="352"/>
      <c r="AS6" s="353"/>
      <c r="AT6" s="349" t="s">
        <v>334</v>
      </c>
      <c r="AU6" s="349" t="s">
        <v>335</v>
      </c>
      <c r="AV6" s="353"/>
      <c r="AW6" s="353"/>
      <c r="AX6" s="353"/>
      <c r="AY6" s="353"/>
      <c r="AZ6" s="353"/>
      <c r="BA6" s="353"/>
      <c r="BB6" s="353"/>
      <c r="BC6" s="353"/>
      <c r="BD6" s="353"/>
      <c r="BE6" s="353"/>
      <c r="BF6" s="353"/>
    </row>
    <row r="7" customFormat="false" ht="12.75" hidden="false" customHeight="false" outlineLevel="0" collapsed="false">
      <c r="A7" s="355" t="n">
        <f aca="false">EOMONTH(A6,0)+1</f>
        <v>37012</v>
      </c>
      <c r="B7" s="346" t="n">
        <v>0.066354333276798</v>
      </c>
      <c r="D7" s="353"/>
      <c r="E7" s="353" t="s">
        <v>336</v>
      </c>
      <c r="F7" s="353" t="s">
        <v>336</v>
      </c>
      <c r="G7" s="353" t="s">
        <v>336</v>
      </c>
      <c r="H7" s="360"/>
      <c r="I7" s="360" t="s">
        <v>336</v>
      </c>
      <c r="J7" s="360" t="s">
        <v>336</v>
      </c>
      <c r="K7" s="360" t="s">
        <v>336</v>
      </c>
      <c r="L7" s="353"/>
      <c r="M7" s="354"/>
      <c r="N7" s="353" t="s">
        <v>336</v>
      </c>
      <c r="O7" s="353" t="s">
        <v>336</v>
      </c>
      <c r="P7" s="353" t="s">
        <v>336</v>
      </c>
      <c r="Q7" s="353"/>
      <c r="R7" s="353" t="s">
        <v>336</v>
      </c>
      <c r="S7" s="353" t="s">
        <v>336</v>
      </c>
      <c r="T7" s="353" t="s">
        <v>336</v>
      </c>
      <c r="U7" s="353"/>
      <c r="V7" s="353" t="s">
        <v>336</v>
      </c>
      <c r="W7" s="353" t="s">
        <v>336</v>
      </c>
      <c r="X7" s="353" t="s">
        <v>336</v>
      </c>
      <c r="Y7" s="352"/>
      <c r="Z7" s="353"/>
      <c r="AA7" s="353"/>
      <c r="AB7" s="353"/>
      <c r="AC7" s="352"/>
      <c r="AD7" s="353"/>
      <c r="AE7" s="353"/>
      <c r="AF7" s="353"/>
      <c r="AG7" s="352"/>
      <c r="AH7" s="353"/>
      <c r="AI7" s="353"/>
      <c r="AJ7" s="353"/>
      <c r="AK7" s="352"/>
      <c r="AL7" s="353"/>
      <c r="AM7" s="353"/>
      <c r="AN7" s="353"/>
      <c r="AO7" s="352"/>
      <c r="AP7" s="352"/>
      <c r="AQ7" s="352"/>
      <c r="AR7" s="352"/>
      <c r="AS7" s="359" t="s">
        <v>304</v>
      </c>
      <c r="AT7" s="361" t="n">
        <v>800</v>
      </c>
      <c r="AU7" s="361" t="n">
        <v>2300</v>
      </c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</row>
    <row r="8" customFormat="false" ht="12.75" hidden="false" customHeight="false" outlineLevel="0" collapsed="false">
      <c r="A8" s="355" t="n">
        <f aca="false">EOMONTH(A7,0)+1</f>
        <v>37043</v>
      </c>
      <c r="B8" s="346" t="n">
        <v>0.065632437589364</v>
      </c>
      <c r="D8" s="349" t="s">
        <v>151</v>
      </c>
      <c r="E8" s="349"/>
      <c r="F8" s="349"/>
      <c r="G8" s="349"/>
      <c r="H8" s="359"/>
      <c r="I8" s="349"/>
      <c r="J8" s="359"/>
      <c r="K8" s="359"/>
      <c r="L8" s="353"/>
      <c r="M8" s="354" t="s">
        <v>151</v>
      </c>
      <c r="N8" s="352"/>
      <c r="O8" s="352"/>
      <c r="P8" s="352"/>
      <c r="Q8" s="352"/>
      <c r="R8" s="352"/>
      <c r="S8" s="352"/>
      <c r="T8" s="352"/>
      <c r="U8" s="352"/>
      <c r="V8" s="352"/>
      <c r="W8" s="352"/>
      <c r="X8" s="352"/>
      <c r="Y8" s="352"/>
      <c r="Z8" s="352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  <c r="AR8" s="352"/>
      <c r="AS8" s="362" t="s">
        <v>337</v>
      </c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</row>
    <row r="9" customFormat="false" ht="12.75" hidden="false" customHeight="false" outlineLevel="0" collapsed="false">
      <c r="A9" s="355" t="n">
        <f aca="false">EOMONTH(A8,0)+1</f>
        <v>37073</v>
      </c>
      <c r="B9" s="346" t="n">
        <v>0.065011049558179</v>
      </c>
      <c r="D9" s="363" t="n">
        <v>36867</v>
      </c>
      <c r="E9" s="364" t="n">
        <v>30.5499977111816</v>
      </c>
      <c r="F9" s="364" t="n">
        <v>30.6499977111816</v>
      </c>
      <c r="G9" s="364" t="n">
        <v>30.7499977111816</v>
      </c>
      <c r="H9" s="359"/>
      <c r="I9" s="364" t="n">
        <v>16.5</v>
      </c>
      <c r="J9" s="364" t="n">
        <v>19</v>
      </c>
      <c r="K9" s="364" t="n">
        <v>23.5</v>
      </c>
      <c r="L9" s="353"/>
      <c r="M9" s="354" t="n">
        <v>36831</v>
      </c>
      <c r="N9" s="365" t="n">
        <v>0</v>
      </c>
      <c r="O9" s="365" t="n">
        <v>0</v>
      </c>
      <c r="P9" s="365" t="n">
        <v>0</v>
      </c>
      <c r="Q9" s="352"/>
      <c r="R9" s="365" t="n">
        <v>0</v>
      </c>
      <c r="S9" s="365" t="n">
        <v>0</v>
      </c>
      <c r="T9" s="365" t="n">
        <v>0</v>
      </c>
      <c r="U9" s="352"/>
      <c r="V9" s="365" t="n">
        <v>0</v>
      </c>
      <c r="W9" s="365" t="n">
        <v>0</v>
      </c>
      <c r="X9" s="365" t="n">
        <v>3</v>
      </c>
      <c r="Y9" s="352"/>
      <c r="Z9" s="365" t="n">
        <v>0.29325</v>
      </c>
      <c r="AA9" s="365" t="n">
        <v>0.391</v>
      </c>
      <c r="AB9" s="365" t="n">
        <v>0.5865</v>
      </c>
      <c r="AC9" s="352"/>
      <c r="AD9" s="365" t="n">
        <v>0.0825</v>
      </c>
      <c r="AE9" s="365" t="n">
        <v>0.11</v>
      </c>
      <c r="AF9" s="365" t="n">
        <v>0.165</v>
      </c>
      <c r="AG9" s="352"/>
      <c r="AH9" s="365" t="n">
        <v>-0.5</v>
      </c>
      <c r="AI9" s="365" t="n">
        <v>2.6875</v>
      </c>
      <c r="AJ9" s="365" t="n">
        <v>1</v>
      </c>
      <c r="AK9" s="352"/>
      <c r="AL9" s="365" t="n">
        <v>-0.1</v>
      </c>
      <c r="AM9" s="365" t="n">
        <v>1.25</v>
      </c>
      <c r="AN9" s="365" t="n">
        <v>0.1</v>
      </c>
      <c r="AO9" s="352"/>
      <c r="AP9" s="353" t="n">
        <v>1</v>
      </c>
      <c r="AQ9" s="366" t="n">
        <v>0</v>
      </c>
      <c r="AR9" s="352"/>
      <c r="AS9" s="367"/>
      <c r="AT9" s="367" t="s">
        <v>338</v>
      </c>
      <c r="AU9" s="367" t="s">
        <v>339</v>
      </c>
      <c r="AV9" s="367" t="s">
        <v>340</v>
      </c>
      <c r="AW9" s="367" t="s">
        <v>341</v>
      </c>
      <c r="AX9" s="367" t="s">
        <v>169</v>
      </c>
      <c r="AY9" s="367" t="s">
        <v>342</v>
      </c>
      <c r="AZ9" s="367" t="s">
        <v>343</v>
      </c>
      <c r="BA9" s="367" t="s">
        <v>344</v>
      </c>
      <c r="BB9" s="367" t="s">
        <v>345</v>
      </c>
      <c r="BC9" s="367" t="s">
        <v>346</v>
      </c>
      <c r="BD9" s="367" t="s">
        <v>347</v>
      </c>
      <c r="BE9" s="367" t="s">
        <v>348</v>
      </c>
      <c r="BF9" s="367"/>
    </row>
    <row r="10" customFormat="false" ht="12.75" hidden="false" customHeight="false" outlineLevel="0" collapsed="false">
      <c r="A10" s="355" t="n">
        <f aca="false">EOMONTH(A9,0)+1</f>
        <v>37104</v>
      </c>
      <c r="B10" s="346" t="n">
        <v>0.06451212186364</v>
      </c>
      <c r="D10" s="363" t="n">
        <v>36868</v>
      </c>
      <c r="E10" s="364" t="n">
        <v>29.8999980926514</v>
      </c>
      <c r="F10" s="364" t="n">
        <v>29.9999980926514</v>
      </c>
      <c r="G10" s="364" t="n">
        <v>30.0999980926514</v>
      </c>
      <c r="H10" s="359"/>
      <c r="I10" s="364" t="n">
        <v>16.5</v>
      </c>
      <c r="J10" s="364" t="n">
        <v>19</v>
      </c>
      <c r="K10" s="364" t="n">
        <v>23.5</v>
      </c>
      <c r="L10" s="353"/>
      <c r="M10" s="354" t="n">
        <v>36861</v>
      </c>
      <c r="N10" s="365" t="n">
        <v>0</v>
      </c>
      <c r="O10" s="365" t="n">
        <v>0</v>
      </c>
      <c r="P10" s="365" t="n">
        <v>0</v>
      </c>
      <c r="Q10" s="352"/>
      <c r="R10" s="365" t="n">
        <v>0</v>
      </c>
      <c r="S10" s="365" t="n">
        <v>0</v>
      </c>
      <c r="T10" s="365" t="n">
        <v>0</v>
      </c>
      <c r="U10" s="352"/>
      <c r="V10" s="365" t="n">
        <v>0</v>
      </c>
      <c r="W10" s="365" t="n">
        <v>0</v>
      </c>
      <c r="X10" s="365" t="n">
        <v>3</v>
      </c>
      <c r="Y10" s="352"/>
      <c r="Z10" s="365" t="n">
        <v>0.2788125</v>
      </c>
      <c r="AA10" s="365" t="n">
        <v>0.37175</v>
      </c>
      <c r="AB10" s="365" t="n">
        <v>0.557625</v>
      </c>
      <c r="AC10" s="352"/>
      <c r="AD10" s="365" t="n">
        <v>0.08625</v>
      </c>
      <c r="AE10" s="365" t="n">
        <v>0.115</v>
      </c>
      <c r="AF10" s="365" t="n">
        <v>0.1725</v>
      </c>
      <c r="AG10" s="352"/>
      <c r="AH10" s="365" t="n">
        <v>-0.4</v>
      </c>
      <c r="AI10" s="365" t="n">
        <v>2.6875</v>
      </c>
      <c r="AJ10" s="365" t="n">
        <v>0.5</v>
      </c>
      <c r="AK10" s="352"/>
      <c r="AL10" s="365" t="n">
        <v>-0.1</v>
      </c>
      <c r="AM10" s="365" t="n">
        <v>1.25</v>
      </c>
      <c r="AN10" s="365" t="n">
        <v>0.1</v>
      </c>
      <c r="AO10" s="352"/>
      <c r="AP10" s="353" t="n">
        <v>1</v>
      </c>
      <c r="AQ10" s="366" t="n">
        <v>0</v>
      </c>
      <c r="AR10" s="352"/>
      <c r="AS10" s="359" t="s">
        <v>349</v>
      </c>
      <c r="AT10" s="359"/>
      <c r="AU10" s="359"/>
      <c r="AV10" s="359"/>
      <c r="AW10" s="359"/>
      <c r="AX10" s="359"/>
      <c r="AY10" s="359"/>
      <c r="AZ10" s="359"/>
      <c r="BA10" s="359"/>
      <c r="BB10" s="359"/>
      <c r="BC10" s="359"/>
      <c r="BD10" s="359"/>
      <c r="BE10" s="359"/>
      <c r="BF10" s="359" t="s">
        <v>350</v>
      </c>
    </row>
    <row r="11" customFormat="false" ht="12.75" hidden="false" customHeight="false" outlineLevel="0" collapsed="false">
      <c r="A11" s="355" t="n">
        <f aca="false">EOMONTH(A10,0)+1</f>
        <v>37135</v>
      </c>
      <c r="B11" s="346" t="n">
        <v>0.06401319425163</v>
      </c>
      <c r="D11" s="363" t="n">
        <v>36869</v>
      </c>
      <c r="E11" s="364" t="n">
        <v>32.4</v>
      </c>
      <c r="F11" s="364" t="n">
        <v>32.5</v>
      </c>
      <c r="G11" s="364" t="n">
        <v>32.6</v>
      </c>
      <c r="H11" s="359"/>
      <c r="I11" s="364" t="n">
        <v>16.5</v>
      </c>
      <c r="J11" s="364" t="n">
        <v>19</v>
      </c>
      <c r="K11" s="364" t="n">
        <v>23.5</v>
      </c>
      <c r="L11" s="353"/>
      <c r="M11" s="354" t="n">
        <v>36892</v>
      </c>
      <c r="N11" s="365" t="n">
        <v>25.25</v>
      </c>
      <c r="O11" s="365" t="n">
        <v>27.5</v>
      </c>
      <c r="P11" s="365" t="n">
        <v>29.5</v>
      </c>
      <c r="Q11" s="352"/>
      <c r="R11" s="365" t="n">
        <v>23.25</v>
      </c>
      <c r="S11" s="365" t="n">
        <v>25.5</v>
      </c>
      <c r="T11" s="365" t="n">
        <v>27.5</v>
      </c>
      <c r="U11" s="352"/>
      <c r="V11" s="365" t="n">
        <v>0</v>
      </c>
      <c r="W11" s="365" t="n">
        <v>0</v>
      </c>
      <c r="X11" s="365" t="n">
        <v>3</v>
      </c>
      <c r="Y11" s="352"/>
      <c r="Z11" s="365" t="n">
        <v>0.4575</v>
      </c>
      <c r="AA11" s="365" t="n">
        <v>0.61</v>
      </c>
      <c r="AB11" s="365" t="n">
        <v>0.915</v>
      </c>
      <c r="AC11" s="352"/>
      <c r="AD11" s="365" t="n">
        <v>0.10875</v>
      </c>
      <c r="AE11" s="365" t="n">
        <v>0.145</v>
      </c>
      <c r="AF11" s="365" t="n">
        <v>0.2175</v>
      </c>
      <c r="AG11" s="352"/>
      <c r="AH11" s="365" t="n">
        <v>-0.4</v>
      </c>
      <c r="AI11" s="365" t="n">
        <v>3.5625</v>
      </c>
      <c r="AJ11" s="365" t="n">
        <v>0.5</v>
      </c>
      <c r="AK11" s="352"/>
      <c r="AL11" s="365" t="n">
        <v>-0.1</v>
      </c>
      <c r="AM11" s="365" t="n">
        <v>1.25</v>
      </c>
      <c r="AN11" s="365" t="n">
        <v>0.1</v>
      </c>
      <c r="AO11" s="352"/>
      <c r="AP11" s="353" t="n">
        <v>1</v>
      </c>
      <c r="AQ11" s="366" t="n">
        <v>0</v>
      </c>
      <c r="AR11" s="352"/>
      <c r="AS11" s="353" t="n">
        <v>100</v>
      </c>
      <c r="AT11" s="368" t="n">
        <v>1.0715</v>
      </c>
      <c r="AU11" s="368" t="n">
        <v>1.0428</v>
      </c>
      <c r="AV11" s="368" t="n">
        <v>1.058</v>
      </c>
      <c r="AW11" s="368" t="n">
        <v>1.0724</v>
      </c>
      <c r="AX11" s="368" t="n">
        <v>1.0796</v>
      </c>
      <c r="AY11" s="368" t="n">
        <v>1.0205</v>
      </c>
      <c r="AZ11" s="368" t="n">
        <v>1.0081</v>
      </c>
      <c r="BA11" s="368" t="n">
        <v>0.9883</v>
      </c>
      <c r="BB11" s="368" t="n">
        <v>0.9885</v>
      </c>
      <c r="BC11" s="368" t="n">
        <v>1.0588</v>
      </c>
      <c r="BD11" s="368" t="n">
        <v>1.0515</v>
      </c>
      <c r="BE11" s="368" t="n">
        <v>1.0436</v>
      </c>
      <c r="BF11" s="353" t="s">
        <v>351</v>
      </c>
    </row>
    <row r="12" customFormat="false" ht="12.75" hidden="false" customHeight="false" outlineLevel="0" collapsed="false">
      <c r="A12" s="355" t="n">
        <f aca="false">EOMONTH(A11,0)+1</f>
        <v>37165</v>
      </c>
      <c r="B12" s="346" t="n">
        <v>0.063586774946564</v>
      </c>
      <c r="D12" s="363" t="n">
        <v>36870</v>
      </c>
      <c r="E12" s="364" t="n">
        <v>33.4</v>
      </c>
      <c r="F12" s="364" t="n">
        <v>33.5</v>
      </c>
      <c r="G12" s="364" t="n">
        <v>33.6</v>
      </c>
      <c r="H12" s="359"/>
      <c r="I12" s="364" t="n">
        <v>16.5</v>
      </c>
      <c r="J12" s="364" t="n">
        <v>19</v>
      </c>
      <c r="K12" s="364" t="n">
        <v>23.5</v>
      </c>
      <c r="L12" s="353"/>
      <c r="M12" s="354" t="n">
        <v>36923</v>
      </c>
      <c r="N12" s="365" t="n">
        <v>23.25</v>
      </c>
      <c r="O12" s="365" t="n">
        <v>25.5</v>
      </c>
      <c r="P12" s="365" t="n">
        <v>27.5</v>
      </c>
      <c r="Q12" s="352"/>
      <c r="R12" s="365" t="n">
        <v>21.25</v>
      </c>
      <c r="S12" s="365" t="n">
        <v>23.5</v>
      </c>
      <c r="T12" s="365" t="n">
        <v>25.5</v>
      </c>
      <c r="U12" s="352"/>
      <c r="V12" s="365" t="n">
        <v>0</v>
      </c>
      <c r="W12" s="365" t="n">
        <v>0</v>
      </c>
      <c r="X12" s="365" t="n">
        <v>3</v>
      </c>
      <c r="Y12" s="352"/>
      <c r="Z12" s="365" t="n">
        <v>0.4425</v>
      </c>
      <c r="AA12" s="365" t="n">
        <v>0.59</v>
      </c>
      <c r="AB12" s="365" t="n">
        <v>0.885</v>
      </c>
      <c r="AC12" s="352"/>
      <c r="AD12" s="365" t="n">
        <v>0.10875</v>
      </c>
      <c r="AE12" s="365" t="n">
        <v>0.145</v>
      </c>
      <c r="AF12" s="365" t="n">
        <v>0.2175</v>
      </c>
      <c r="AG12" s="352"/>
      <c r="AH12" s="365" t="n">
        <v>-0.4</v>
      </c>
      <c r="AI12" s="365" t="n">
        <v>3.5625</v>
      </c>
      <c r="AJ12" s="365" t="n">
        <v>0.6</v>
      </c>
      <c r="AK12" s="352"/>
      <c r="AL12" s="365" t="n">
        <v>-0.1</v>
      </c>
      <c r="AM12" s="365" t="n">
        <v>1.25</v>
      </c>
      <c r="AN12" s="365" t="n">
        <v>0.1</v>
      </c>
      <c r="AO12" s="352"/>
      <c r="AP12" s="353" t="n">
        <v>2</v>
      </c>
      <c r="AQ12" s="366" t="n">
        <v>0</v>
      </c>
      <c r="AR12" s="352"/>
      <c r="AS12" s="353" t="n">
        <v>200</v>
      </c>
      <c r="AT12" s="368" t="n">
        <v>1.0029</v>
      </c>
      <c r="AU12" s="368" t="n">
        <v>0.9923</v>
      </c>
      <c r="AV12" s="368" t="n">
        <v>0.991</v>
      </c>
      <c r="AW12" s="368" t="n">
        <v>0.9782</v>
      </c>
      <c r="AX12" s="368" t="n">
        <v>0.9929</v>
      </c>
      <c r="AY12" s="368" t="n">
        <v>0.9555</v>
      </c>
      <c r="AZ12" s="368" t="n">
        <v>0.946</v>
      </c>
      <c r="BA12" s="368" t="n">
        <v>0.9232</v>
      </c>
      <c r="BB12" s="368" t="n">
        <v>0.9232</v>
      </c>
      <c r="BC12" s="368" t="n">
        <v>1.0229</v>
      </c>
      <c r="BD12" s="368" t="n">
        <v>0.9837</v>
      </c>
      <c r="BE12" s="368" t="n">
        <v>0.976</v>
      </c>
      <c r="BF12" s="353" t="s">
        <v>351</v>
      </c>
    </row>
    <row r="13" customFormat="false" ht="12.75" hidden="false" customHeight="false" outlineLevel="0" collapsed="false">
      <c r="A13" s="355" t="n">
        <f aca="false">EOMONTH(A12,0)+1</f>
        <v>37196</v>
      </c>
      <c r="B13" s="346" t="n">
        <v>0.063237865937501</v>
      </c>
      <c r="D13" s="363" t="n">
        <v>36871</v>
      </c>
      <c r="E13" s="364" t="n">
        <v>35.15</v>
      </c>
      <c r="F13" s="364" t="n">
        <v>35.25</v>
      </c>
      <c r="G13" s="364" t="n">
        <v>35.35</v>
      </c>
      <c r="H13" s="359"/>
      <c r="I13" s="364" t="n">
        <v>16.5</v>
      </c>
      <c r="J13" s="364" t="n">
        <v>19</v>
      </c>
      <c r="K13" s="364" t="n">
        <v>23.5</v>
      </c>
      <c r="L13" s="353"/>
      <c r="M13" s="354" t="n">
        <v>36951</v>
      </c>
      <c r="N13" s="365" t="n">
        <v>24.25</v>
      </c>
      <c r="O13" s="365" t="n">
        <v>26.5</v>
      </c>
      <c r="P13" s="365" t="n">
        <v>28.5</v>
      </c>
      <c r="Q13" s="352"/>
      <c r="R13" s="365" t="n">
        <v>22.25</v>
      </c>
      <c r="S13" s="365" t="n">
        <v>24.5</v>
      </c>
      <c r="T13" s="365" t="n">
        <v>26.5</v>
      </c>
      <c r="U13" s="352"/>
      <c r="V13" s="365" t="n">
        <v>0</v>
      </c>
      <c r="W13" s="365" t="n">
        <v>0</v>
      </c>
      <c r="X13" s="365" t="n">
        <v>2</v>
      </c>
      <c r="Y13" s="352"/>
      <c r="Z13" s="365" t="n">
        <v>0.32475</v>
      </c>
      <c r="AA13" s="365" t="n">
        <v>0.433</v>
      </c>
      <c r="AB13" s="365" t="n">
        <v>0.6495</v>
      </c>
      <c r="AC13" s="352"/>
      <c r="AD13" s="365" t="n">
        <v>0.09</v>
      </c>
      <c r="AE13" s="365" t="n">
        <v>0.12</v>
      </c>
      <c r="AF13" s="365" t="n">
        <v>0.18</v>
      </c>
      <c r="AG13" s="352"/>
      <c r="AH13" s="365" t="n">
        <v>-0.5</v>
      </c>
      <c r="AI13" s="365" t="n">
        <v>2.5</v>
      </c>
      <c r="AJ13" s="365" t="n">
        <v>1</v>
      </c>
      <c r="AK13" s="352"/>
      <c r="AL13" s="365" t="n">
        <v>-0.1</v>
      </c>
      <c r="AM13" s="365" t="n">
        <v>1.25</v>
      </c>
      <c r="AN13" s="365" t="n">
        <v>0.1</v>
      </c>
      <c r="AO13" s="352"/>
      <c r="AP13" s="353" t="n">
        <v>2</v>
      </c>
      <c r="AQ13" s="366" t="n">
        <v>0</v>
      </c>
      <c r="AR13" s="352"/>
      <c r="AS13" s="353" t="n">
        <v>300</v>
      </c>
      <c r="AT13" s="368" t="n">
        <v>0.8567</v>
      </c>
      <c r="AU13" s="368" t="n">
        <v>0.9418</v>
      </c>
      <c r="AV13" s="368" t="n">
        <v>0.9407</v>
      </c>
      <c r="AW13" s="368" t="n">
        <v>0.9405</v>
      </c>
      <c r="AX13" s="368" t="n">
        <v>0.9582</v>
      </c>
      <c r="AY13" s="368" t="n">
        <v>0.9123</v>
      </c>
      <c r="AZ13" s="368" t="n">
        <v>0.8145</v>
      </c>
      <c r="BA13" s="368" t="n">
        <v>0.8768</v>
      </c>
      <c r="BB13" s="368" t="n">
        <v>0.8768</v>
      </c>
      <c r="BC13" s="368" t="n">
        <v>0.9512</v>
      </c>
      <c r="BD13" s="368" t="n">
        <v>0.9686</v>
      </c>
      <c r="BE13" s="368" t="n">
        <v>0.961</v>
      </c>
      <c r="BF13" s="353" t="s">
        <v>351</v>
      </c>
    </row>
    <row r="14" customFormat="false" ht="12.75" hidden="false" customHeight="false" outlineLevel="0" collapsed="false">
      <c r="A14" s="355" t="n">
        <f aca="false">EOMONTH(A13,0)+1</f>
        <v>37226</v>
      </c>
      <c r="B14" s="346" t="n">
        <v>0.062900212096216</v>
      </c>
      <c r="D14" s="363" t="n">
        <v>36872</v>
      </c>
      <c r="E14" s="364" t="n">
        <v>34.15</v>
      </c>
      <c r="F14" s="364" t="n">
        <v>34.25</v>
      </c>
      <c r="G14" s="364" t="n">
        <v>34.35</v>
      </c>
      <c r="H14" s="359"/>
      <c r="I14" s="364" t="n">
        <v>16.5</v>
      </c>
      <c r="J14" s="364" t="n">
        <v>19</v>
      </c>
      <c r="K14" s="364" t="n">
        <v>23.5</v>
      </c>
      <c r="L14" s="353"/>
      <c r="M14" s="354" t="n">
        <v>36982</v>
      </c>
      <c r="N14" s="365" t="n">
        <v>25.25</v>
      </c>
      <c r="O14" s="365" t="n">
        <v>27.5</v>
      </c>
      <c r="P14" s="365" t="n">
        <v>29.5</v>
      </c>
      <c r="Q14" s="352"/>
      <c r="R14" s="365" t="n">
        <v>23.25</v>
      </c>
      <c r="S14" s="365" t="n">
        <v>25.5</v>
      </c>
      <c r="T14" s="365" t="n">
        <v>27.5</v>
      </c>
      <c r="U14" s="352"/>
      <c r="V14" s="365" t="n">
        <v>0</v>
      </c>
      <c r="W14" s="365" t="n">
        <v>0</v>
      </c>
      <c r="X14" s="365" t="n">
        <v>2</v>
      </c>
      <c r="Y14" s="352"/>
      <c r="Z14" s="365" t="n">
        <v>0.3165</v>
      </c>
      <c r="AA14" s="365" t="n">
        <v>0.422</v>
      </c>
      <c r="AB14" s="365" t="n">
        <v>0.633</v>
      </c>
      <c r="AC14" s="352"/>
      <c r="AD14" s="365" t="n">
        <v>0.09</v>
      </c>
      <c r="AE14" s="365" t="n">
        <v>0.12</v>
      </c>
      <c r="AF14" s="365" t="n">
        <v>0.18</v>
      </c>
      <c r="AG14" s="352"/>
      <c r="AH14" s="365" t="n">
        <v>-0.5</v>
      </c>
      <c r="AI14" s="365" t="n">
        <v>2.75</v>
      </c>
      <c r="AJ14" s="365" t="n">
        <v>1</v>
      </c>
      <c r="AK14" s="352"/>
      <c r="AL14" s="365" t="n">
        <v>-0.1</v>
      </c>
      <c r="AM14" s="365" t="n">
        <v>1.25</v>
      </c>
      <c r="AN14" s="365" t="n">
        <v>0.1</v>
      </c>
      <c r="AO14" s="352"/>
      <c r="AP14" s="353" t="n">
        <v>2</v>
      </c>
      <c r="AQ14" s="366" t="n">
        <v>0</v>
      </c>
      <c r="AR14" s="352"/>
      <c r="AS14" s="353" t="n">
        <v>400</v>
      </c>
      <c r="AT14" s="368" t="n">
        <v>0.8315</v>
      </c>
      <c r="AU14" s="368" t="n">
        <v>0.925</v>
      </c>
      <c r="AV14" s="368" t="n">
        <v>0.9239</v>
      </c>
      <c r="AW14" s="368" t="n">
        <v>0.9179</v>
      </c>
      <c r="AX14" s="368" t="n">
        <v>0.9408</v>
      </c>
      <c r="AY14" s="368" t="n">
        <v>0.8878</v>
      </c>
      <c r="AZ14" s="368" t="n">
        <v>0.8838</v>
      </c>
      <c r="BA14" s="368" t="n">
        <v>0.8706</v>
      </c>
      <c r="BB14" s="368" t="n">
        <v>0.8706</v>
      </c>
      <c r="BC14" s="368" t="n">
        <v>0.9404</v>
      </c>
      <c r="BD14" s="368" t="n">
        <v>0.9536</v>
      </c>
      <c r="BE14" s="368" t="n">
        <v>0.946</v>
      </c>
      <c r="BF14" s="353" t="s">
        <v>351</v>
      </c>
    </row>
    <row r="15" customFormat="false" ht="12.75" hidden="false" customHeight="false" outlineLevel="0" collapsed="false">
      <c r="A15" s="355" t="n">
        <f aca="false">EOMONTH(A14,0)+1</f>
        <v>37257</v>
      </c>
      <c r="B15" s="346" t="n">
        <v>0.062624240743059</v>
      </c>
      <c r="D15" s="363" t="n">
        <v>36873</v>
      </c>
      <c r="E15" s="364" t="n">
        <v>34.15</v>
      </c>
      <c r="F15" s="364" t="n">
        <v>34.25</v>
      </c>
      <c r="G15" s="364" t="n">
        <v>34.35</v>
      </c>
      <c r="H15" s="359"/>
      <c r="I15" s="364" t="n">
        <v>16.5</v>
      </c>
      <c r="J15" s="364" t="n">
        <v>19</v>
      </c>
      <c r="K15" s="364" t="n">
        <v>23.5</v>
      </c>
      <c r="L15" s="353"/>
      <c r="M15" s="354" t="n">
        <v>37012</v>
      </c>
      <c r="N15" s="365" t="n">
        <v>31.25</v>
      </c>
      <c r="O15" s="365" t="n">
        <v>33.5</v>
      </c>
      <c r="P15" s="365" t="n">
        <v>35.5</v>
      </c>
      <c r="Q15" s="352"/>
      <c r="R15" s="365" t="n">
        <v>29.25</v>
      </c>
      <c r="S15" s="365" t="n">
        <v>31.5</v>
      </c>
      <c r="T15" s="365" t="n">
        <v>33.5</v>
      </c>
      <c r="U15" s="352"/>
      <c r="V15" s="365" t="n">
        <v>0</v>
      </c>
      <c r="W15" s="365" t="n">
        <v>0</v>
      </c>
      <c r="X15" s="365" t="n">
        <v>3</v>
      </c>
      <c r="Y15" s="352"/>
      <c r="Z15" s="365" t="n">
        <v>0.332625</v>
      </c>
      <c r="AA15" s="365" t="n">
        <v>0.4435</v>
      </c>
      <c r="AB15" s="365" t="n">
        <v>0.66525</v>
      </c>
      <c r="AC15" s="352"/>
      <c r="AD15" s="365" t="n">
        <v>0.11625</v>
      </c>
      <c r="AE15" s="365" t="n">
        <v>0.155</v>
      </c>
      <c r="AF15" s="365" t="n">
        <v>0.2325</v>
      </c>
      <c r="AG15" s="352"/>
      <c r="AH15" s="365" t="n">
        <v>-0.4</v>
      </c>
      <c r="AI15" s="365" t="n">
        <v>3.60875</v>
      </c>
      <c r="AJ15" s="365" t="n">
        <v>0.5</v>
      </c>
      <c r="AK15" s="352"/>
      <c r="AL15" s="365" t="n">
        <v>-0.1</v>
      </c>
      <c r="AM15" s="365" t="n">
        <v>1.3125</v>
      </c>
      <c r="AN15" s="365" t="n">
        <v>0.1</v>
      </c>
      <c r="AO15" s="352"/>
      <c r="AP15" s="353" t="n">
        <v>3</v>
      </c>
      <c r="AQ15" s="366" t="n">
        <v>0.15</v>
      </c>
      <c r="AR15" s="352"/>
      <c r="AS15" s="353" t="n">
        <v>500</v>
      </c>
      <c r="AT15" s="368" t="n">
        <v>1.0115</v>
      </c>
      <c r="AU15" s="368" t="n">
        <v>0.9839</v>
      </c>
      <c r="AV15" s="368" t="n">
        <v>0.9826</v>
      </c>
      <c r="AW15" s="368" t="n">
        <v>0.9405</v>
      </c>
      <c r="AX15" s="368" t="n">
        <v>0.9547</v>
      </c>
      <c r="AY15" s="368" t="n">
        <v>0.9004</v>
      </c>
      <c r="AZ15" s="368" t="n">
        <v>0.89</v>
      </c>
      <c r="BA15" s="368" t="n">
        <v>0.883</v>
      </c>
      <c r="BB15" s="368" t="n">
        <v>0.883</v>
      </c>
      <c r="BC15" s="368" t="n">
        <v>0.9545</v>
      </c>
      <c r="BD15" s="368" t="n">
        <v>0.9686</v>
      </c>
      <c r="BE15" s="368" t="n">
        <v>0.961</v>
      </c>
      <c r="BF15" s="353" t="s">
        <v>351</v>
      </c>
    </row>
    <row r="16" customFormat="false" ht="12.75" hidden="false" customHeight="false" outlineLevel="0" collapsed="false">
      <c r="A16" s="355" t="n">
        <f aca="false">EOMONTH(A15,0)+1</f>
        <v>37288</v>
      </c>
      <c r="B16" s="346" t="n">
        <v>0.062449259899283</v>
      </c>
      <c r="D16" s="363" t="n">
        <v>36874</v>
      </c>
      <c r="E16" s="364" t="n">
        <v>34.15</v>
      </c>
      <c r="F16" s="364" t="n">
        <v>34.25</v>
      </c>
      <c r="G16" s="364" t="n">
        <v>34.35</v>
      </c>
      <c r="H16" s="359"/>
      <c r="I16" s="364" t="n">
        <v>16.5</v>
      </c>
      <c r="J16" s="364" t="n">
        <v>19</v>
      </c>
      <c r="K16" s="364" t="n">
        <v>23.5</v>
      </c>
      <c r="L16" s="353"/>
      <c r="M16" s="354" t="n">
        <v>37043</v>
      </c>
      <c r="N16" s="365" t="n">
        <v>35.5</v>
      </c>
      <c r="O16" s="365" t="n">
        <v>37.75</v>
      </c>
      <c r="P16" s="365" t="n">
        <v>39.75</v>
      </c>
      <c r="Q16" s="352"/>
      <c r="R16" s="365" t="n">
        <v>33.25</v>
      </c>
      <c r="S16" s="365" t="n">
        <v>35.5</v>
      </c>
      <c r="T16" s="365" t="n">
        <v>37.5</v>
      </c>
      <c r="U16" s="352"/>
      <c r="V16" s="365" t="n">
        <v>0.75</v>
      </c>
      <c r="W16" s="365" t="n">
        <v>3</v>
      </c>
      <c r="X16" s="365" t="n">
        <v>8</v>
      </c>
      <c r="Y16" s="352"/>
      <c r="Z16" s="365" t="n">
        <v>0.358875</v>
      </c>
      <c r="AA16" s="365" t="n">
        <v>0.4785</v>
      </c>
      <c r="AB16" s="365" t="n">
        <v>0.71775</v>
      </c>
      <c r="AC16" s="352"/>
      <c r="AD16" s="365" t="n">
        <v>0.13125</v>
      </c>
      <c r="AE16" s="365" t="n">
        <v>0.175</v>
      </c>
      <c r="AF16" s="365" t="n">
        <v>0.2625</v>
      </c>
      <c r="AG16" s="352"/>
      <c r="AH16" s="365" t="n">
        <v>-0.4</v>
      </c>
      <c r="AI16" s="365" t="n">
        <v>6.809375</v>
      </c>
      <c r="AJ16" s="365" t="n">
        <v>0.5</v>
      </c>
      <c r="AK16" s="352"/>
      <c r="AL16" s="365" t="n">
        <v>-0.1</v>
      </c>
      <c r="AM16" s="365" t="n">
        <v>1.4375</v>
      </c>
      <c r="AN16" s="365" t="n">
        <v>0.1</v>
      </c>
      <c r="AO16" s="352"/>
      <c r="AP16" s="353" t="n">
        <v>3</v>
      </c>
      <c r="AQ16" s="366" t="n">
        <v>0.15</v>
      </c>
      <c r="AR16" s="352"/>
      <c r="AS16" s="353" t="n">
        <v>600</v>
      </c>
      <c r="AT16" s="368" t="n">
        <v>1.0887</v>
      </c>
      <c r="AU16" s="368" t="n">
        <v>1.0259</v>
      </c>
      <c r="AV16" s="368" t="n">
        <v>1.0412</v>
      </c>
      <c r="AW16" s="368" t="n">
        <v>1.0724</v>
      </c>
      <c r="AX16" s="368" t="n">
        <v>1.0102</v>
      </c>
      <c r="AY16" s="368" t="n">
        <v>0.9622</v>
      </c>
      <c r="AZ16" s="368" t="n">
        <v>0.8962</v>
      </c>
      <c r="BA16" s="368" t="n">
        <v>0.9232</v>
      </c>
      <c r="BB16" s="368" t="n">
        <v>0.9232</v>
      </c>
      <c r="BC16" s="368" t="n">
        <v>1.066</v>
      </c>
      <c r="BD16" s="368" t="n">
        <v>1.0327</v>
      </c>
      <c r="BE16" s="368" t="n">
        <v>1.0248</v>
      </c>
      <c r="BF16" s="353" t="s">
        <v>351</v>
      </c>
    </row>
    <row r="17" customFormat="false" ht="12.75" hidden="false" customHeight="false" outlineLevel="0" collapsed="false">
      <c r="A17" s="355" t="n">
        <f aca="false">EOMONTH(A16,0)+1</f>
        <v>37316</v>
      </c>
      <c r="B17" s="346" t="n">
        <v>0.062291212694284</v>
      </c>
      <c r="D17" s="363" t="n">
        <v>36875</v>
      </c>
      <c r="E17" s="364" t="n">
        <v>34.4</v>
      </c>
      <c r="F17" s="364" t="n">
        <v>34.5</v>
      </c>
      <c r="G17" s="364" t="n">
        <v>34.6</v>
      </c>
      <c r="H17" s="359"/>
      <c r="I17" s="364" t="n">
        <v>16.5</v>
      </c>
      <c r="J17" s="364" t="n">
        <v>19</v>
      </c>
      <c r="K17" s="364" t="n">
        <v>23.5</v>
      </c>
      <c r="L17" s="353"/>
      <c r="M17" s="354" t="n">
        <v>37073</v>
      </c>
      <c r="N17" s="365" t="n">
        <v>42.25</v>
      </c>
      <c r="O17" s="365" t="n">
        <v>44.5</v>
      </c>
      <c r="P17" s="365" t="n">
        <v>46.5</v>
      </c>
      <c r="Q17" s="352"/>
      <c r="R17" s="365" t="n">
        <v>40.25</v>
      </c>
      <c r="S17" s="365" t="n">
        <v>42.5</v>
      </c>
      <c r="T17" s="365" t="n">
        <v>44.5</v>
      </c>
      <c r="U17" s="352"/>
      <c r="V17" s="365" t="n">
        <v>2</v>
      </c>
      <c r="W17" s="365" t="n">
        <v>7</v>
      </c>
      <c r="X17" s="365" t="n">
        <v>12</v>
      </c>
      <c r="Y17" s="352"/>
      <c r="Z17" s="365" t="n">
        <v>0.415125</v>
      </c>
      <c r="AA17" s="365" t="n">
        <v>0.5535</v>
      </c>
      <c r="AB17" s="365" t="n">
        <v>0.83025</v>
      </c>
      <c r="AC17" s="352"/>
      <c r="AD17" s="365" t="n">
        <v>0.16125</v>
      </c>
      <c r="AE17" s="365" t="n">
        <v>0.215</v>
      </c>
      <c r="AF17" s="365" t="n">
        <v>0.3225</v>
      </c>
      <c r="AG17" s="352"/>
      <c r="AH17" s="365" t="n">
        <v>-0.4</v>
      </c>
      <c r="AI17" s="365" t="n">
        <v>7.1875</v>
      </c>
      <c r="AJ17" s="365" t="n">
        <v>0.5</v>
      </c>
      <c r="AK17" s="352"/>
      <c r="AL17" s="365" t="n">
        <v>-0.1</v>
      </c>
      <c r="AM17" s="365" t="n">
        <v>1.4375</v>
      </c>
      <c r="AN17" s="365" t="n">
        <v>0.1</v>
      </c>
      <c r="AO17" s="352"/>
      <c r="AP17" s="353" t="n">
        <v>3</v>
      </c>
      <c r="AQ17" s="366" t="n">
        <v>0.15</v>
      </c>
      <c r="AR17" s="352"/>
      <c r="AS17" s="353" t="n">
        <v>700</v>
      </c>
      <c r="AT17" s="368" t="n">
        <v>0.9284</v>
      </c>
      <c r="AU17" s="368" t="n">
        <v>0.9045</v>
      </c>
      <c r="AV17" s="368" t="n">
        <v>0.8871</v>
      </c>
      <c r="AW17" s="368" t="n">
        <v>0.8886</v>
      </c>
      <c r="AX17" s="368" t="n">
        <v>0.8591</v>
      </c>
      <c r="AY17" s="368" t="n">
        <v>1.3655</v>
      </c>
      <c r="AZ17" s="368" t="n">
        <v>1.4445</v>
      </c>
      <c r="BA17" s="368" t="n">
        <v>1.4415</v>
      </c>
      <c r="BB17" s="368" t="n">
        <v>1.4409</v>
      </c>
      <c r="BC17" s="368" t="n">
        <v>0.8573</v>
      </c>
      <c r="BD17" s="368" t="n">
        <v>0.8763</v>
      </c>
      <c r="BE17" s="368" t="n">
        <v>0.9314</v>
      </c>
      <c r="BF17" s="353" t="s">
        <v>351</v>
      </c>
    </row>
    <row r="18" customFormat="false" ht="12.75" hidden="false" customHeight="false" outlineLevel="0" collapsed="false">
      <c r="A18" s="355" t="n">
        <f aca="false">EOMONTH(A17,0)+1</f>
        <v>37347</v>
      </c>
      <c r="B18" s="346" t="n">
        <v>0.062123345193928</v>
      </c>
      <c r="D18" s="363" t="n">
        <v>36876</v>
      </c>
      <c r="E18" s="364" t="n">
        <v>35.9</v>
      </c>
      <c r="F18" s="364" t="n">
        <v>36</v>
      </c>
      <c r="G18" s="364" t="n">
        <v>36.1</v>
      </c>
      <c r="H18" s="359"/>
      <c r="I18" s="364" t="n">
        <v>16.5</v>
      </c>
      <c r="J18" s="364" t="n">
        <v>19</v>
      </c>
      <c r="K18" s="364" t="n">
        <v>23.5</v>
      </c>
      <c r="L18" s="353"/>
      <c r="M18" s="354" t="n">
        <v>37104</v>
      </c>
      <c r="N18" s="365" t="n">
        <v>42.25</v>
      </c>
      <c r="O18" s="365" t="n">
        <v>44.5</v>
      </c>
      <c r="P18" s="365" t="n">
        <v>46.5</v>
      </c>
      <c r="Q18" s="352"/>
      <c r="R18" s="365" t="n">
        <v>40.25</v>
      </c>
      <c r="S18" s="365" t="n">
        <v>42.5</v>
      </c>
      <c r="T18" s="365" t="n">
        <v>44.5</v>
      </c>
      <c r="U18" s="352"/>
      <c r="V18" s="365" t="n">
        <v>2</v>
      </c>
      <c r="W18" s="365" t="n">
        <v>7</v>
      </c>
      <c r="X18" s="365" t="n">
        <v>12</v>
      </c>
      <c r="Y18" s="352"/>
      <c r="Z18" s="365" t="n">
        <v>0.3916875</v>
      </c>
      <c r="AA18" s="365" t="n">
        <v>0.52225</v>
      </c>
      <c r="AB18" s="365" t="n">
        <v>0.783375</v>
      </c>
      <c r="AC18" s="352"/>
      <c r="AD18" s="365" t="n">
        <v>0.16125</v>
      </c>
      <c r="AE18" s="365" t="n">
        <v>0.215</v>
      </c>
      <c r="AF18" s="365" t="n">
        <v>0.3225</v>
      </c>
      <c r="AG18" s="352"/>
      <c r="AH18" s="365" t="n">
        <v>-0.5</v>
      </c>
      <c r="AI18" s="365" t="n">
        <v>7.1875</v>
      </c>
      <c r="AJ18" s="365" t="n">
        <v>1.75</v>
      </c>
      <c r="AK18" s="352"/>
      <c r="AL18" s="365" t="n">
        <v>-0.1</v>
      </c>
      <c r="AM18" s="365" t="n">
        <v>1.4375</v>
      </c>
      <c r="AN18" s="365" t="n">
        <v>0.1</v>
      </c>
      <c r="AO18" s="352"/>
      <c r="AP18" s="353" t="n">
        <v>4</v>
      </c>
      <c r="AQ18" s="366" t="n">
        <v>0.15</v>
      </c>
      <c r="AR18" s="352"/>
      <c r="AS18" s="353" t="n">
        <v>800</v>
      </c>
      <c r="AT18" s="368" t="n">
        <v>1.37329512893983</v>
      </c>
      <c r="AU18" s="368" t="n">
        <v>1.29049255441008</v>
      </c>
      <c r="AV18" s="368" t="n">
        <v>1.28247068916214</v>
      </c>
      <c r="AW18" s="368" t="n">
        <v>1.2657180303314</v>
      </c>
      <c r="AX18" s="368" t="n">
        <v>1.27237675571468</v>
      </c>
      <c r="AY18" s="368" t="n">
        <v>0.47</v>
      </c>
      <c r="AZ18" s="368" t="n">
        <v>0.37</v>
      </c>
      <c r="BA18" s="368" t="n">
        <v>0.37</v>
      </c>
      <c r="BB18" s="368" t="n">
        <v>0.551463126069312</v>
      </c>
      <c r="BC18" s="368" t="n">
        <v>1.22497200447928</v>
      </c>
      <c r="BD18" s="368" t="n">
        <v>1.24984352773826</v>
      </c>
      <c r="BE18" s="368" t="n">
        <v>1.28854990942893</v>
      </c>
      <c r="BF18" s="353" t="s">
        <v>352</v>
      </c>
    </row>
    <row r="19" customFormat="false" ht="12.75" hidden="false" customHeight="false" outlineLevel="0" collapsed="false">
      <c r="A19" s="355" t="n">
        <f aca="false">EOMONTH(A18,0)+1</f>
        <v>37377</v>
      </c>
      <c r="B19" s="346" t="n">
        <v>0.061970584063335</v>
      </c>
      <c r="D19" s="363" t="n">
        <v>36877</v>
      </c>
      <c r="E19" s="364" t="n">
        <v>36.9</v>
      </c>
      <c r="F19" s="364" t="n">
        <v>37</v>
      </c>
      <c r="G19" s="364" t="n">
        <v>37.1</v>
      </c>
      <c r="H19" s="359"/>
      <c r="I19" s="364" t="n">
        <v>16.5</v>
      </c>
      <c r="J19" s="364" t="n">
        <v>19</v>
      </c>
      <c r="K19" s="364" t="n">
        <v>23.5</v>
      </c>
      <c r="L19" s="353"/>
      <c r="M19" s="354" t="n">
        <v>37135</v>
      </c>
      <c r="N19" s="365" t="n">
        <v>31.5</v>
      </c>
      <c r="O19" s="365" t="n">
        <v>33.75</v>
      </c>
      <c r="P19" s="365" t="n">
        <v>35.75</v>
      </c>
      <c r="Q19" s="352"/>
      <c r="R19" s="365" t="n">
        <v>29.5</v>
      </c>
      <c r="S19" s="365" t="n">
        <v>31.75</v>
      </c>
      <c r="T19" s="365" t="n">
        <v>33.75</v>
      </c>
      <c r="U19" s="352"/>
      <c r="V19" s="365" t="n">
        <v>0.25</v>
      </c>
      <c r="W19" s="365" t="n">
        <v>1</v>
      </c>
      <c r="X19" s="365" t="n">
        <v>4</v>
      </c>
      <c r="Y19" s="352"/>
      <c r="Z19" s="365" t="n">
        <v>0.2715</v>
      </c>
      <c r="AA19" s="365" t="n">
        <v>0.362</v>
      </c>
      <c r="AB19" s="365" t="n">
        <v>0.543</v>
      </c>
      <c r="AC19" s="352"/>
      <c r="AD19" s="365" t="n">
        <v>0.10125</v>
      </c>
      <c r="AE19" s="365" t="n">
        <v>0.135</v>
      </c>
      <c r="AF19" s="365" t="n">
        <v>0.2025</v>
      </c>
      <c r="AG19" s="352"/>
      <c r="AH19" s="365" t="n">
        <v>-1</v>
      </c>
      <c r="AI19" s="365" t="n">
        <v>3.75</v>
      </c>
      <c r="AJ19" s="365" t="n">
        <v>2.5</v>
      </c>
      <c r="AK19" s="352"/>
      <c r="AL19" s="365" t="n">
        <v>-0.1</v>
      </c>
      <c r="AM19" s="365" t="n">
        <v>1.3125</v>
      </c>
      <c r="AN19" s="365" t="n">
        <v>0.1</v>
      </c>
      <c r="AO19" s="352"/>
      <c r="AP19" s="353" t="n">
        <v>4</v>
      </c>
      <c r="AQ19" s="366" t="n">
        <v>0.15</v>
      </c>
      <c r="AR19" s="352"/>
      <c r="AS19" s="353" t="n">
        <v>900</v>
      </c>
      <c r="AT19" s="368" t="n">
        <v>0.787492130115425</v>
      </c>
      <c r="AU19" s="368" t="n">
        <v>0.71154976900462</v>
      </c>
      <c r="AV19" s="368" t="n">
        <v>0.700893889998948</v>
      </c>
      <c r="AW19" s="368" t="n">
        <v>0.690877870787723</v>
      </c>
      <c r="AX19" s="368" t="n">
        <v>0.607774239595915</v>
      </c>
      <c r="AY19" s="368" t="n">
        <v>0.47</v>
      </c>
      <c r="AZ19" s="368" t="n">
        <v>0.37</v>
      </c>
      <c r="BA19" s="368" t="n">
        <v>0.37</v>
      </c>
      <c r="BB19" s="368" t="n">
        <v>0.576529631799735</v>
      </c>
      <c r="BC19" s="368" t="n">
        <v>0.67143472641103</v>
      </c>
      <c r="BD19" s="368" t="n">
        <v>0.687382337387626</v>
      </c>
      <c r="BE19" s="368" t="n">
        <v>1.16121651253694</v>
      </c>
      <c r="BF19" s="353" t="s">
        <v>352</v>
      </c>
    </row>
    <row r="20" customFormat="false" ht="12.75" hidden="false" customHeight="false" outlineLevel="0" collapsed="false">
      <c r="A20" s="355" t="n">
        <f aca="false">EOMONTH(A19,0)+1</f>
        <v>37408</v>
      </c>
      <c r="B20" s="346" t="n">
        <v>0.061812730903194</v>
      </c>
      <c r="D20" s="363" t="n">
        <v>36878</v>
      </c>
      <c r="E20" s="364" t="n">
        <v>35.65</v>
      </c>
      <c r="F20" s="364" t="n">
        <v>35.75</v>
      </c>
      <c r="G20" s="364" t="n">
        <v>35.85</v>
      </c>
      <c r="H20" s="359"/>
      <c r="I20" s="364" t="n">
        <v>16.5</v>
      </c>
      <c r="J20" s="364" t="n">
        <v>19</v>
      </c>
      <c r="K20" s="364" t="n">
        <v>23.5</v>
      </c>
      <c r="L20" s="353"/>
      <c r="M20" s="354" t="n">
        <v>37165</v>
      </c>
      <c r="N20" s="365" t="n">
        <v>25.5</v>
      </c>
      <c r="O20" s="365" t="n">
        <v>27.75</v>
      </c>
      <c r="P20" s="365" t="n">
        <v>29.75</v>
      </c>
      <c r="Q20" s="352"/>
      <c r="R20" s="365" t="n">
        <v>23.5</v>
      </c>
      <c r="S20" s="365" t="n">
        <v>25.75</v>
      </c>
      <c r="T20" s="365" t="n">
        <v>27.75</v>
      </c>
      <c r="U20" s="352"/>
      <c r="V20" s="365" t="n">
        <v>0</v>
      </c>
      <c r="W20" s="365" t="n">
        <v>0</v>
      </c>
      <c r="X20" s="365" t="n">
        <v>2</v>
      </c>
      <c r="Y20" s="352"/>
      <c r="Z20" s="365" t="n">
        <v>0.234375</v>
      </c>
      <c r="AA20" s="365" t="n">
        <v>0.3125</v>
      </c>
      <c r="AB20" s="365" t="n">
        <v>0.46875</v>
      </c>
      <c r="AC20" s="352"/>
      <c r="AD20" s="365" t="n">
        <v>0.07875</v>
      </c>
      <c r="AE20" s="365" t="n">
        <v>0.105</v>
      </c>
      <c r="AF20" s="365" t="n">
        <v>0.1575</v>
      </c>
      <c r="AG20" s="352"/>
      <c r="AH20" s="365" t="n">
        <v>-1</v>
      </c>
      <c r="AI20" s="365" t="n">
        <v>2.75</v>
      </c>
      <c r="AJ20" s="365" t="n">
        <v>2.5</v>
      </c>
      <c r="AK20" s="352"/>
      <c r="AL20" s="365" t="n">
        <v>-0.1</v>
      </c>
      <c r="AM20" s="365" t="n">
        <v>1.25</v>
      </c>
      <c r="AN20" s="365" t="n">
        <v>0.1</v>
      </c>
      <c r="AO20" s="352"/>
      <c r="AP20" s="353" t="n">
        <v>4</v>
      </c>
      <c r="AQ20" s="366" t="n">
        <v>0.15</v>
      </c>
      <c r="AR20" s="352"/>
      <c r="AS20" s="353" t="n">
        <v>1000</v>
      </c>
      <c r="AT20" s="368" t="n">
        <v>0.817628541448059</v>
      </c>
      <c r="AU20" s="368" t="n">
        <v>0.768080638387232</v>
      </c>
      <c r="AV20" s="368" t="n">
        <v>0.756672625933326</v>
      </c>
      <c r="AW20" s="368" t="n">
        <v>0.732431852328826</v>
      </c>
      <c r="AX20" s="368" t="n">
        <v>0.660069177555726</v>
      </c>
      <c r="AY20" s="368" t="n">
        <v>0.47</v>
      </c>
      <c r="AZ20" s="368" t="n">
        <v>0.37</v>
      </c>
      <c r="BA20" s="368" t="n">
        <v>0.37</v>
      </c>
      <c r="BB20" s="368" t="n">
        <v>0.626662643260581</v>
      </c>
      <c r="BC20" s="368" t="n">
        <v>0.721930202498923</v>
      </c>
      <c r="BD20" s="368" t="n">
        <v>0.741364357482813</v>
      </c>
      <c r="BE20" s="368" t="n">
        <v>1.18409762608447</v>
      </c>
      <c r="BF20" s="353" t="s">
        <v>352</v>
      </c>
    </row>
    <row r="21" customFormat="false" ht="12.75" hidden="false" customHeight="false" outlineLevel="0" collapsed="false">
      <c r="A21" s="355" t="n">
        <f aca="false">EOMONTH(A20,0)+1</f>
        <v>37438</v>
      </c>
      <c r="B21" s="346" t="n">
        <v>0.061685007869047</v>
      </c>
      <c r="D21" s="363" t="n">
        <v>36879</v>
      </c>
      <c r="E21" s="364" t="n">
        <v>35.65</v>
      </c>
      <c r="F21" s="364" t="n">
        <v>35.75</v>
      </c>
      <c r="G21" s="364" t="n">
        <v>35.85</v>
      </c>
      <c r="H21" s="359"/>
      <c r="I21" s="364" t="n">
        <v>16.5</v>
      </c>
      <c r="J21" s="364" t="n">
        <v>19</v>
      </c>
      <c r="K21" s="364" t="n">
        <v>23.5</v>
      </c>
      <c r="L21" s="353"/>
      <c r="M21" s="354" t="n">
        <v>37196</v>
      </c>
      <c r="N21" s="365" t="n">
        <v>25.5</v>
      </c>
      <c r="O21" s="365" t="n">
        <v>27.75</v>
      </c>
      <c r="P21" s="365" t="n">
        <v>29.75</v>
      </c>
      <c r="Q21" s="352"/>
      <c r="R21" s="365" t="n">
        <v>23.5</v>
      </c>
      <c r="S21" s="365" t="n">
        <v>25.75</v>
      </c>
      <c r="T21" s="365" t="n">
        <v>27.75</v>
      </c>
      <c r="U21" s="352"/>
      <c r="V21" s="365" t="n">
        <v>0</v>
      </c>
      <c r="W21" s="365" t="n">
        <v>0</v>
      </c>
      <c r="X21" s="365" t="n">
        <v>2</v>
      </c>
      <c r="Y21" s="352"/>
      <c r="Z21" s="365" t="n">
        <v>0.2325</v>
      </c>
      <c r="AA21" s="365" t="n">
        <v>0.31</v>
      </c>
      <c r="AB21" s="365" t="n">
        <v>0.465</v>
      </c>
      <c r="AC21" s="352"/>
      <c r="AD21" s="365" t="n">
        <v>0.07875</v>
      </c>
      <c r="AE21" s="365" t="n">
        <v>0.105</v>
      </c>
      <c r="AF21" s="365" t="n">
        <v>0.1575</v>
      </c>
      <c r="AG21" s="352"/>
      <c r="AH21" s="365" t="n">
        <v>-0.5</v>
      </c>
      <c r="AI21" s="365" t="n">
        <v>2.6875</v>
      </c>
      <c r="AJ21" s="365" t="n">
        <v>1</v>
      </c>
      <c r="AK21" s="352"/>
      <c r="AL21" s="365" t="n">
        <v>-0.1</v>
      </c>
      <c r="AM21" s="365" t="n">
        <v>1.25</v>
      </c>
      <c r="AN21" s="365" t="n">
        <v>0.1</v>
      </c>
      <c r="AO21" s="352"/>
      <c r="AP21" s="353" t="n">
        <v>5</v>
      </c>
      <c r="AQ21" s="366" t="n">
        <v>0.15</v>
      </c>
      <c r="AR21" s="352"/>
      <c r="AS21" s="353" t="n">
        <v>1100</v>
      </c>
      <c r="AT21" s="368" t="n">
        <v>1.14383954154728</v>
      </c>
      <c r="AU21" s="368" t="n">
        <v>0.805795884082319</v>
      </c>
      <c r="AV21" s="368" t="n">
        <v>0.793858449889578</v>
      </c>
      <c r="AW21" s="368" t="n">
        <v>0.773985833869929</v>
      </c>
      <c r="AX21" s="368" t="n">
        <v>0.723070165806522</v>
      </c>
      <c r="AY21" s="368" t="n">
        <v>0.47</v>
      </c>
      <c r="AZ21" s="368" t="n">
        <v>0.37</v>
      </c>
      <c r="BA21" s="368" t="n">
        <v>0.37</v>
      </c>
      <c r="BB21" s="368" t="n">
        <v>0.651729148991005</v>
      </c>
      <c r="BC21" s="368" t="n">
        <v>0.788625592417062</v>
      </c>
      <c r="BD21" s="368" t="n">
        <v>0.795346377578001</v>
      </c>
      <c r="BE21" s="368" t="n">
        <v>1.13833539898942</v>
      </c>
      <c r="BF21" s="353" t="s">
        <v>352</v>
      </c>
    </row>
    <row r="22" customFormat="false" ht="12.75" hidden="false" customHeight="false" outlineLevel="0" collapsed="false">
      <c r="A22" s="355" t="n">
        <f aca="false">EOMONTH(A21,0)+1</f>
        <v>37469</v>
      </c>
      <c r="B22" s="346" t="n">
        <v>0.061594158105577</v>
      </c>
      <c r="D22" s="363" t="n">
        <v>36880</v>
      </c>
      <c r="E22" s="364" t="n">
        <v>35.65</v>
      </c>
      <c r="F22" s="364" t="n">
        <v>35.75</v>
      </c>
      <c r="G22" s="364" t="n">
        <v>35.85</v>
      </c>
      <c r="H22" s="359"/>
      <c r="I22" s="364" t="n">
        <v>16.5</v>
      </c>
      <c r="J22" s="364" t="n">
        <v>19</v>
      </c>
      <c r="K22" s="364" t="n">
        <v>23.5</v>
      </c>
      <c r="L22" s="353"/>
      <c r="M22" s="354" t="n">
        <v>37226</v>
      </c>
      <c r="N22" s="365" t="n">
        <v>23.5</v>
      </c>
      <c r="O22" s="365" t="n">
        <v>25.75</v>
      </c>
      <c r="P22" s="365" t="n">
        <v>27.75</v>
      </c>
      <c r="Q22" s="352"/>
      <c r="R22" s="365" t="n">
        <v>21.5</v>
      </c>
      <c r="S22" s="365" t="n">
        <v>23.75</v>
      </c>
      <c r="T22" s="365" t="n">
        <v>25.75</v>
      </c>
      <c r="U22" s="352"/>
      <c r="V22" s="365" t="n">
        <v>0</v>
      </c>
      <c r="W22" s="365" t="n">
        <v>0</v>
      </c>
      <c r="X22" s="365" t="n">
        <v>2</v>
      </c>
      <c r="Y22" s="352"/>
      <c r="Z22" s="365" t="n">
        <v>0.23625</v>
      </c>
      <c r="AA22" s="365" t="n">
        <v>0.315</v>
      </c>
      <c r="AB22" s="365" t="n">
        <v>0.4725</v>
      </c>
      <c r="AC22" s="352"/>
      <c r="AD22" s="365" t="n">
        <v>0.08625</v>
      </c>
      <c r="AE22" s="365" t="n">
        <v>0.115</v>
      </c>
      <c r="AF22" s="365" t="n">
        <v>0.1725</v>
      </c>
      <c r="AG22" s="352"/>
      <c r="AH22" s="365" t="n">
        <v>-0.4</v>
      </c>
      <c r="AI22" s="365" t="n">
        <v>2.5625</v>
      </c>
      <c r="AJ22" s="365" t="n">
        <v>0.5</v>
      </c>
      <c r="AK22" s="352"/>
      <c r="AL22" s="365" t="n">
        <v>-0.1</v>
      </c>
      <c r="AM22" s="365" t="n">
        <v>1.25</v>
      </c>
      <c r="AN22" s="365" t="n">
        <v>0.1</v>
      </c>
      <c r="AO22" s="352"/>
      <c r="AP22" s="353" t="n">
        <v>5</v>
      </c>
      <c r="AQ22" s="366" t="n">
        <v>0.15</v>
      </c>
      <c r="AR22" s="352"/>
      <c r="AS22" s="353" t="n">
        <v>1200</v>
      </c>
      <c r="AT22" s="368" t="n">
        <v>1.15759312320917</v>
      </c>
      <c r="AU22" s="368" t="n">
        <v>0.824695506089878</v>
      </c>
      <c r="AV22" s="368" t="n">
        <v>0.83104427384583</v>
      </c>
      <c r="AW22" s="368" t="n">
        <v>0.8197467267654</v>
      </c>
      <c r="AX22" s="368" t="n">
        <v>0.769929724387834</v>
      </c>
      <c r="AY22" s="368" t="n">
        <v>0.47</v>
      </c>
      <c r="AZ22" s="368" t="n">
        <v>0.37</v>
      </c>
      <c r="BA22" s="368" t="n">
        <v>0.37</v>
      </c>
      <c r="BB22" s="368" t="n">
        <v>0.751995171912697</v>
      </c>
      <c r="BC22" s="368" t="n">
        <v>0.833089185695821</v>
      </c>
      <c r="BD22" s="368" t="n">
        <v>0.832067689053411</v>
      </c>
      <c r="BE22" s="368" t="n">
        <v>0.803280412154348</v>
      </c>
      <c r="BF22" s="353" t="s">
        <v>352</v>
      </c>
    </row>
    <row r="23" customFormat="false" ht="12.75" hidden="false" customHeight="false" outlineLevel="0" collapsed="false">
      <c r="A23" s="355" t="n">
        <f aca="false">EOMONTH(A22,0)+1</f>
        <v>37500</v>
      </c>
      <c r="B23" s="346" t="n">
        <v>0.061503308344847</v>
      </c>
      <c r="D23" s="363" t="n">
        <v>36881</v>
      </c>
      <c r="E23" s="364" t="n">
        <v>35.65</v>
      </c>
      <c r="F23" s="364" t="n">
        <v>35.75</v>
      </c>
      <c r="G23" s="364" t="n">
        <v>35.85</v>
      </c>
      <c r="H23" s="359"/>
      <c r="I23" s="364" t="n">
        <v>16.5</v>
      </c>
      <c r="J23" s="364" t="n">
        <v>19</v>
      </c>
      <c r="K23" s="364" t="n">
        <v>23.5</v>
      </c>
      <c r="L23" s="353"/>
      <c r="M23" s="354" t="n">
        <v>37257</v>
      </c>
      <c r="N23" s="365" t="n">
        <v>25.5</v>
      </c>
      <c r="O23" s="365" t="n">
        <v>28</v>
      </c>
      <c r="P23" s="365" t="n">
        <v>30.25</v>
      </c>
      <c r="Q23" s="352"/>
      <c r="R23" s="365" t="n">
        <v>23.5</v>
      </c>
      <c r="S23" s="365" t="n">
        <v>26</v>
      </c>
      <c r="T23" s="365" t="n">
        <v>28.25</v>
      </c>
      <c r="U23" s="352"/>
      <c r="V23" s="365" t="n">
        <v>0</v>
      </c>
      <c r="W23" s="365" t="n">
        <v>0</v>
      </c>
      <c r="X23" s="365" t="n">
        <v>3</v>
      </c>
      <c r="Y23" s="352"/>
      <c r="Z23" s="365" t="n">
        <v>0.309375</v>
      </c>
      <c r="AA23" s="365" t="n">
        <v>0.4125</v>
      </c>
      <c r="AB23" s="365" t="n">
        <v>0.61875</v>
      </c>
      <c r="AC23" s="352"/>
      <c r="AD23" s="365" t="n">
        <v>0.10125</v>
      </c>
      <c r="AE23" s="365" t="n">
        <v>0.135</v>
      </c>
      <c r="AF23" s="365" t="n">
        <v>0.2025</v>
      </c>
      <c r="AG23" s="352"/>
      <c r="AH23" s="365" t="n">
        <v>-0.4</v>
      </c>
      <c r="AI23" s="365" t="n">
        <v>3.4375</v>
      </c>
      <c r="AJ23" s="365" t="n">
        <v>0.5</v>
      </c>
      <c r="AK23" s="352"/>
      <c r="AL23" s="365" t="n">
        <v>-0.1</v>
      </c>
      <c r="AM23" s="365" t="n">
        <v>1.25</v>
      </c>
      <c r="AN23" s="365" t="n">
        <v>0.1</v>
      </c>
      <c r="AO23" s="352"/>
      <c r="AP23" s="353" t="n">
        <v>5</v>
      </c>
      <c r="AQ23" s="366" t="n">
        <v>0.15</v>
      </c>
      <c r="AR23" s="352"/>
      <c r="AS23" s="353" t="n">
        <v>1300</v>
      </c>
      <c r="AT23" s="368" t="n">
        <v>1.13008595988539</v>
      </c>
      <c r="AU23" s="368" t="n">
        <v>0.834103317933642</v>
      </c>
      <c r="AV23" s="368" t="n">
        <v>0.840382795246608</v>
      </c>
      <c r="AW23" s="368" t="n">
        <v>0.836316806181584</v>
      </c>
      <c r="AX23" s="368" t="n">
        <v>0.798836060173493</v>
      </c>
      <c r="AY23" s="368" t="n">
        <v>0.47</v>
      </c>
      <c r="AZ23" s="368" t="n">
        <v>0.37</v>
      </c>
      <c r="BA23" s="368" t="n">
        <v>0.37</v>
      </c>
      <c r="BB23" s="368" t="n">
        <v>0.802128183373544</v>
      </c>
      <c r="BC23" s="368" t="n">
        <v>0.853339077983628</v>
      </c>
      <c r="BD23" s="368" t="n">
        <v>0.849328397673189</v>
      </c>
      <c r="BE23" s="368" t="n">
        <v>0.791504573651561</v>
      </c>
      <c r="BF23" s="353" t="s">
        <v>352</v>
      </c>
    </row>
    <row r="24" customFormat="false" ht="12.75" hidden="false" customHeight="false" outlineLevel="0" collapsed="false">
      <c r="A24" s="355" t="n">
        <f aca="false">EOMONTH(A23,0)+1</f>
        <v>37530</v>
      </c>
      <c r="B24" s="346" t="n">
        <v>0.061434158834809</v>
      </c>
      <c r="D24" s="363" t="n">
        <v>36882</v>
      </c>
      <c r="E24" s="364" t="n">
        <v>35.65</v>
      </c>
      <c r="F24" s="364" t="n">
        <v>35.75</v>
      </c>
      <c r="G24" s="364" t="n">
        <v>35.85</v>
      </c>
      <c r="H24" s="359"/>
      <c r="I24" s="364" t="n">
        <v>16.5</v>
      </c>
      <c r="J24" s="364" t="n">
        <v>19</v>
      </c>
      <c r="K24" s="364" t="n">
        <v>23.5</v>
      </c>
      <c r="L24" s="353"/>
      <c r="M24" s="354" t="n">
        <v>37288</v>
      </c>
      <c r="N24" s="365" t="n">
        <v>23.5</v>
      </c>
      <c r="O24" s="365" t="n">
        <v>26</v>
      </c>
      <c r="P24" s="365" t="n">
        <v>28.25</v>
      </c>
      <c r="Q24" s="352"/>
      <c r="R24" s="365" t="n">
        <v>21.5</v>
      </c>
      <c r="S24" s="365" t="n">
        <v>24</v>
      </c>
      <c r="T24" s="365" t="n">
        <v>26.25</v>
      </c>
      <c r="U24" s="352"/>
      <c r="V24" s="365" t="n">
        <v>0</v>
      </c>
      <c r="W24" s="365" t="n">
        <v>0</v>
      </c>
      <c r="X24" s="365" t="n">
        <v>3</v>
      </c>
      <c r="Y24" s="352"/>
      <c r="Z24" s="365" t="n">
        <v>0.309375</v>
      </c>
      <c r="AA24" s="365" t="n">
        <v>0.4125</v>
      </c>
      <c r="AB24" s="365" t="n">
        <v>0.61875</v>
      </c>
      <c r="AC24" s="352"/>
      <c r="AD24" s="365" t="n">
        <v>0.10125</v>
      </c>
      <c r="AE24" s="365" t="n">
        <v>0.135</v>
      </c>
      <c r="AF24" s="365" t="n">
        <v>0.2025</v>
      </c>
      <c r="AG24" s="352"/>
      <c r="AH24" s="365" t="n">
        <v>-0.4</v>
      </c>
      <c r="AI24" s="365" t="n">
        <v>3.4375</v>
      </c>
      <c r="AJ24" s="365" t="n">
        <v>0.6</v>
      </c>
      <c r="AK24" s="352"/>
      <c r="AL24" s="365" t="n">
        <v>-0.1</v>
      </c>
      <c r="AM24" s="365" t="n">
        <v>1.25</v>
      </c>
      <c r="AN24" s="365" t="n">
        <v>0.1</v>
      </c>
      <c r="AO24" s="352"/>
      <c r="AP24" s="353" t="n">
        <v>6</v>
      </c>
      <c r="AQ24" s="366" t="n">
        <v>0.15</v>
      </c>
      <c r="AR24" s="352"/>
      <c r="AS24" s="353" t="n">
        <v>1400</v>
      </c>
      <c r="AT24" s="368" t="n">
        <v>0.817628541448059</v>
      </c>
      <c r="AU24" s="368" t="n">
        <v>0.834103317933642</v>
      </c>
      <c r="AV24" s="368" t="n">
        <v>0.845009990535282</v>
      </c>
      <c r="AW24" s="368" t="n">
        <v>0.867482292337412</v>
      </c>
      <c r="AX24" s="368" t="n">
        <v>0.840260239376304</v>
      </c>
      <c r="AY24" s="368" t="n">
        <v>1.53</v>
      </c>
      <c r="AZ24" s="368" t="n">
        <v>1.63</v>
      </c>
      <c r="BA24" s="368" t="n">
        <v>1.63</v>
      </c>
      <c r="BB24" s="368" t="n">
        <v>0.85226119483439</v>
      </c>
      <c r="BC24" s="368" t="n">
        <v>0.889702714347264</v>
      </c>
      <c r="BD24" s="368" t="n">
        <v>0.860074034902168</v>
      </c>
      <c r="BE24" s="368" t="n">
        <v>0.780569866470403</v>
      </c>
      <c r="BF24" s="353" t="s">
        <v>352</v>
      </c>
    </row>
    <row r="25" customFormat="false" ht="12.75" hidden="false" customHeight="false" outlineLevel="0" collapsed="false">
      <c r="A25" s="355" t="n">
        <f aca="false">EOMONTH(A24,0)+1</f>
        <v>37561</v>
      </c>
      <c r="B25" s="346" t="n">
        <v>0.061389600362185</v>
      </c>
      <c r="D25" s="363" t="n">
        <v>36883</v>
      </c>
      <c r="E25" s="364" t="n">
        <v>38.15</v>
      </c>
      <c r="F25" s="364" t="n">
        <v>38.25</v>
      </c>
      <c r="G25" s="364" t="n">
        <v>38.35</v>
      </c>
      <c r="H25" s="359"/>
      <c r="I25" s="364" t="n">
        <v>16.5</v>
      </c>
      <c r="J25" s="364" t="n">
        <v>19</v>
      </c>
      <c r="K25" s="364" t="n">
        <v>23.5</v>
      </c>
      <c r="L25" s="353"/>
      <c r="M25" s="354" t="n">
        <v>37316</v>
      </c>
      <c r="N25" s="365" t="n">
        <v>24.5</v>
      </c>
      <c r="O25" s="365" t="n">
        <v>27</v>
      </c>
      <c r="P25" s="365" t="n">
        <v>29.25</v>
      </c>
      <c r="Q25" s="352"/>
      <c r="R25" s="365" t="n">
        <v>22.5</v>
      </c>
      <c r="S25" s="365" t="n">
        <v>25</v>
      </c>
      <c r="T25" s="365" t="n">
        <v>27.25</v>
      </c>
      <c r="U25" s="352"/>
      <c r="V25" s="365" t="n">
        <v>0</v>
      </c>
      <c r="W25" s="365" t="n">
        <v>0</v>
      </c>
      <c r="X25" s="365" t="n">
        <v>2</v>
      </c>
      <c r="Y25" s="352"/>
      <c r="Z25" s="365" t="n">
        <v>0.261375</v>
      </c>
      <c r="AA25" s="365" t="n">
        <v>0.3485</v>
      </c>
      <c r="AB25" s="365" t="n">
        <v>0.52275</v>
      </c>
      <c r="AC25" s="352"/>
      <c r="AD25" s="365" t="n">
        <v>0.09</v>
      </c>
      <c r="AE25" s="365" t="n">
        <v>0.12</v>
      </c>
      <c r="AF25" s="365" t="n">
        <v>0.18</v>
      </c>
      <c r="AG25" s="352"/>
      <c r="AH25" s="365" t="n">
        <v>-0.5</v>
      </c>
      <c r="AI25" s="365" t="n">
        <v>2.5</v>
      </c>
      <c r="AJ25" s="365" t="n">
        <v>1</v>
      </c>
      <c r="AK25" s="352"/>
      <c r="AL25" s="365" t="n">
        <v>-0.1</v>
      </c>
      <c r="AM25" s="365" t="n">
        <v>1.25</v>
      </c>
      <c r="AN25" s="365" t="n">
        <v>0.1</v>
      </c>
      <c r="AO25" s="352"/>
      <c r="AP25" s="353" t="n">
        <v>6</v>
      </c>
      <c r="AQ25" s="366" t="n">
        <v>0.15</v>
      </c>
      <c r="AR25" s="352"/>
      <c r="AS25" s="353" t="n">
        <v>1500</v>
      </c>
      <c r="AT25" s="368" t="n">
        <v>0.804449108079748</v>
      </c>
      <c r="AU25" s="368" t="n">
        <v>0.834103317933642</v>
      </c>
      <c r="AV25" s="368" t="n">
        <v>0.847365653591335</v>
      </c>
      <c r="AW25" s="368" t="n">
        <v>1.16225425950197</v>
      </c>
      <c r="AX25" s="368" t="n">
        <v>1.22360690351602</v>
      </c>
      <c r="AY25" s="368" t="n">
        <v>1.53</v>
      </c>
      <c r="AZ25" s="368" t="n">
        <v>1.63</v>
      </c>
      <c r="BA25" s="368" t="n">
        <v>1.63</v>
      </c>
      <c r="BB25" s="368" t="n">
        <v>1.04316477875846</v>
      </c>
      <c r="BC25" s="368" t="n">
        <v>1.16674132138858</v>
      </c>
      <c r="BD25" s="368" t="n">
        <v>1.15971550497866</v>
      </c>
      <c r="BE25" s="368" t="n">
        <v>0.773840815897382</v>
      </c>
      <c r="BF25" s="353" t="s">
        <v>352</v>
      </c>
    </row>
    <row r="26" customFormat="false" ht="12.75" hidden="false" customHeight="false" outlineLevel="0" collapsed="false">
      <c r="A26" s="355" t="n">
        <f aca="false">EOMONTH(A25,0)+1</f>
        <v>37591</v>
      </c>
      <c r="B26" s="346" t="n">
        <v>0.061346479260273</v>
      </c>
      <c r="D26" s="363" t="n">
        <v>36884</v>
      </c>
      <c r="E26" s="364" t="n">
        <v>38.15</v>
      </c>
      <c r="F26" s="364" t="n">
        <v>38.25</v>
      </c>
      <c r="G26" s="364" t="n">
        <v>38.35</v>
      </c>
      <c r="H26" s="359"/>
      <c r="I26" s="364" t="n">
        <v>16.5</v>
      </c>
      <c r="J26" s="364" t="n">
        <v>19</v>
      </c>
      <c r="K26" s="364" t="n">
        <v>23.5</v>
      </c>
      <c r="L26" s="353"/>
      <c r="M26" s="354" t="n">
        <v>37347</v>
      </c>
      <c r="N26" s="365" t="n">
        <v>25.5</v>
      </c>
      <c r="O26" s="365" t="n">
        <v>28</v>
      </c>
      <c r="P26" s="365" t="n">
        <v>30.25</v>
      </c>
      <c r="Q26" s="352"/>
      <c r="R26" s="365" t="n">
        <v>23.5</v>
      </c>
      <c r="S26" s="365" t="n">
        <v>26</v>
      </c>
      <c r="T26" s="365" t="n">
        <v>28.25</v>
      </c>
      <c r="U26" s="352"/>
      <c r="V26" s="365" t="n">
        <v>0</v>
      </c>
      <c r="W26" s="365" t="n">
        <v>0</v>
      </c>
      <c r="X26" s="365" t="n">
        <v>2</v>
      </c>
      <c r="Y26" s="352"/>
      <c r="Z26" s="365" t="n">
        <v>0.261375</v>
      </c>
      <c r="AA26" s="365" t="n">
        <v>0.3485</v>
      </c>
      <c r="AB26" s="365" t="n">
        <v>0.52275</v>
      </c>
      <c r="AC26" s="352"/>
      <c r="AD26" s="365" t="n">
        <v>0.09</v>
      </c>
      <c r="AE26" s="365" t="n">
        <v>0.12</v>
      </c>
      <c r="AF26" s="365" t="n">
        <v>0.18</v>
      </c>
      <c r="AG26" s="352"/>
      <c r="AH26" s="365" t="n">
        <v>-0.5</v>
      </c>
      <c r="AI26" s="365" t="n">
        <v>2.5</v>
      </c>
      <c r="AJ26" s="365" t="n">
        <v>1</v>
      </c>
      <c r="AK26" s="352"/>
      <c r="AL26" s="365" t="n">
        <v>-0.1</v>
      </c>
      <c r="AM26" s="365" t="n">
        <v>1.25</v>
      </c>
      <c r="AN26" s="365" t="n">
        <v>0.1</v>
      </c>
      <c r="AO26" s="352"/>
      <c r="AP26" s="353" t="n">
        <v>6</v>
      </c>
      <c r="AQ26" s="366" t="n">
        <v>0.2</v>
      </c>
      <c r="AR26" s="352"/>
      <c r="AS26" s="353" t="n">
        <v>1600</v>
      </c>
      <c r="AT26" s="368" t="n">
        <v>0.793536201469045</v>
      </c>
      <c r="AU26" s="368" t="n">
        <v>1.13745704467354</v>
      </c>
      <c r="AV26" s="368" t="n">
        <v>1.15516156705748</v>
      </c>
      <c r="AW26" s="368" t="n">
        <v>1.1922486425763</v>
      </c>
      <c r="AX26" s="368" t="n">
        <v>1.2486229688791</v>
      </c>
      <c r="AY26" s="368" t="n">
        <v>1.53</v>
      </c>
      <c r="AZ26" s="368" t="n">
        <v>1.63</v>
      </c>
      <c r="BA26" s="368" t="n">
        <v>1.63</v>
      </c>
      <c r="BB26" s="368" t="n">
        <v>1.34684926204834</v>
      </c>
      <c r="BC26" s="368" t="n">
        <v>1.18779395296753</v>
      </c>
      <c r="BD26" s="368" t="n">
        <v>1.16267425320057</v>
      </c>
      <c r="BE26" s="368" t="n">
        <v>0.788981179686679</v>
      </c>
      <c r="BF26" s="353" t="s">
        <v>352</v>
      </c>
    </row>
    <row r="27" customFormat="false" ht="12.75" hidden="false" customHeight="false" outlineLevel="0" collapsed="false">
      <c r="A27" s="355" t="n">
        <f aca="false">EOMONTH(A26,0)+1</f>
        <v>37622</v>
      </c>
      <c r="B27" s="346" t="n">
        <v>0.061323469497464</v>
      </c>
      <c r="D27" s="363" t="n">
        <v>36885</v>
      </c>
      <c r="E27" s="364" t="n">
        <v>38.15</v>
      </c>
      <c r="F27" s="364" t="n">
        <v>38.25</v>
      </c>
      <c r="G27" s="364" t="n">
        <v>38.35</v>
      </c>
      <c r="H27" s="359"/>
      <c r="I27" s="364" t="n">
        <v>16.5</v>
      </c>
      <c r="J27" s="364" t="n">
        <v>19</v>
      </c>
      <c r="K27" s="364" t="n">
        <v>23.5</v>
      </c>
      <c r="L27" s="353"/>
      <c r="M27" s="354" t="n">
        <v>37377</v>
      </c>
      <c r="N27" s="365" t="n">
        <v>31.75</v>
      </c>
      <c r="O27" s="365" t="n">
        <v>34.25</v>
      </c>
      <c r="P27" s="365" t="n">
        <v>36.5</v>
      </c>
      <c r="Q27" s="352"/>
      <c r="R27" s="365" t="n">
        <v>29.75</v>
      </c>
      <c r="S27" s="365" t="n">
        <v>32.25</v>
      </c>
      <c r="T27" s="365" t="n">
        <v>34.5</v>
      </c>
      <c r="U27" s="352"/>
      <c r="V27" s="365" t="n">
        <v>0</v>
      </c>
      <c r="W27" s="365" t="n">
        <v>0</v>
      </c>
      <c r="X27" s="365" t="n">
        <v>3</v>
      </c>
      <c r="Y27" s="352"/>
      <c r="Z27" s="365" t="n">
        <v>0.283875</v>
      </c>
      <c r="AA27" s="365" t="n">
        <v>0.3785</v>
      </c>
      <c r="AB27" s="365" t="n">
        <v>0.56775</v>
      </c>
      <c r="AC27" s="352"/>
      <c r="AD27" s="365" t="n">
        <v>0.11625</v>
      </c>
      <c r="AE27" s="365" t="n">
        <v>0.155</v>
      </c>
      <c r="AF27" s="365" t="n">
        <v>0.2325</v>
      </c>
      <c r="AG27" s="352"/>
      <c r="AH27" s="365" t="n">
        <v>-0.4</v>
      </c>
      <c r="AI27" s="365" t="n">
        <v>3.5</v>
      </c>
      <c r="AJ27" s="365" t="n">
        <v>0.5</v>
      </c>
      <c r="AK27" s="352"/>
      <c r="AL27" s="365" t="n">
        <v>-0.1</v>
      </c>
      <c r="AM27" s="365" t="n">
        <v>1.3125</v>
      </c>
      <c r="AN27" s="365" t="n">
        <v>0.1</v>
      </c>
      <c r="AO27" s="352"/>
      <c r="AP27" s="353" t="n">
        <v>7</v>
      </c>
      <c r="AQ27" s="366" t="n">
        <v>0.2</v>
      </c>
      <c r="AR27" s="352"/>
      <c r="AS27" s="353" t="n">
        <v>1700</v>
      </c>
      <c r="AT27" s="368" t="n">
        <v>0.784302203567681</v>
      </c>
      <c r="AU27" s="368" t="n">
        <v>1.13745704467354</v>
      </c>
      <c r="AV27" s="368" t="n">
        <v>1.16785816414069</v>
      </c>
      <c r="AW27" s="368" t="n">
        <v>1.20303313986145</v>
      </c>
      <c r="AX27" s="368" t="n">
        <v>1.27375378683558</v>
      </c>
      <c r="AY27" s="368" t="n">
        <v>1.53</v>
      </c>
      <c r="AZ27" s="368" t="n">
        <v>1.63</v>
      </c>
      <c r="BA27" s="368" t="n">
        <v>1.63</v>
      </c>
      <c r="BB27" s="368" t="n">
        <v>1.39616343006697</v>
      </c>
      <c r="BC27" s="368" t="n">
        <v>1.21399776035834</v>
      </c>
      <c r="BD27" s="368" t="n">
        <v>1.16551920341394</v>
      </c>
      <c r="BE27" s="368" t="n">
        <v>0.807990747555462</v>
      </c>
      <c r="BF27" s="353" t="s">
        <v>352</v>
      </c>
    </row>
    <row r="28" customFormat="false" ht="12.75" hidden="false" customHeight="false" outlineLevel="0" collapsed="false">
      <c r="A28" s="355" t="n">
        <f aca="false">EOMONTH(A27,0)+1</f>
        <v>37653</v>
      </c>
      <c r="B28" s="346" t="n">
        <v>0.061326626023753</v>
      </c>
      <c r="D28" s="363" t="n">
        <v>36886</v>
      </c>
      <c r="E28" s="364" t="n">
        <v>38.15</v>
      </c>
      <c r="F28" s="364" t="n">
        <v>38.25</v>
      </c>
      <c r="G28" s="364" t="n">
        <v>38.35</v>
      </c>
      <c r="H28" s="359"/>
      <c r="I28" s="364" t="n">
        <v>16.5</v>
      </c>
      <c r="J28" s="364" t="n">
        <v>19</v>
      </c>
      <c r="K28" s="364" t="n">
        <v>23.5</v>
      </c>
      <c r="L28" s="353"/>
      <c r="M28" s="354" t="n">
        <v>37408</v>
      </c>
      <c r="N28" s="365" t="n">
        <v>35.5</v>
      </c>
      <c r="O28" s="365" t="n">
        <v>38</v>
      </c>
      <c r="P28" s="365" t="n">
        <v>40.25</v>
      </c>
      <c r="Q28" s="352"/>
      <c r="R28" s="365" t="n">
        <v>23.75</v>
      </c>
      <c r="S28" s="365" t="n">
        <v>26.25</v>
      </c>
      <c r="T28" s="365" t="n">
        <v>28.5</v>
      </c>
      <c r="U28" s="352"/>
      <c r="V28" s="365" t="n">
        <v>0.75</v>
      </c>
      <c r="W28" s="365" t="n">
        <v>3</v>
      </c>
      <c r="X28" s="365" t="n">
        <v>8</v>
      </c>
      <c r="Y28" s="352"/>
      <c r="Z28" s="365" t="n">
        <v>0.3238125</v>
      </c>
      <c r="AA28" s="365" t="n">
        <v>0.43175</v>
      </c>
      <c r="AB28" s="365" t="n">
        <v>0.647625</v>
      </c>
      <c r="AC28" s="352"/>
      <c r="AD28" s="365" t="n">
        <v>0.13125</v>
      </c>
      <c r="AE28" s="365" t="n">
        <v>0.175</v>
      </c>
      <c r="AF28" s="365" t="n">
        <v>0.2625</v>
      </c>
      <c r="AG28" s="352"/>
      <c r="AH28" s="365" t="n">
        <v>-0.4</v>
      </c>
      <c r="AI28" s="365" t="n">
        <v>5.9375</v>
      </c>
      <c r="AJ28" s="365" t="n">
        <v>0.5</v>
      </c>
      <c r="AK28" s="352"/>
      <c r="AL28" s="365" t="n">
        <v>-0.1</v>
      </c>
      <c r="AM28" s="365" t="n">
        <v>1.4375</v>
      </c>
      <c r="AN28" s="365" t="n">
        <v>0.1</v>
      </c>
      <c r="AO28" s="352"/>
      <c r="AP28" s="353" t="n">
        <v>7</v>
      </c>
      <c r="AQ28" s="366" t="n">
        <v>0.2</v>
      </c>
      <c r="AR28" s="352"/>
      <c r="AS28" s="353" t="n">
        <v>1800</v>
      </c>
      <c r="AT28" s="368" t="n">
        <v>0.797565582371459</v>
      </c>
      <c r="AU28" s="368" t="n">
        <v>1.1504009163803</v>
      </c>
      <c r="AV28" s="368" t="n">
        <v>1.18055476122391</v>
      </c>
      <c r="AW28" s="368" t="n">
        <v>1.23033139861449</v>
      </c>
      <c r="AX28" s="368" t="n">
        <v>1.29636004773708</v>
      </c>
      <c r="AY28" s="368" t="n">
        <v>1.53</v>
      </c>
      <c r="AZ28" s="368" t="n">
        <v>1.63</v>
      </c>
      <c r="BA28" s="368" t="n">
        <v>1.63</v>
      </c>
      <c r="BB28" s="368" t="n">
        <v>1.43722706036305</v>
      </c>
      <c r="BC28" s="368" t="n">
        <v>1.22452407614782</v>
      </c>
      <c r="BD28" s="368" t="n">
        <v>1.16551920341394</v>
      </c>
      <c r="BE28" s="368" t="n">
        <v>0.836925665019451</v>
      </c>
      <c r="BF28" s="353" t="s">
        <v>352</v>
      </c>
    </row>
    <row r="29" customFormat="false" ht="12.75" hidden="false" customHeight="false" outlineLevel="0" collapsed="false">
      <c r="A29" s="355" t="n">
        <f aca="false">EOMONTH(A28,0)+1</f>
        <v>37681</v>
      </c>
      <c r="B29" s="346" t="n">
        <v>0.061329477079758</v>
      </c>
      <c r="D29" s="363" t="n">
        <v>36887</v>
      </c>
      <c r="E29" s="364" t="n">
        <v>38.15</v>
      </c>
      <c r="F29" s="364" t="n">
        <v>38.25</v>
      </c>
      <c r="G29" s="364" t="n">
        <v>38.35</v>
      </c>
      <c r="H29" s="359"/>
      <c r="I29" s="364" t="n">
        <v>16.5</v>
      </c>
      <c r="J29" s="364" t="n">
        <v>19</v>
      </c>
      <c r="K29" s="364" t="n">
        <v>23.5</v>
      </c>
      <c r="L29" s="353"/>
      <c r="M29" s="354" t="n">
        <v>37438</v>
      </c>
      <c r="N29" s="365" t="n">
        <v>42.5</v>
      </c>
      <c r="O29" s="365" t="n">
        <v>45</v>
      </c>
      <c r="P29" s="365" t="n">
        <v>47.25</v>
      </c>
      <c r="Q29" s="352"/>
      <c r="R29" s="365" t="n">
        <v>40.75</v>
      </c>
      <c r="S29" s="365" t="n">
        <v>43.25</v>
      </c>
      <c r="T29" s="365" t="n">
        <v>45.5</v>
      </c>
      <c r="U29" s="352"/>
      <c r="V29" s="365" t="n">
        <v>2</v>
      </c>
      <c r="W29" s="365" t="n">
        <v>7</v>
      </c>
      <c r="X29" s="365" t="n">
        <v>12</v>
      </c>
      <c r="Y29" s="352"/>
      <c r="Z29" s="365" t="n">
        <v>0.3725625</v>
      </c>
      <c r="AA29" s="365" t="n">
        <v>0.49675</v>
      </c>
      <c r="AB29" s="365" t="n">
        <v>0.745125</v>
      </c>
      <c r="AC29" s="352"/>
      <c r="AD29" s="365" t="n">
        <v>0.16125</v>
      </c>
      <c r="AE29" s="365" t="n">
        <v>0.215</v>
      </c>
      <c r="AF29" s="365" t="n">
        <v>0.3225</v>
      </c>
      <c r="AG29" s="352"/>
      <c r="AH29" s="365" t="n">
        <v>-0.4</v>
      </c>
      <c r="AI29" s="365" t="n">
        <v>7.5</v>
      </c>
      <c r="AJ29" s="365" t="n">
        <v>0.5</v>
      </c>
      <c r="AK29" s="352"/>
      <c r="AL29" s="365" t="n">
        <v>-0.1</v>
      </c>
      <c r="AM29" s="365" t="n">
        <v>1.4375</v>
      </c>
      <c r="AN29" s="365" t="n">
        <v>0.1</v>
      </c>
      <c r="AO29" s="352"/>
      <c r="AP29" s="353" t="n">
        <v>7</v>
      </c>
      <c r="AQ29" s="366" t="n">
        <v>0.2</v>
      </c>
      <c r="AR29" s="352"/>
      <c r="AS29" s="353" t="n">
        <v>1900</v>
      </c>
      <c r="AT29" s="368" t="n">
        <v>1.15759312320917</v>
      </c>
      <c r="AU29" s="368" t="n">
        <v>1.20183276059565</v>
      </c>
      <c r="AV29" s="368" t="n">
        <v>1.18432942522162</v>
      </c>
      <c r="AW29" s="368" t="n">
        <v>1.19764089121887</v>
      </c>
      <c r="AX29" s="368" t="n">
        <v>1.2687046727256</v>
      </c>
      <c r="AY29" s="368" t="n">
        <v>1.53</v>
      </c>
      <c r="AZ29" s="368" t="n">
        <v>1.63</v>
      </c>
      <c r="BA29" s="368" t="n">
        <v>1.63</v>
      </c>
      <c r="BB29" s="368" t="n">
        <v>1.47829069065914</v>
      </c>
      <c r="BC29" s="368" t="n">
        <v>1.20873460246361</v>
      </c>
      <c r="BD29" s="368" t="n">
        <v>1.21490753911807</v>
      </c>
      <c r="BE29" s="368" t="n">
        <v>1.206978739632</v>
      </c>
      <c r="BF29" s="353" t="s">
        <v>352</v>
      </c>
    </row>
    <row r="30" customFormat="false" ht="12.75" hidden="false" customHeight="false" outlineLevel="0" collapsed="false">
      <c r="A30" s="355" t="n">
        <f aca="false">EOMONTH(A29,0)+1</f>
        <v>37712</v>
      </c>
      <c r="B30" s="346" t="n">
        <v>0.0613272238616</v>
      </c>
      <c r="D30" s="363" t="n">
        <v>36888</v>
      </c>
      <c r="E30" s="364" t="n">
        <v>38.15</v>
      </c>
      <c r="F30" s="364" t="n">
        <v>38.25</v>
      </c>
      <c r="G30" s="364" t="n">
        <v>38.35</v>
      </c>
      <c r="H30" s="359"/>
      <c r="I30" s="364" t="n">
        <v>16.5</v>
      </c>
      <c r="J30" s="364" t="n">
        <v>19</v>
      </c>
      <c r="K30" s="364" t="n">
        <v>23.5</v>
      </c>
      <c r="L30" s="353"/>
      <c r="M30" s="354" t="n">
        <v>37469</v>
      </c>
      <c r="N30" s="365" t="n">
        <v>42.5</v>
      </c>
      <c r="O30" s="365" t="n">
        <v>45</v>
      </c>
      <c r="P30" s="365" t="n">
        <v>47.25</v>
      </c>
      <c r="Q30" s="352"/>
      <c r="R30" s="365" t="n">
        <v>40.75</v>
      </c>
      <c r="S30" s="365" t="n">
        <v>43.25</v>
      </c>
      <c r="T30" s="365" t="n">
        <v>45.5</v>
      </c>
      <c r="U30" s="352"/>
      <c r="V30" s="365" t="n">
        <v>2</v>
      </c>
      <c r="W30" s="365" t="n">
        <v>7</v>
      </c>
      <c r="X30" s="365" t="n">
        <v>12</v>
      </c>
      <c r="Y30" s="352"/>
      <c r="Z30" s="365" t="n">
        <v>0.3725625</v>
      </c>
      <c r="AA30" s="365" t="n">
        <v>0.49675</v>
      </c>
      <c r="AB30" s="365" t="n">
        <v>0.745125</v>
      </c>
      <c r="AC30" s="352"/>
      <c r="AD30" s="365" t="n">
        <v>0.16125</v>
      </c>
      <c r="AE30" s="365" t="n">
        <v>0.215</v>
      </c>
      <c r="AF30" s="365" t="n">
        <v>0.3225</v>
      </c>
      <c r="AG30" s="352"/>
      <c r="AH30" s="365" t="n">
        <v>-0.5</v>
      </c>
      <c r="AI30" s="365" t="n">
        <v>7.5</v>
      </c>
      <c r="AJ30" s="365" t="n">
        <v>1.75</v>
      </c>
      <c r="AK30" s="352"/>
      <c r="AL30" s="365" t="n">
        <v>-0.1</v>
      </c>
      <c r="AM30" s="365" t="n">
        <v>1.4375</v>
      </c>
      <c r="AN30" s="365" t="n">
        <v>0.1</v>
      </c>
      <c r="AO30" s="352"/>
      <c r="AP30" s="353" t="n">
        <v>8</v>
      </c>
      <c r="AQ30" s="366" t="n">
        <v>0.2</v>
      </c>
      <c r="AR30" s="352"/>
      <c r="AS30" s="353" t="n">
        <v>2000</v>
      </c>
      <c r="AT30" s="368" t="n">
        <v>1.23312320916905</v>
      </c>
      <c r="AU30" s="368" t="n">
        <v>1.24043528064147</v>
      </c>
      <c r="AV30" s="368" t="n">
        <v>1.21841578495854</v>
      </c>
      <c r="AW30" s="368" t="n">
        <v>1.18674405542033</v>
      </c>
      <c r="AX30" s="368" t="n">
        <v>1.23359037914257</v>
      </c>
      <c r="AY30" s="368" t="n">
        <v>1.53</v>
      </c>
      <c r="AZ30" s="368" t="n">
        <v>1.63</v>
      </c>
      <c r="BA30" s="368" t="n">
        <v>1.63</v>
      </c>
      <c r="BB30" s="368" t="n">
        <v>1.42353918359769</v>
      </c>
      <c r="BC30" s="368" t="n">
        <v>1.19820828667413</v>
      </c>
      <c r="BD30" s="368" t="n">
        <v>1.25849217638691</v>
      </c>
      <c r="BE30" s="368" t="n">
        <v>1.25274096672705</v>
      </c>
      <c r="BF30" s="353" t="s">
        <v>352</v>
      </c>
    </row>
    <row r="31" customFormat="false" ht="12.75" hidden="false" customHeight="false" outlineLevel="0" collapsed="false">
      <c r="A31" s="355" t="n">
        <f aca="false">EOMONTH(A30,0)+1</f>
        <v>37742</v>
      </c>
      <c r="B31" s="346" t="n">
        <v>0.061317574540584</v>
      </c>
      <c r="D31" s="363" t="n">
        <v>36889</v>
      </c>
      <c r="E31" s="364" t="n">
        <v>38.15</v>
      </c>
      <c r="F31" s="364" t="n">
        <v>38.25</v>
      </c>
      <c r="G31" s="364" t="n">
        <v>38.35</v>
      </c>
      <c r="H31" s="359"/>
      <c r="I31" s="364" t="n">
        <v>16.5</v>
      </c>
      <c r="J31" s="364" t="n">
        <v>19</v>
      </c>
      <c r="K31" s="364" t="n">
        <v>23.5</v>
      </c>
      <c r="L31" s="353"/>
      <c r="M31" s="354" t="n">
        <v>37500</v>
      </c>
      <c r="N31" s="365" t="n">
        <v>32</v>
      </c>
      <c r="O31" s="365" t="n">
        <v>34.5</v>
      </c>
      <c r="P31" s="365" t="n">
        <v>36.75</v>
      </c>
      <c r="Q31" s="352"/>
      <c r="R31" s="365" t="n">
        <v>30</v>
      </c>
      <c r="S31" s="365" t="n">
        <v>32.5</v>
      </c>
      <c r="T31" s="365" t="n">
        <v>34.75</v>
      </c>
      <c r="U31" s="352"/>
      <c r="V31" s="365" t="n">
        <v>0.25</v>
      </c>
      <c r="W31" s="365" t="n">
        <v>1</v>
      </c>
      <c r="X31" s="365" t="n">
        <v>4</v>
      </c>
      <c r="Y31" s="352"/>
      <c r="Z31" s="365" t="n">
        <v>0.2638125</v>
      </c>
      <c r="AA31" s="365" t="n">
        <v>0.35175</v>
      </c>
      <c r="AB31" s="365" t="n">
        <v>0.527625</v>
      </c>
      <c r="AC31" s="352"/>
      <c r="AD31" s="365" t="n">
        <v>0.10125</v>
      </c>
      <c r="AE31" s="365" t="n">
        <v>0.135</v>
      </c>
      <c r="AF31" s="365" t="n">
        <v>0.2025</v>
      </c>
      <c r="AG31" s="352"/>
      <c r="AH31" s="365" t="n">
        <v>-1</v>
      </c>
      <c r="AI31" s="365" t="n">
        <v>3.75</v>
      </c>
      <c r="AJ31" s="365" t="n">
        <v>2.5</v>
      </c>
      <c r="AK31" s="352"/>
      <c r="AL31" s="365" t="n">
        <v>-0.1</v>
      </c>
      <c r="AM31" s="365" t="n">
        <v>1.3125</v>
      </c>
      <c r="AN31" s="365" t="n">
        <v>0.1</v>
      </c>
      <c r="AO31" s="352"/>
      <c r="AP31" s="353" t="n">
        <v>8</v>
      </c>
      <c r="AQ31" s="366" t="n">
        <v>0.2</v>
      </c>
      <c r="AR31" s="352"/>
      <c r="AS31" s="353" t="n">
        <v>2100</v>
      </c>
      <c r="AT31" s="368" t="n">
        <v>1.23312320916905</v>
      </c>
      <c r="AU31" s="368" t="n">
        <v>1.253264604811</v>
      </c>
      <c r="AV31" s="368" t="n">
        <v>1.24369459536746</v>
      </c>
      <c r="AW31" s="368" t="n">
        <v>1.16225425950197</v>
      </c>
      <c r="AX31" s="368" t="n">
        <v>1.1833287432296</v>
      </c>
      <c r="AY31" s="368" t="n">
        <v>1.53</v>
      </c>
      <c r="AZ31" s="368" t="n">
        <v>1.63</v>
      </c>
      <c r="BA31" s="368" t="n">
        <v>1.63</v>
      </c>
      <c r="BB31" s="368" t="n">
        <v>1.28666041594407</v>
      </c>
      <c r="BC31" s="368" t="n">
        <v>1.17458006718925</v>
      </c>
      <c r="BD31" s="368" t="n">
        <v>1.22366998577525</v>
      </c>
      <c r="BE31" s="368" t="n">
        <v>1.206978739632</v>
      </c>
      <c r="BF31" s="353" t="s">
        <v>352</v>
      </c>
    </row>
    <row r="32" customFormat="false" ht="12.75" hidden="false" customHeight="false" outlineLevel="0" collapsed="false">
      <c r="A32" s="355" t="n">
        <f aca="false">EOMONTH(A31,0)+1</f>
        <v>37773</v>
      </c>
      <c r="B32" s="346" t="n">
        <v>0.061307603575566</v>
      </c>
      <c r="D32" s="363" t="n">
        <v>36890</v>
      </c>
      <c r="E32" s="364" t="n">
        <v>41.0500015258789</v>
      </c>
      <c r="F32" s="364" t="n">
        <v>41.1500015258789</v>
      </c>
      <c r="G32" s="364" t="n">
        <v>41.2500015258789</v>
      </c>
      <c r="H32" s="359"/>
      <c r="I32" s="364" t="n">
        <v>16.5</v>
      </c>
      <c r="J32" s="364" t="n">
        <v>19</v>
      </c>
      <c r="K32" s="364" t="n">
        <v>23.5</v>
      </c>
      <c r="L32" s="353"/>
      <c r="M32" s="354" t="n">
        <v>37530</v>
      </c>
      <c r="N32" s="365" t="n">
        <v>26</v>
      </c>
      <c r="O32" s="365" t="n">
        <v>28.5</v>
      </c>
      <c r="P32" s="365" t="n">
        <v>30.75</v>
      </c>
      <c r="Q32" s="352"/>
      <c r="R32" s="365" t="n">
        <v>24</v>
      </c>
      <c r="S32" s="365" t="n">
        <v>26.5</v>
      </c>
      <c r="T32" s="365" t="n">
        <v>28.75</v>
      </c>
      <c r="U32" s="352"/>
      <c r="V32" s="365" t="n">
        <v>0</v>
      </c>
      <c r="W32" s="365" t="n">
        <v>0</v>
      </c>
      <c r="X32" s="365" t="n">
        <v>2</v>
      </c>
      <c r="Y32" s="352"/>
      <c r="Z32" s="365" t="n">
        <v>0.21975</v>
      </c>
      <c r="AA32" s="365" t="n">
        <v>0.293</v>
      </c>
      <c r="AB32" s="365" t="n">
        <v>0.4395</v>
      </c>
      <c r="AC32" s="352"/>
      <c r="AD32" s="365" t="n">
        <v>0.07875</v>
      </c>
      <c r="AE32" s="365" t="n">
        <v>0.105</v>
      </c>
      <c r="AF32" s="365" t="n">
        <v>0.1575</v>
      </c>
      <c r="AG32" s="352"/>
      <c r="AH32" s="365" t="n">
        <v>-1</v>
      </c>
      <c r="AI32" s="365" t="n">
        <v>2.7</v>
      </c>
      <c r="AJ32" s="365" t="n">
        <v>2.5</v>
      </c>
      <c r="AK32" s="352"/>
      <c r="AL32" s="365" t="n">
        <v>-0.1</v>
      </c>
      <c r="AM32" s="365" t="n">
        <v>1.25</v>
      </c>
      <c r="AN32" s="365" t="n">
        <v>0.1</v>
      </c>
      <c r="AO32" s="352"/>
      <c r="AP32" s="353" t="n">
        <v>8</v>
      </c>
      <c r="AQ32" s="366" t="n">
        <v>0.2</v>
      </c>
      <c r="AR32" s="352"/>
      <c r="AS32" s="353" t="n">
        <v>2200</v>
      </c>
      <c r="AT32" s="368" t="n">
        <v>1.17134670487106</v>
      </c>
      <c r="AU32" s="368" t="n">
        <v>1.18888888888889</v>
      </c>
      <c r="AV32" s="368" t="n">
        <v>1.16785816414069</v>
      </c>
      <c r="AW32" s="368" t="n">
        <v>0.867482292337412</v>
      </c>
      <c r="AX32" s="368" t="n">
        <v>0.840260239376304</v>
      </c>
      <c r="AY32" s="368" t="n">
        <v>0.47</v>
      </c>
      <c r="AZ32" s="368" t="n">
        <v>0.37</v>
      </c>
      <c r="BA32" s="368" t="n">
        <v>0.37</v>
      </c>
      <c r="BB32" s="368" t="n">
        <v>0.988261369350117</v>
      </c>
      <c r="BC32" s="368" t="n">
        <v>0.853856096510125</v>
      </c>
      <c r="BD32" s="368" t="n">
        <v>0.849328397673189</v>
      </c>
      <c r="BE32" s="368" t="n">
        <v>1.16121651253694</v>
      </c>
      <c r="BF32" s="353" t="s">
        <v>352</v>
      </c>
    </row>
    <row r="33" customFormat="false" ht="12.75" hidden="false" customHeight="false" outlineLevel="0" collapsed="false">
      <c r="A33" s="355" t="n">
        <f aca="false">EOMONTH(A32,0)+1</f>
        <v>37803</v>
      </c>
      <c r="B33" s="346" t="n">
        <v>0.061302779878274</v>
      </c>
      <c r="D33" s="363" t="n">
        <v>36891</v>
      </c>
      <c r="E33" s="364" t="n">
        <v>39.9</v>
      </c>
      <c r="F33" s="364" t="n">
        <v>40</v>
      </c>
      <c r="G33" s="364" t="n">
        <v>40.1</v>
      </c>
      <c r="H33" s="359"/>
      <c r="I33" s="364" t="n">
        <v>16.5</v>
      </c>
      <c r="J33" s="364" t="n">
        <v>19</v>
      </c>
      <c r="K33" s="364" t="n">
        <v>23.5</v>
      </c>
      <c r="L33" s="353"/>
      <c r="M33" s="354" t="n">
        <v>37561</v>
      </c>
      <c r="N33" s="365" t="n">
        <v>26</v>
      </c>
      <c r="O33" s="365" t="n">
        <v>28.5</v>
      </c>
      <c r="P33" s="365" t="n">
        <v>30.75</v>
      </c>
      <c r="Q33" s="352"/>
      <c r="R33" s="365" t="n">
        <v>24</v>
      </c>
      <c r="S33" s="365" t="n">
        <v>26.5</v>
      </c>
      <c r="T33" s="365" t="n">
        <v>28.75</v>
      </c>
      <c r="U33" s="352"/>
      <c r="V33" s="365" t="n">
        <v>0</v>
      </c>
      <c r="W33" s="365" t="n">
        <v>0</v>
      </c>
      <c r="X33" s="365" t="n">
        <v>2</v>
      </c>
      <c r="Y33" s="352"/>
      <c r="Z33" s="365" t="n">
        <v>0.21975</v>
      </c>
      <c r="AA33" s="365" t="n">
        <v>0.293</v>
      </c>
      <c r="AB33" s="365" t="n">
        <v>0.4395</v>
      </c>
      <c r="AC33" s="352"/>
      <c r="AD33" s="365" t="n">
        <v>0.07875</v>
      </c>
      <c r="AE33" s="365" t="n">
        <v>0.105</v>
      </c>
      <c r="AF33" s="365" t="n">
        <v>0.1575</v>
      </c>
      <c r="AG33" s="352"/>
      <c r="AH33" s="365" t="n">
        <v>-0.5</v>
      </c>
      <c r="AI33" s="365" t="n">
        <v>2.565</v>
      </c>
      <c r="AJ33" s="365" t="n">
        <v>1</v>
      </c>
      <c r="AK33" s="352"/>
      <c r="AL33" s="365" t="n">
        <v>-0.1</v>
      </c>
      <c r="AM33" s="365" t="n">
        <v>1.25</v>
      </c>
      <c r="AN33" s="365" t="n">
        <v>0.1</v>
      </c>
      <c r="AO33" s="352"/>
      <c r="AP33" s="353" t="n">
        <v>9</v>
      </c>
      <c r="AQ33" s="366" t="n">
        <v>0.2</v>
      </c>
      <c r="AR33" s="352"/>
      <c r="AS33" s="353" t="n">
        <v>2300</v>
      </c>
      <c r="AT33" s="368" t="n">
        <v>0.797565582371459</v>
      </c>
      <c r="AU33" s="368" t="n">
        <v>0.786980260394792</v>
      </c>
      <c r="AV33" s="368" t="n">
        <v>0.784604059312231</v>
      </c>
      <c r="AW33" s="368" t="n">
        <v>0.811418759390427</v>
      </c>
      <c r="AX33" s="368" t="n">
        <v>0.759141319863841</v>
      </c>
      <c r="AY33" s="368" t="n">
        <v>0.47</v>
      </c>
      <c r="AZ33" s="368" t="n">
        <v>0.37</v>
      </c>
      <c r="BA33" s="368" t="n">
        <v>0.37</v>
      </c>
      <c r="BB33" s="368" t="n">
        <v>0.78708827993529</v>
      </c>
      <c r="BC33" s="368" t="n">
        <v>0.788625592417062</v>
      </c>
      <c r="BD33" s="368" t="n">
        <v>0.784516129032258</v>
      </c>
      <c r="BE33" s="368" t="n">
        <v>0.816906739564715</v>
      </c>
      <c r="BF33" s="353" t="s">
        <v>352</v>
      </c>
    </row>
    <row r="34" customFormat="false" ht="12.75" hidden="false" customHeight="false" outlineLevel="0" collapsed="false">
      <c r="A34" s="355" t="n">
        <f aca="false">EOMONTH(A33,0)+1</f>
        <v>37834</v>
      </c>
      <c r="B34" s="346" t="n">
        <v>0.061304727184822</v>
      </c>
      <c r="D34" s="363" t="n">
        <v>36892</v>
      </c>
      <c r="E34" s="364" t="n">
        <v>63.5</v>
      </c>
      <c r="F34" s="364" t="n">
        <v>63.75</v>
      </c>
      <c r="G34" s="364" t="n">
        <v>64</v>
      </c>
      <c r="H34" s="359"/>
      <c r="I34" s="364" t="n">
        <v>21.5</v>
      </c>
      <c r="J34" s="364" t="n">
        <v>24.25</v>
      </c>
      <c r="K34" s="364" t="n">
        <v>28.5</v>
      </c>
      <c r="L34" s="353"/>
      <c r="M34" s="354" t="n">
        <v>37591</v>
      </c>
      <c r="N34" s="365" t="n">
        <v>24</v>
      </c>
      <c r="O34" s="365" t="n">
        <v>26.5</v>
      </c>
      <c r="P34" s="365" t="n">
        <v>28.75</v>
      </c>
      <c r="Q34" s="352"/>
      <c r="R34" s="365" t="n">
        <v>22</v>
      </c>
      <c r="S34" s="365" t="n">
        <v>24.5</v>
      </c>
      <c r="T34" s="365" t="n">
        <v>26.75</v>
      </c>
      <c r="U34" s="352"/>
      <c r="V34" s="365" t="n">
        <v>0</v>
      </c>
      <c r="W34" s="365" t="n">
        <v>0</v>
      </c>
      <c r="X34" s="365" t="n">
        <v>2</v>
      </c>
      <c r="Y34" s="352"/>
      <c r="Z34" s="365" t="n">
        <v>0.21975</v>
      </c>
      <c r="AA34" s="365" t="n">
        <v>0.293</v>
      </c>
      <c r="AB34" s="365" t="n">
        <v>0.4395</v>
      </c>
      <c r="AC34" s="352"/>
      <c r="AD34" s="365" t="n">
        <v>0.08625</v>
      </c>
      <c r="AE34" s="365" t="n">
        <v>0.115</v>
      </c>
      <c r="AF34" s="365" t="n">
        <v>0.1725</v>
      </c>
      <c r="AG34" s="352"/>
      <c r="AH34" s="365" t="n">
        <v>-0.4</v>
      </c>
      <c r="AI34" s="365" t="n">
        <v>2.3625</v>
      </c>
      <c r="AJ34" s="365" t="n">
        <v>0.5</v>
      </c>
      <c r="AK34" s="352"/>
      <c r="AL34" s="365" t="n">
        <v>-0.1</v>
      </c>
      <c r="AM34" s="365" t="n">
        <v>1.25</v>
      </c>
      <c r="AN34" s="365" t="n">
        <v>0.1</v>
      </c>
      <c r="AO34" s="352"/>
      <c r="AP34" s="353" t="n">
        <v>9</v>
      </c>
      <c r="AQ34" s="366" t="n">
        <v>0.2</v>
      </c>
      <c r="AR34" s="352"/>
      <c r="AS34" s="353" t="n">
        <v>2400</v>
      </c>
      <c r="AT34" s="368" t="n">
        <v>1.2089</v>
      </c>
      <c r="AU34" s="368" t="n">
        <v>1.184</v>
      </c>
      <c r="AV34" s="368" t="n">
        <v>1.1752</v>
      </c>
      <c r="AW34" s="368" t="n">
        <v>1.1891</v>
      </c>
      <c r="AX34" s="368" t="n">
        <v>1.2046</v>
      </c>
      <c r="AY34" s="368" t="n">
        <v>0.9955</v>
      </c>
      <c r="AZ34" s="368" t="n">
        <v>1.117</v>
      </c>
      <c r="BA34" s="368" t="n">
        <v>1.0935</v>
      </c>
      <c r="BB34" s="368" t="n">
        <v>1.0935</v>
      </c>
      <c r="BC34" s="368" t="n">
        <v>1.1485</v>
      </c>
      <c r="BD34" s="368" t="n">
        <v>1.1646</v>
      </c>
      <c r="BE34" s="368" t="n">
        <v>1.1562</v>
      </c>
      <c r="BF34" s="353" t="s">
        <v>351</v>
      </c>
    </row>
    <row r="35" customFormat="false" ht="12.75" hidden="false" customHeight="false" outlineLevel="0" collapsed="false">
      <c r="A35" s="355" t="n">
        <f aca="false">EOMONTH(A34,0)+1</f>
        <v>37865</v>
      </c>
      <c r="B35" s="346" t="n">
        <v>0.06130667449137</v>
      </c>
      <c r="D35" s="363" t="n">
        <v>36893</v>
      </c>
      <c r="E35" s="364" t="n">
        <v>66</v>
      </c>
      <c r="F35" s="364" t="n">
        <v>66.25</v>
      </c>
      <c r="G35" s="364" t="n">
        <v>66.5</v>
      </c>
      <c r="H35" s="359"/>
      <c r="I35" s="364" t="n">
        <v>21.5</v>
      </c>
      <c r="J35" s="364" t="n">
        <v>24.25</v>
      </c>
      <c r="K35" s="364" t="n">
        <v>28.5</v>
      </c>
      <c r="L35" s="353"/>
      <c r="M35" s="354" t="n">
        <v>37622</v>
      </c>
      <c r="N35" s="365" t="n">
        <v>26.25</v>
      </c>
      <c r="O35" s="365" t="n">
        <v>29</v>
      </c>
      <c r="P35" s="365" t="n">
        <v>31.5</v>
      </c>
      <c r="Q35" s="352"/>
      <c r="R35" s="365" t="n">
        <v>24.25</v>
      </c>
      <c r="S35" s="365" t="n">
        <v>27</v>
      </c>
      <c r="T35" s="365" t="n">
        <v>29.5</v>
      </c>
      <c r="U35" s="352"/>
      <c r="V35" s="365" t="n">
        <v>0</v>
      </c>
      <c r="W35" s="365" t="n">
        <v>0</v>
      </c>
      <c r="X35" s="365" t="n">
        <v>3</v>
      </c>
      <c r="Y35" s="352"/>
      <c r="Z35" s="365" t="n">
        <v>0.291375</v>
      </c>
      <c r="AA35" s="365" t="n">
        <v>0.3885</v>
      </c>
      <c r="AB35" s="365" t="n">
        <v>0.58275</v>
      </c>
      <c r="AC35" s="352"/>
      <c r="AD35" s="365" t="n">
        <v>0.10125</v>
      </c>
      <c r="AE35" s="365" t="n">
        <v>0.135</v>
      </c>
      <c r="AF35" s="365" t="n">
        <v>0.2025</v>
      </c>
      <c r="AG35" s="352"/>
      <c r="AH35" s="365" t="n">
        <v>-0.4</v>
      </c>
      <c r="AI35" s="365" t="n">
        <v>3.0375</v>
      </c>
      <c r="AJ35" s="365" t="n">
        <v>0.5</v>
      </c>
      <c r="AK35" s="352"/>
      <c r="AL35" s="365" t="n">
        <v>-0.1</v>
      </c>
      <c r="AM35" s="365" t="n">
        <v>1.25</v>
      </c>
      <c r="AN35" s="365" t="n">
        <v>0.1</v>
      </c>
      <c r="AO35" s="352"/>
      <c r="AP35" s="353" t="n">
        <v>9</v>
      </c>
      <c r="AQ35" s="366" t="n">
        <v>0.2</v>
      </c>
      <c r="AR35" s="352"/>
      <c r="AS35" s="352"/>
      <c r="AT35" s="352"/>
      <c r="AU35" s="352"/>
      <c r="AV35" s="352"/>
      <c r="AW35" s="352"/>
      <c r="AX35" s="352"/>
      <c r="AY35" s="352"/>
      <c r="AZ35" s="352"/>
      <c r="BA35" s="352"/>
      <c r="BB35" s="352"/>
      <c r="BC35" s="352"/>
      <c r="BD35" s="352"/>
      <c r="BE35" s="352"/>
      <c r="BF35" s="352"/>
    </row>
    <row r="36" customFormat="false" ht="12.75" hidden="false" customHeight="false" outlineLevel="0" collapsed="false">
      <c r="A36" s="355" t="n">
        <f aca="false">EOMONTH(A35,0)+1</f>
        <v>37895</v>
      </c>
      <c r="B36" s="346" t="n">
        <v>0.061312029559327</v>
      </c>
      <c r="D36" s="363" t="n">
        <v>36894</v>
      </c>
      <c r="E36" s="364" t="n">
        <v>66</v>
      </c>
      <c r="F36" s="364" t="n">
        <v>66.25</v>
      </c>
      <c r="G36" s="364" t="n">
        <v>66.5</v>
      </c>
      <c r="H36" s="359"/>
      <c r="I36" s="364" t="n">
        <v>21.5</v>
      </c>
      <c r="J36" s="364" t="n">
        <v>24.25</v>
      </c>
      <c r="K36" s="364" t="n">
        <v>28.5</v>
      </c>
      <c r="L36" s="353"/>
      <c r="M36" s="354" t="n">
        <v>37653</v>
      </c>
      <c r="N36" s="365" t="n">
        <v>24.25</v>
      </c>
      <c r="O36" s="365" t="n">
        <v>27</v>
      </c>
      <c r="P36" s="365" t="n">
        <v>29.5</v>
      </c>
      <c r="Q36" s="352"/>
      <c r="R36" s="365" t="n">
        <v>22.25</v>
      </c>
      <c r="S36" s="365" t="n">
        <v>25</v>
      </c>
      <c r="T36" s="365" t="n">
        <v>27.5</v>
      </c>
      <c r="U36" s="352"/>
      <c r="V36" s="365" t="n">
        <v>0</v>
      </c>
      <c r="W36" s="365" t="n">
        <v>0</v>
      </c>
      <c r="X36" s="365" t="n">
        <v>3</v>
      </c>
      <c r="Y36" s="352"/>
      <c r="Z36" s="365" t="n">
        <v>0.291375</v>
      </c>
      <c r="AA36" s="365" t="n">
        <v>0.3885</v>
      </c>
      <c r="AB36" s="365" t="n">
        <v>0.58275</v>
      </c>
      <c r="AC36" s="352"/>
      <c r="AD36" s="365" t="n">
        <v>0.10125</v>
      </c>
      <c r="AE36" s="365" t="n">
        <v>0.135</v>
      </c>
      <c r="AF36" s="365" t="n">
        <v>0.2025</v>
      </c>
      <c r="AG36" s="352"/>
      <c r="AH36" s="365" t="n">
        <v>-0.4</v>
      </c>
      <c r="AI36" s="365" t="n">
        <v>3.0375</v>
      </c>
      <c r="AJ36" s="365" t="n">
        <v>0.6</v>
      </c>
      <c r="AK36" s="352"/>
      <c r="AL36" s="365" t="n">
        <v>-0.1</v>
      </c>
      <c r="AM36" s="365" t="n">
        <v>1.25</v>
      </c>
      <c r="AN36" s="365" t="n">
        <v>0.1</v>
      </c>
      <c r="AO36" s="352"/>
      <c r="AP36" s="353" t="n">
        <v>10</v>
      </c>
      <c r="AQ36" s="366" t="n">
        <v>0.2</v>
      </c>
      <c r="AR36" s="352"/>
      <c r="AS36" s="353" t="s">
        <v>353</v>
      </c>
      <c r="AT36" s="352"/>
      <c r="AU36" s="352"/>
      <c r="AV36" s="353" t="s">
        <v>354</v>
      </c>
      <c r="AW36" s="352"/>
      <c r="AX36" s="352"/>
      <c r="AY36" s="352"/>
      <c r="AZ36" s="352"/>
      <c r="BA36" s="352"/>
      <c r="BB36" s="352"/>
      <c r="BC36" s="352"/>
      <c r="BD36" s="352"/>
      <c r="BE36" s="352"/>
      <c r="BF36" s="352"/>
    </row>
    <row r="37" customFormat="false" ht="12.75" hidden="false" customHeight="false" outlineLevel="0" collapsed="false">
      <c r="A37" s="355" t="n">
        <f aca="false">EOMONTH(A36,0)+1</f>
        <v>37926</v>
      </c>
      <c r="B37" s="346" t="n">
        <v>0.061321920125182</v>
      </c>
      <c r="D37" s="363" t="n">
        <v>36895</v>
      </c>
      <c r="E37" s="364" t="n">
        <v>66</v>
      </c>
      <c r="F37" s="364" t="n">
        <v>66.25</v>
      </c>
      <c r="G37" s="364" t="n">
        <v>66.5</v>
      </c>
      <c r="H37" s="359"/>
      <c r="I37" s="364" t="n">
        <v>21.5</v>
      </c>
      <c r="J37" s="364" t="n">
        <v>24.25</v>
      </c>
      <c r="K37" s="364" t="n">
        <v>28.5</v>
      </c>
      <c r="L37" s="353"/>
      <c r="M37" s="354" t="n">
        <v>37681</v>
      </c>
      <c r="N37" s="365" t="n">
        <v>25.25</v>
      </c>
      <c r="O37" s="365" t="n">
        <v>28</v>
      </c>
      <c r="P37" s="365" t="n">
        <v>30.5</v>
      </c>
      <c r="Q37" s="352"/>
      <c r="R37" s="365" t="n">
        <v>23.25</v>
      </c>
      <c r="S37" s="365" t="n">
        <v>26</v>
      </c>
      <c r="T37" s="365" t="n">
        <v>28.5</v>
      </c>
      <c r="U37" s="352"/>
      <c r="V37" s="365" t="n">
        <v>0</v>
      </c>
      <c r="W37" s="365" t="n">
        <v>0</v>
      </c>
      <c r="X37" s="365" t="n">
        <v>2</v>
      </c>
      <c r="Y37" s="352"/>
      <c r="Z37" s="365" t="n">
        <v>0.1875</v>
      </c>
      <c r="AA37" s="365" t="n">
        <v>0.25</v>
      </c>
      <c r="AB37" s="365" t="n">
        <v>0.375</v>
      </c>
      <c r="AC37" s="352"/>
      <c r="AD37" s="365" t="n">
        <v>0.09</v>
      </c>
      <c r="AE37" s="365" t="n">
        <v>0.12</v>
      </c>
      <c r="AF37" s="365" t="n">
        <v>0.18</v>
      </c>
      <c r="AG37" s="352"/>
      <c r="AH37" s="365" t="n">
        <v>-0.5</v>
      </c>
      <c r="AI37" s="365" t="n">
        <v>2.565</v>
      </c>
      <c r="AJ37" s="365" t="n">
        <v>1</v>
      </c>
      <c r="AK37" s="352"/>
      <c r="AL37" s="365" t="n">
        <v>-0.1</v>
      </c>
      <c r="AM37" s="365" t="n">
        <v>1.25</v>
      </c>
      <c r="AN37" s="365" t="n">
        <v>0.1</v>
      </c>
      <c r="AO37" s="352"/>
      <c r="AP37" s="353" t="n">
        <v>10</v>
      </c>
      <c r="AQ37" s="366" t="n">
        <v>0.2</v>
      </c>
      <c r="AR37" s="352"/>
      <c r="AS37" s="366" t="n">
        <v>-5</v>
      </c>
      <c r="AT37" s="369" t="n">
        <v>0.015</v>
      </c>
      <c r="AU37" s="352"/>
      <c r="AV37" s="366" t="n">
        <v>1</v>
      </c>
      <c r="AW37" s="352"/>
      <c r="AX37" s="352"/>
      <c r="AY37" s="352"/>
      <c r="AZ37" s="352"/>
      <c r="BA37" s="352"/>
      <c r="BB37" s="352"/>
      <c r="BC37" s="352"/>
      <c r="BD37" s="352"/>
      <c r="BE37" s="352"/>
      <c r="BF37" s="352"/>
    </row>
    <row r="38" customFormat="false" ht="12.75" hidden="false" customHeight="false" outlineLevel="0" collapsed="false">
      <c r="A38" s="355" t="n">
        <f aca="false">EOMONTH(A37,0)+1</f>
        <v>37956</v>
      </c>
      <c r="B38" s="346" t="n">
        <v>0.061331491640558</v>
      </c>
      <c r="D38" s="363" t="n">
        <v>36896</v>
      </c>
      <c r="E38" s="364" t="n">
        <v>93.5</v>
      </c>
      <c r="F38" s="364" t="n">
        <v>93.75</v>
      </c>
      <c r="G38" s="364" t="n">
        <v>94</v>
      </c>
      <c r="H38" s="359"/>
      <c r="I38" s="364" t="n">
        <v>22.5</v>
      </c>
      <c r="J38" s="364" t="n">
        <v>25.25</v>
      </c>
      <c r="K38" s="364" t="n">
        <v>29.5</v>
      </c>
      <c r="L38" s="353"/>
      <c r="M38" s="354" t="n">
        <v>37712</v>
      </c>
      <c r="N38" s="365" t="n">
        <v>26.25</v>
      </c>
      <c r="O38" s="365" t="n">
        <v>29</v>
      </c>
      <c r="P38" s="365" t="n">
        <v>31.5</v>
      </c>
      <c r="Q38" s="352"/>
      <c r="R38" s="365" t="n">
        <v>24.25</v>
      </c>
      <c r="S38" s="365" t="n">
        <v>27</v>
      </c>
      <c r="T38" s="365" t="n">
        <v>29.5</v>
      </c>
      <c r="U38" s="352"/>
      <c r="V38" s="365" t="n">
        <v>0</v>
      </c>
      <c r="W38" s="365" t="n">
        <v>0</v>
      </c>
      <c r="X38" s="365" t="n">
        <v>2</v>
      </c>
      <c r="Y38" s="352"/>
      <c r="Z38" s="365" t="n">
        <v>0.1875</v>
      </c>
      <c r="AA38" s="365" t="n">
        <v>0.25</v>
      </c>
      <c r="AB38" s="365" t="n">
        <v>0.375</v>
      </c>
      <c r="AC38" s="352"/>
      <c r="AD38" s="365" t="n">
        <v>0.09</v>
      </c>
      <c r="AE38" s="365" t="n">
        <v>0.12</v>
      </c>
      <c r="AF38" s="365" t="n">
        <v>0.18</v>
      </c>
      <c r="AG38" s="352"/>
      <c r="AH38" s="365" t="n">
        <v>-0.5</v>
      </c>
      <c r="AI38" s="365" t="n">
        <v>2.4975</v>
      </c>
      <c r="AJ38" s="365" t="n">
        <v>1</v>
      </c>
      <c r="AK38" s="352"/>
      <c r="AL38" s="365" t="n">
        <v>-0.1</v>
      </c>
      <c r="AM38" s="365" t="n">
        <v>1.25</v>
      </c>
      <c r="AN38" s="365" t="n">
        <v>0.1</v>
      </c>
      <c r="AO38" s="352"/>
      <c r="AP38" s="353" t="n">
        <v>10</v>
      </c>
      <c r="AQ38" s="366" t="n">
        <v>0.3</v>
      </c>
      <c r="AR38" s="352"/>
      <c r="AS38" s="366" t="n">
        <v>-4.5</v>
      </c>
      <c r="AT38" s="370" t="n">
        <v>0.015</v>
      </c>
      <c r="AU38" s="352"/>
      <c r="AV38" s="366" t="n">
        <v>2</v>
      </c>
      <c r="AW38" s="352"/>
      <c r="AX38" s="352"/>
      <c r="AY38" s="352"/>
      <c r="AZ38" s="352"/>
      <c r="BA38" s="352"/>
      <c r="BB38" s="352"/>
      <c r="BC38" s="352"/>
      <c r="BD38" s="352"/>
      <c r="BE38" s="352"/>
      <c r="BF38" s="352"/>
    </row>
    <row r="39" customFormat="false" ht="12.75" hidden="false" customHeight="false" outlineLevel="0" collapsed="false">
      <c r="A39" s="355" t="n">
        <f aca="false">EOMONTH(A38,0)+1</f>
        <v>37987</v>
      </c>
      <c r="B39" s="346" t="n">
        <v>0.061352511923859</v>
      </c>
      <c r="D39" s="363" t="n">
        <v>36897</v>
      </c>
      <c r="E39" s="364" t="n">
        <v>88.5</v>
      </c>
      <c r="F39" s="364" t="n">
        <v>88.75</v>
      </c>
      <c r="G39" s="364" t="n">
        <v>89</v>
      </c>
      <c r="H39" s="359"/>
      <c r="I39" s="364" t="n">
        <v>22.5</v>
      </c>
      <c r="J39" s="364" t="n">
        <v>25.25</v>
      </c>
      <c r="K39" s="364" t="n">
        <v>29.5</v>
      </c>
      <c r="L39" s="353"/>
      <c r="M39" s="354" t="n">
        <v>37742</v>
      </c>
      <c r="N39" s="365" t="n">
        <v>32.5</v>
      </c>
      <c r="O39" s="365" t="n">
        <v>35.25</v>
      </c>
      <c r="P39" s="365" t="n">
        <v>37.75</v>
      </c>
      <c r="Q39" s="352"/>
      <c r="R39" s="365" t="n">
        <v>30.5</v>
      </c>
      <c r="S39" s="365" t="n">
        <v>33.25</v>
      </c>
      <c r="T39" s="365" t="n">
        <v>35.75</v>
      </c>
      <c r="U39" s="352"/>
      <c r="V39" s="365" t="n">
        <v>0</v>
      </c>
      <c r="W39" s="365" t="n">
        <v>0</v>
      </c>
      <c r="X39" s="365" t="n">
        <v>3</v>
      </c>
      <c r="Y39" s="352"/>
      <c r="Z39" s="365" t="n">
        <v>0.291375</v>
      </c>
      <c r="AA39" s="365" t="n">
        <v>0.3885</v>
      </c>
      <c r="AB39" s="365" t="n">
        <v>0.58275</v>
      </c>
      <c r="AC39" s="352"/>
      <c r="AD39" s="365" t="n">
        <v>0.11625</v>
      </c>
      <c r="AE39" s="365" t="n">
        <v>0.155</v>
      </c>
      <c r="AF39" s="365" t="n">
        <v>0.2325</v>
      </c>
      <c r="AG39" s="352"/>
      <c r="AH39" s="365" t="n">
        <v>-0.4</v>
      </c>
      <c r="AI39" s="365" t="n">
        <v>3.3075</v>
      </c>
      <c r="AJ39" s="365" t="n">
        <v>0.5</v>
      </c>
      <c r="AK39" s="352"/>
      <c r="AL39" s="365" t="n">
        <v>-0.1</v>
      </c>
      <c r="AM39" s="365" t="n">
        <v>1.3125</v>
      </c>
      <c r="AN39" s="365" t="n">
        <v>0.1</v>
      </c>
      <c r="AO39" s="352"/>
      <c r="AP39" s="353" t="n">
        <v>11</v>
      </c>
      <c r="AQ39" s="366" t="n">
        <v>0.3</v>
      </c>
      <c r="AR39" s="352"/>
      <c r="AS39" s="371" t="n">
        <v>-4</v>
      </c>
      <c r="AT39" s="369" t="n">
        <v>0.0125</v>
      </c>
      <c r="AU39" s="352"/>
      <c r="AV39" s="366" t="n">
        <v>3</v>
      </c>
      <c r="AW39" s="352"/>
      <c r="AX39" s="352"/>
      <c r="AY39" s="352"/>
      <c r="AZ39" s="352"/>
      <c r="BA39" s="352"/>
      <c r="BB39" s="352"/>
      <c r="BC39" s="352"/>
      <c r="BD39" s="352"/>
      <c r="BE39" s="352"/>
      <c r="BF39" s="352"/>
    </row>
    <row r="40" customFormat="false" ht="12.75" hidden="false" customHeight="false" outlineLevel="0" collapsed="false">
      <c r="A40" s="355" t="n">
        <f aca="false">EOMONTH(A39,0)+1</f>
        <v>38018</v>
      </c>
      <c r="B40" s="346" t="n">
        <v>0.061385403905978</v>
      </c>
      <c r="D40" s="363" t="n">
        <v>36922</v>
      </c>
      <c r="E40" s="364" t="n">
        <v>92.5</v>
      </c>
      <c r="F40" s="364" t="n">
        <v>92.75</v>
      </c>
      <c r="G40" s="364" t="n">
        <v>93</v>
      </c>
      <c r="H40" s="359"/>
      <c r="I40" s="364" t="n">
        <v>22.5</v>
      </c>
      <c r="J40" s="364" t="n">
        <v>25.25</v>
      </c>
      <c r="K40" s="364" t="n">
        <v>29.5</v>
      </c>
      <c r="L40" s="353"/>
      <c r="M40" s="354" t="n">
        <v>37773</v>
      </c>
      <c r="N40" s="365" t="n">
        <v>36.25</v>
      </c>
      <c r="O40" s="365" t="n">
        <v>39</v>
      </c>
      <c r="P40" s="365" t="n">
        <v>41.5</v>
      </c>
      <c r="Q40" s="352"/>
      <c r="R40" s="365" t="n">
        <v>24.5</v>
      </c>
      <c r="S40" s="365" t="n">
        <v>27.25</v>
      </c>
      <c r="T40" s="365" t="n">
        <v>29.75</v>
      </c>
      <c r="U40" s="352"/>
      <c r="V40" s="365" t="n">
        <v>0.75</v>
      </c>
      <c r="W40" s="365" t="n">
        <v>3</v>
      </c>
      <c r="X40" s="365" t="n">
        <v>8</v>
      </c>
      <c r="Y40" s="352"/>
      <c r="Z40" s="365" t="n">
        <v>0.3350625</v>
      </c>
      <c r="AA40" s="365" t="n">
        <v>0.44675</v>
      </c>
      <c r="AB40" s="365" t="n">
        <v>0.670125</v>
      </c>
      <c r="AC40" s="352"/>
      <c r="AD40" s="365" t="n">
        <v>0.13125</v>
      </c>
      <c r="AE40" s="365" t="n">
        <v>0.175</v>
      </c>
      <c r="AF40" s="365" t="n">
        <v>0.2625</v>
      </c>
      <c r="AG40" s="352"/>
      <c r="AH40" s="365" t="n">
        <v>-0.4</v>
      </c>
      <c r="AI40" s="365" t="n">
        <v>5</v>
      </c>
      <c r="AJ40" s="365" t="n">
        <v>0.5</v>
      </c>
      <c r="AK40" s="352"/>
      <c r="AL40" s="365" t="n">
        <v>-0.1</v>
      </c>
      <c r="AM40" s="365" t="n">
        <v>1.4375</v>
      </c>
      <c r="AN40" s="365" t="n">
        <v>0.1</v>
      </c>
      <c r="AO40" s="352"/>
      <c r="AP40" s="353" t="n">
        <v>11</v>
      </c>
      <c r="AQ40" s="366" t="n">
        <v>0.3</v>
      </c>
      <c r="AR40" s="352"/>
      <c r="AS40" s="366" t="n">
        <v>-3.5</v>
      </c>
      <c r="AT40" s="369" t="n">
        <v>0.0125</v>
      </c>
      <c r="AU40" s="352"/>
      <c r="AV40" s="366" t="n">
        <v>4</v>
      </c>
      <c r="AW40" s="352"/>
      <c r="AX40" s="352"/>
      <c r="AY40" s="352"/>
      <c r="AZ40" s="352"/>
      <c r="BA40" s="352"/>
      <c r="BB40" s="352"/>
      <c r="BC40" s="352"/>
      <c r="BD40" s="352"/>
      <c r="BE40" s="352"/>
      <c r="BF40" s="352"/>
    </row>
    <row r="41" customFormat="false" ht="12.75" hidden="false" customHeight="false" outlineLevel="0" collapsed="false">
      <c r="A41" s="355" t="n">
        <f aca="false">EOMONTH(A40,0)+1</f>
        <v>38047</v>
      </c>
      <c r="B41" s="346" t="n">
        <v>0.061416173825059</v>
      </c>
      <c r="D41" s="363" t="n">
        <v>36923</v>
      </c>
      <c r="E41" s="364" t="n">
        <v>92.5</v>
      </c>
      <c r="F41" s="364" t="n">
        <v>92.75</v>
      </c>
      <c r="G41" s="364" t="n">
        <v>93</v>
      </c>
      <c r="H41" s="359"/>
      <c r="I41" s="364" t="n">
        <v>22.25</v>
      </c>
      <c r="J41" s="364" t="n">
        <v>25</v>
      </c>
      <c r="K41" s="364" t="n">
        <v>29.25</v>
      </c>
      <c r="L41" s="353"/>
      <c r="M41" s="354" t="n">
        <v>37803</v>
      </c>
      <c r="N41" s="365" t="n">
        <v>43.25</v>
      </c>
      <c r="O41" s="365" t="n">
        <v>46</v>
      </c>
      <c r="P41" s="365" t="n">
        <v>48.5</v>
      </c>
      <c r="Q41" s="352"/>
      <c r="R41" s="365" t="n">
        <v>41.5</v>
      </c>
      <c r="S41" s="365" t="n">
        <v>44.25</v>
      </c>
      <c r="T41" s="365" t="n">
        <v>46.75</v>
      </c>
      <c r="U41" s="352"/>
      <c r="V41" s="365" t="n">
        <v>2</v>
      </c>
      <c r="W41" s="365" t="n">
        <v>7</v>
      </c>
      <c r="X41" s="365" t="n">
        <v>12</v>
      </c>
      <c r="Y41" s="352"/>
      <c r="Z41" s="365" t="n">
        <v>0.3575625</v>
      </c>
      <c r="AA41" s="365" t="n">
        <v>0.47675</v>
      </c>
      <c r="AB41" s="365" t="n">
        <v>0.715125</v>
      </c>
      <c r="AC41" s="352"/>
      <c r="AD41" s="365" t="n">
        <v>0.16125</v>
      </c>
      <c r="AE41" s="365" t="n">
        <v>0.215</v>
      </c>
      <c r="AF41" s="365" t="n">
        <v>0.3225</v>
      </c>
      <c r="AG41" s="352"/>
      <c r="AH41" s="365" t="n">
        <v>-0.4</v>
      </c>
      <c r="AI41" s="365" t="n">
        <v>6.25</v>
      </c>
      <c r="AJ41" s="365" t="n">
        <v>0.5</v>
      </c>
      <c r="AK41" s="352"/>
      <c r="AL41" s="365" t="n">
        <v>-0.1</v>
      </c>
      <c r="AM41" s="365" t="n">
        <v>1.4375</v>
      </c>
      <c r="AN41" s="365" t="n">
        <v>0.1</v>
      </c>
      <c r="AO41" s="352"/>
      <c r="AP41" s="353" t="n">
        <v>11</v>
      </c>
      <c r="AQ41" s="366" t="n">
        <v>0.3</v>
      </c>
      <c r="AR41" s="352"/>
      <c r="AS41" s="366" t="n">
        <v>-3</v>
      </c>
      <c r="AT41" s="369" t="n">
        <v>0.01</v>
      </c>
      <c r="AU41" s="352"/>
      <c r="AV41" s="366" t="n">
        <v>10</v>
      </c>
      <c r="AW41" s="352"/>
      <c r="AX41" s="352"/>
      <c r="AY41" s="352"/>
      <c r="AZ41" s="352"/>
      <c r="BA41" s="352"/>
      <c r="BB41" s="352"/>
      <c r="BC41" s="352"/>
      <c r="BD41" s="352"/>
      <c r="BE41" s="352"/>
      <c r="BF41" s="352"/>
    </row>
    <row r="42" customFormat="false" ht="12.75" hidden="false" customHeight="false" outlineLevel="0" collapsed="false">
      <c r="A42" s="355" t="n">
        <f aca="false">EOMONTH(A41,0)+1</f>
        <v>38078</v>
      </c>
      <c r="B42" s="346" t="n">
        <v>0.061442177934566</v>
      </c>
      <c r="D42" s="363" t="n">
        <v>36951</v>
      </c>
      <c r="E42" s="364" t="n">
        <v>63.25</v>
      </c>
      <c r="F42" s="364" t="n">
        <v>63.5</v>
      </c>
      <c r="G42" s="364" t="n">
        <v>63.75</v>
      </c>
      <c r="H42" s="359"/>
      <c r="I42" s="364" t="n">
        <v>21</v>
      </c>
      <c r="J42" s="364" t="n">
        <v>23.75</v>
      </c>
      <c r="K42" s="364" t="n">
        <v>28</v>
      </c>
      <c r="L42" s="353"/>
      <c r="M42" s="354" t="n">
        <v>37834</v>
      </c>
      <c r="N42" s="365" t="n">
        <v>43.25</v>
      </c>
      <c r="O42" s="365" t="n">
        <v>46</v>
      </c>
      <c r="P42" s="365" t="n">
        <v>48.5</v>
      </c>
      <c r="Q42" s="352"/>
      <c r="R42" s="365" t="n">
        <v>41.5</v>
      </c>
      <c r="S42" s="365" t="n">
        <v>44.25</v>
      </c>
      <c r="T42" s="365" t="n">
        <v>46.75</v>
      </c>
      <c r="U42" s="352"/>
      <c r="V42" s="365" t="n">
        <v>2</v>
      </c>
      <c r="W42" s="365" t="n">
        <v>7</v>
      </c>
      <c r="X42" s="365" t="n">
        <v>12</v>
      </c>
      <c r="Y42" s="352"/>
      <c r="Z42" s="365" t="n">
        <v>0.3575625</v>
      </c>
      <c r="AA42" s="365" t="n">
        <v>0.47675</v>
      </c>
      <c r="AB42" s="365" t="n">
        <v>0.715125</v>
      </c>
      <c r="AC42" s="352"/>
      <c r="AD42" s="365" t="n">
        <v>0.16125</v>
      </c>
      <c r="AE42" s="365" t="n">
        <v>0.215</v>
      </c>
      <c r="AF42" s="365" t="n">
        <v>0.3225</v>
      </c>
      <c r="AG42" s="352"/>
      <c r="AH42" s="365" t="n">
        <v>-0.5</v>
      </c>
      <c r="AI42" s="365" t="n">
        <v>6.25</v>
      </c>
      <c r="AJ42" s="365" t="n">
        <v>1.75</v>
      </c>
      <c r="AK42" s="352"/>
      <c r="AL42" s="365" t="n">
        <v>-0.1</v>
      </c>
      <c r="AM42" s="365" t="n">
        <v>1.4375</v>
      </c>
      <c r="AN42" s="365" t="n">
        <v>0.1</v>
      </c>
      <c r="AO42" s="352"/>
      <c r="AP42" s="353" t="n">
        <v>12</v>
      </c>
      <c r="AQ42" s="366" t="n">
        <v>0.3</v>
      </c>
      <c r="AR42" s="352"/>
      <c r="AS42" s="366" t="n">
        <v>-2.5</v>
      </c>
      <c r="AT42" s="370" t="n">
        <v>0.005</v>
      </c>
      <c r="AU42" s="352"/>
      <c r="AV42" s="366" t="n">
        <v>0</v>
      </c>
      <c r="AW42" s="352"/>
      <c r="AX42" s="352"/>
      <c r="AY42" s="352"/>
      <c r="AZ42" s="352"/>
      <c r="BA42" s="352"/>
      <c r="BB42" s="352"/>
      <c r="BC42" s="352"/>
      <c r="BD42" s="352"/>
      <c r="BE42" s="352"/>
      <c r="BF42" s="352"/>
    </row>
    <row r="43" customFormat="false" ht="12.75" hidden="false" customHeight="false" outlineLevel="0" collapsed="false">
      <c r="A43" s="355" t="n">
        <f aca="false">EOMONTH(A42,0)+1</f>
        <v>38108</v>
      </c>
      <c r="B43" s="346" t="n">
        <v>0.061460233139234</v>
      </c>
      <c r="D43" s="363" t="n">
        <v>36982</v>
      </c>
      <c r="E43" s="364" t="n">
        <v>63.25</v>
      </c>
      <c r="F43" s="364" t="n">
        <v>63.5</v>
      </c>
      <c r="G43" s="364" t="n">
        <v>63.75</v>
      </c>
      <c r="H43" s="359"/>
      <c r="I43" s="364" t="n">
        <v>20.75</v>
      </c>
      <c r="J43" s="364" t="n">
        <v>23.5</v>
      </c>
      <c r="K43" s="364" t="n">
        <v>27.75</v>
      </c>
      <c r="L43" s="353"/>
      <c r="M43" s="354" t="n">
        <v>37865</v>
      </c>
      <c r="N43" s="365" t="n">
        <v>32.75</v>
      </c>
      <c r="O43" s="365" t="n">
        <v>35.5</v>
      </c>
      <c r="P43" s="365" t="n">
        <v>38</v>
      </c>
      <c r="Q43" s="352"/>
      <c r="R43" s="365" t="n">
        <v>30.75</v>
      </c>
      <c r="S43" s="365" t="n">
        <v>33.5</v>
      </c>
      <c r="T43" s="365" t="n">
        <v>36</v>
      </c>
      <c r="U43" s="352"/>
      <c r="V43" s="365" t="n">
        <v>0.25</v>
      </c>
      <c r="W43" s="365" t="n">
        <v>1</v>
      </c>
      <c r="X43" s="365" t="n">
        <v>4</v>
      </c>
      <c r="Y43" s="352"/>
      <c r="Z43" s="365" t="n">
        <v>0.291375</v>
      </c>
      <c r="AA43" s="365" t="n">
        <v>0.3885</v>
      </c>
      <c r="AB43" s="365" t="n">
        <v>0.58275</v>
      </c>
      <c r="AC43" s="352"/>
      <c r="AD43" s="365" t="n">
        <v>0.10125</v>
      </c>
      <c r="AE43" s="365" t="n">
        <v>0.135</v>
      </c>
      <c r="AF43" s="365" t="n">
        <v>0.2025</v>
      </c>
      <c r="AG43" s="352"/>
      <c r="AH43" s="365" t="n">
        <v>-1</v>
      </c>
      <c r="AI43" s="365" t="n">
        <v>3.3075</v>
      </c>
      <c r="AJ43" s="365" t="n">
        <v>2.5</v>
      </c>
      <c r="AK43" s="352"/>
      <c r="AL43" s="365" t="n">
        <v>-0.1</v>
      </c>
      <c r="AM43" s="365" t="n">
        <v>1.3125</v>
      </c>
      <c r="AN43" s="365" t="n">
        <v>0.1</v>
      </c>
      <c r="AO43" s="352"/>
      <c r="AP43" s="353" t="n">
        <v>12</v>
      </c>
      <c r="AQ43" s="366" t="n">
        <v>0.3</v>
      </c>
      <c r="AR43" s="352"/>
      <c r="AS43" s="366" t="n">
        <v>-2</v>
      </c>
      <c r="AT43" s="370" t="n">
        <v>0.0025</v>
      </c>
      <c r="AU43" s="352"/>
      <c r="AV43" s="366" t="n">
        <v>0</v>
      </c>
      <c r="AW43" s="352"/>
      <c r="AX43" s="352"/>
      <c r="AY43" s="352"/>
      <c r="AZ43" s="352"/>
      <c r="BA43" s="352"/>
      <c r="BB43" s="352"/>
      <c r="BC43" s="352"/>
      <c r="BD43" s="352"/>
      <c r="BE43" s="352"/>
      <c r="BF43" s="352"/>
    </row>
    <row r="44" customFormat="false" ht="12.75" hidden="false" customHeight="false" outlineLevel="0" collapsed="false">
      <c r="A44" s="355" t="n">
        <f aca="false">EOMONTH(A43,0)+1</f>
        <v>38139</v>
      </c>
      <c r="B44" s="346" t="n">
        <v>0.061478890184172</v>
      </c>
      <c r="D44" s="363" t="n">
        <v>37012</v>
      </c>
      <c r="E44" s="364" t="n">
        <v>84.5</v>
      </c>
      <c r="F44" s="364" t="n">
        <v>85</v>
      </c>
      <c r="G44" s="364" t="n">
        <v>85.5</v>
      </c>
      <c r="H44" s="359"/>
      <c r="I44" s="364" t="n">
        <v>27.5</v>
      </c>
      <c r="J44" s="364" t="n">
        <v>30.25</v>
      </c>
      <c r="K44" s="364" t="n">
        <v>34.5</v>
      </c>
      <c r="L44" s="353"/>
      <c r="M44" s="354" t="n">
        <v>37895</v>
      </c>
      <c r="N44" s="365" t="n">
        <v>26.75</v>
      </c>
      <c r="O44" s="365" t="n">
        <v>29.5</v>
      </c>
      <c r="P44" s="365" t="n">
        <v>32</v>
      </c>
      <c r="Q44" s="352"/>
      <c r="R44" s="365" t="n">
        <v>24.75</v>
      </c>
      <c r="S44" s="365" t="n">
        <v>27.5</v>
      </c>
      <c r="T44" s="365" t="n">
        <v>30</v>
      </c>
      <c r="U44" s="352"/>
      <c r="V44" s="365" t="n">
        <v>0</v>
      </c>
      <c r="W44" s="365" t="n">
        <v>0</v>
      </c>
      <c r="X44" s="365" t="n">
        <v>2</v>
      </c>
      <c r="Y44" s="352"/>
      <c r="Z44" s="365" t="n">
        <v>0.14625</v>
      </c>
      <c r="AA44" s="365" t="n">
        <v>0.195</v>
      </c>
      <c r="AB44" s="365" t="n">
        <v>0.2925</v>
      </c>
      <c r="AC44" s="352"/>
      <c r="AD44" s="365" t="n">
        <v>0.07875</v>
      </c>
      <c r="AE44" s="365" t="n">
        <v>0.105</v>
      </c>
      <c r="AF44" s="365" t="n">
        <v>0.1575</v>
      </c>
      <c r="AG44" s="352"/>
      <c r="AH44" s="365" t="n">
        <v>-1</v>
      </c>
      <c r="AI44" s="365" t="n">
        <v>2.7</v>
      </c>
      <c r="AJ44" s="365" t="n">
        <v>2.5</v>
      </c>
      <c r="AK44" s="352"/>
      <c r="AL44" s="365" t="n">
        <v>-0.1</v>
      </c>
      <c r="AM44" s="365" t="n">
        <v>1.25</v>
      </c>
      <c r="AN44" s="365" t="n">
        <v>0.1</v>
      </c>
      <c r="AO44" s="352"/>
      <c r="AP44" s="353" t="n">
        <v>12</v>
      </c>
      <c r="AQ44" s="366" t="n">
        <v>0.3</v>
      </c>
      <c r="AR44" s="352"/>
      <c r="AS44" s="366" t="n">
        <v>-1.5</v>
      </c>
      <c r="AT44" s="370" t="n">
        <v>0</v>
      </c>
      <c r="AU44" s="352"/>
      <c r="AV44" s="366" t="n">
        <v>0</v>
      </c>
      <c r="AW44" s="352"/>
      <c r="AX44" s="352"/>
      <c r="AY44" s="352"/>
      <c r="AZ44" s="352"/>
      <c r="BA44" s="352"/>
      <c r="BB44" s="352"/>
      <c r="BC44" s="352"/>
      <c r="BD44" s="352"/>
      <c r="BE44" s="352"/>
      <c r="BF44" s="352"/>
    </row>
    <row r="45" customFormat="false" ht="12.75" hidden="false" customHeight="false" outlineLevel="0" collapsed="false">
      <c r="A45" s="355" t="n">
        <f aca="false">EOMONTH(A44,0)+1</f>
        <v>38169</v>
      </c>
      <c r="B45" s="346" t="n">
        <v>0.061499170564736</v>
      </c>
      <c r="D45" s="363" t="n">
        <v>37043</v>
      </c>
      <c r="E45" s="364" t="n">
        <v>107.5</v>
      </c>
      <c r="F45" s="364" t="n">
        <v>110.5</v>
      </c>
      <c r="G45" s="364" t="n">
        <v>112.5</v>
      </c>
      <c r="H45" s="359"/>
      <c r="I45" s="364" t="n">
        <v>27.25</v>
      </c>
      <c r="J45" s="364" t="n">
        <v>31.75</v>
      </c>
      <c r="K45" s="364" t="n">
        <v>35.25</v>
      </c>
      <c r="L45" s="353"/>
      <c r="M45" s="354" t="n">
        <v>37926</v>
      </c>
      <c r="N45" s="365" t="n">
        <v>26.75</v>
      </c>
      <c r="O45" s="365" t="n">
        <v>29.5</v>
      </c>
      <c r="P45" s="365" t="n">
        <v>32</v>
      </c>
      <c r="Q45" s="352"/>
      <c r="R45" s="365" t="n">
        <v>24.75</v>
      </c>
      <c r="S45" s="365" t="n">
        <v>27.5</v>
      </c>
      <c r="T45" s="365" t="n">
        <v>30</v>
      </c>
      <c r="U45" s="352"/>
      <c r="V45" s="365" t="n">
        <v>0</v>
      </c>
      <c r="W45" s="365" t="n">
        <v>0</v>
      </c>
      <c r="X45" s="365" t="n">
        <v>2</v>
      </c>
      <c r="Y45" s="352"/>
      <c r="Z45" s="365" t="n">
        <v>0.14625</v>
      </c>
      <c r="AA45" s="365" t="n">
        <v>0.195</v>
      </c>
      <c r="AB45" s="365" t="n">
        <v>0.2925</v>
      </c>
      <c r="AC45" s="352"/>
      <c r="AD45" s="365" t="n">
        <v>0.07875</v>
      </c>
      <c r="AE45" s="365" t="n">
        <v>0.105</v>
      </c>
      <c r="AF45" s="365" t="n">
        <v>0.1575</v>
      </c>
      <c r="AG45" s="352"/>
      <c r="AH45" s="365" t="n">
        <v>-0.5</v>
      </c>
      <c r="AI45" s="365" t="n">
        <v>2.565</v>
      </c>
      <c r="AJ45" s="365" t="n">
        <v>1</v>
      </c>
      <c r="AK45" s="352"/>
      <c r="AL45" s="365" t="n">
        <v>-0.1</v>
      </c>
      <c r="AM45" s="365" t="n">
        <v>1.25</v>
      </c>
      <c r="AN45" s="365" t="n">
        <v>0.1</v>
      </c>
      <c r="AO45" s="352"/>
      <c r="AP45" s="353" t="n">
        <v>13</v>
      </c>
      <c r="AQ45" s="366" t="n">
        <v>0.3</v>
      </c>
      <c r="AR45" s="352"/>
      <c r="AS45" s="366" t="n">
        <v>-1</v>
      </c>
      <c r="AT45" s="370" t="n">
        <v>0</v>
      </c>
      <c r="AU45" s="352"/>
      <c r="AV45" s="366" t="n">
        <v>0</v>
      </c>
      <c r="AW45" s="352"/>
      <c r="AX45" s="352"/>
      <c r="AY45" s="352"/>
      <c r="AZ45" s="352"/>
      <c r="BA45" s="352"/>
      <c r="BB45" s="352"/>
      <c r="BC45" s="352"/>
      <c r="BD45" s="352"/>
      <c r="BE45" s="352"/>
      <c r="BF45" s="352"/>
    </row>
    <row r="46" customFormat="false" ht="12.75" hidden="false" customHeight="false" outlineLevel="0" collapsed="false">
      <c r="A46" s="355" t="n">
        <f aca="false">EOMONTH(A45,0)+1</f>
        <v>38200</v>
      </c>
      <c r="B46" s="346" t="n">
        <v>0.061522572692275</v>
      </c>
      <c r="D46" s="363" t="n">
        <v>37073</v>
      </c>
      <c r="E46" s="364" t="n">
        <v>177.75</v>
      </c>
      <c r="F46" s="364" t="n">
        <v>187.75</v>
      </c>
      <c r="G46" s="364" t="n">
        <v>192.75</v>
      </c>
      <c r="H46" s="359"/>
      <c r="I46" s="364" t="n">
        <v>29.1500015258789</v>
      </c>
      <c r="J46" s="364" t="n">
        <v>33.1500015258789</v>
      </c>
      <c r="K46" s="364" t="n">
        <v>39.1500015258789</v>
      </c>
      <c r="L46" s="353"/>
      <c r="M46" s="354" t="n">
        <v>37956</v>
      </c>
      <c r="N46" s="365" t="n">
        <v>24.75</v>
      </c>
      <c r="O46" s="365" t="n">
        <v>27.5</v>
      </c>
      <c r="P46" s="365" t="n">
        <v>30</v>
      </c>
      <c r="Q46" s="352"/>
      <c r="R46" s="365" t="n">
        <v>22.75</v>
      </c>
      <c r="S46" s="365" t="n">
        <v>25.5</v>
      </c>
      <c r="T46" s="365" t="n">
        <v>28</v>
      </c>
      <c r="U46" s="352"/>
      <c r="V46" s="365" t="n">
        <v>0</v>
      </c>
      <c r="W46" s="365" t="n">
        <v>0</v>
      </c>
      <c r="X46" s="365" t="n">
        <v>2</v>
      </c>
      <c r="Y46" s="352"/>
      <c r="Z46" s="365" t="n">
        <v>0.148125</v>
      </c>
      <c r="AA46" s="365" t="n">
        <v>0.1975</v>
      </c>
      <c r="AB46" s="365" t="n">
        <v>0.29625</v>
      </c>
      <c r="AC46" s="352"/>
      <c r="AD46" s="365" t="n">
        <v>0.08625</v>
      </c>
      <c r="AE46" s="365" t="n">
        <v>0.115</v>
      </c>
      <c r="AF46" s="365" t="n">
        <v>0.1725</v>
      </c>
      <c r="AG46" s="352"/>
      <c r="AH46" s="365" t="n">
        <v>-0.4</v>
      </c>
      <c r="AI46" s="365" t="n">
        <v>2.3625</v>
      </c>
      <c r="AJ46" s="365" t="n">
        <v>0.5</v>
      </c>
      <c r="AK46" s="352"/>
      <c r="AL46" s="365" t="n">
        <v>-0.1</v>
      </c>
      <c r="AM46" s="365" t="n">
        <v>1.25</v>
      </c>
      <c r="AN46" s="365" t="n">
        <v>0.1</v>
      </c>
      <c r="AO46" s="352"/>
      <c r="AP46" s="353" t="n">
        <v>13</v>
      </c>
      <c r="AQ46" s="366" t="n">
        <v>0.3</v>
      </c>
      <c r="AR46" s="352"/>
      <c r="AS46" s="366" t="n">
        <v>-0.5</v>
      </c>
      <c r="AT46" s="370" t="n">
        <v>0</v>
      </c>
      <c r="AU46" s="352"/>
      <c r="AV46" s="366" t="n">
        <v>0</v>
      </c>
      <c r="AW46" s="352"/>
      <c r="AX46" s="352"/>
      <c r="AY46" s="352"/>
      <c r="AZ46" s="352"/>
      <c r="BA46" s="352"/>
      <c r="BB46" s="352"/>
      <c r="BC46" s="352"/>
      <c r="BD46" s="352"/>
      <c r="BE46" s="352"/>
      <c r="BF46" s="352"/>
    </row>
    <row r="47" customFormat="false" ht="12.75" hidden="false" customHeight="false" outlineLevel="0" collapsed="false">
      <c r="A47" s="355" t="n">
        <f aca="false">EOMONTH(A46,0)+1</f>
        <v>38231</v>
      </c>
      <c r="B47" s="346" t="n">
        <v>0.06154597482</v>
      </c>
      <c r="D47" s="363" t="n">
        <v>37104</v>
      </c>
      <c r="E47" s="364" t="n">
        <v>167.75</v>
      </c>
      <c r="F47" s="364" t="n">
        <v>177.75</v>
      </c>
      <c r="G47" s="364" t="n">
        <v>182.75</v>
      </c>
      <c r="H47" s="359"/>
      <c r="I47" s="364" t="n">
        <v>28.9000015258789</v>
      </c>
      <c r="J47" s="364" t="n">
        <v>32.9000015258789</v>
      </c>
      <c r="K47" s="364" t="n">
        <v>38.9000015258789</v>
      </c>
      <c r="L47" s="353"/>
      <c r="M47" s="354" t="n">
        <v>37987</v>
      </c>
      <c r="N47" s="365" t="n">
        <v>26.75</v>
      </c>
      <c r="O47" s="365" t="n">
        <v>29.75</v>
      </c>
      <c r="P47" s="365" t="n">
        <v>32.5</v>
      </c>
      <c r="Q47" s="352"/>
      <c r="R47" s="365" t="n">
        <v>24.75</v>
      </c>
      <c r="S47" s="365" t="n">
        <v>27.75</v>
      </c>
      <c r="T47" s="365" t="n">
        <v>30.5</v>
      </c>
      <c r="U47" s="352"/>
      <c r="V47" s="365" t="n">
        <v>0</v>
      </c>
      <c r="W47" s="365" t="n">
        <v>0</v>
      </c>
      <c r="X47" s="365" t="n">
        <v>3</v>
      </c>
      <c r="Y47" s="352"/>
      <c r="Z47" s="365" t="n">
        <v>0.2038125</v>
      </c>
      <c r="AA47" s="365" t="n">
        <v>0.27175</v>
      </c>
      <c r="AB47" s="365" t="n">
        <v>0.407625</v>
      </c>
      <c r="AC47" s="352"/>
      <c r="AD47" s="365" t="n">
        <v>0.10125</v>
      </c>
      <c r="AE47" s="365" t="n">
        <v>0.135</v>
      </c>
      <c r="AF47" s="365" t="n">
        <v>0.2025</v>
      </c>
      <c r="AG47" s="352"/>
      <c r="AH47" s="365" t="n">
        <v>-0.4</v>
      </c>
      <c r="AI47" s="365" t="n">
        <v>2.9025</v>
      </c>
      <c r="AJ47" s="365" t="n">
        <v>0.5</v>
      </c>
      <c r="AK47" s="352"/>
      <c r="AL47" s="365" t="n">
        <v>-0.1</v>
      </c>
      <c r="AM47" s="365" t="n">
        <v>1.25</v>
      </c>
      <c r="AN47" s="365" t="n">
        <v>0.1</v>
      </c>
      <c r="AO47" s="352"/>
      <c r="AP47" s="353" t="n">
        <v>13</v>
      </c>
      <c r="AQ47" s="366" t="n">
        <v>0.3</v>
      </c>
      <c r="AR47" s="352"/>
      <c r="AS47" s="366" t="n">
        <v>0</v>
      </c>
      <c r="AT47" s="370" t="n">
        <v>0</v>
      </c>
      <c r="AU47" s="352"/>
      <c r="AV47" s="366" t="n">
        <v>0</v>
      </c>
      <c r="AW47" s="352"/>
      <c r="AX47" s="352"/>
      <c r="AY47" s="352"/>
      <c r="AZ47" s="352"/>
      <c r="BA47" s="352"/>
      <c r="BB47" s="352"/>
      <c r="BC47" s="352"/>
      <c r="BD47" s="352"/>
      <c r="BE47" s="352"/>
      <c r="BF47" s="352"/>
    </row>
    <row r="48" customFormat="false" ht="12.75" hidden="false" customHeight="false" outlineLevel="0" collapsed="false">
      <c r="A48" s="355" t="n">
        <f aca="false">EOMONTH(A47,0)+1</f>
        <v>38261</v>
      </c>
      <c r="B48" s="346" t="n">
        <v>0.06156995905522</v>
      </c>
      <c r="D48" s="363" t="n">
        <v>37135</v>
      </c>
      <c r="E48" s="364" t="n">
        <v>59.75</v>
      </c>
      <c r="F48" s="364" t="n">
        <v>60.75</v>
      </c>
      <c r="G48" s="364" t="n">
        <v>61.75</v>
      </c>
      <c r="H48" s="359"/>
      <c r="I48" s="364" t="n">
        <v>24.75</v>
      </c>
      <c r="J48" s="364" t="n">
        <v>30</v>
      </c>
      <c r="K48" s="364" t="n">
        <v>31.75</v>
      </c>
      <c r="L48" s="353"/>
      <c r="M48" s="354" t="n">
        <v>38018</v>
      </c>
      <c r="N48" s="365" t="n">
        <v>24.75</v>
      </c>
      <c r="O48" s="365" t="n">
        <v>27.75</v>
      </c>
      <c r="P48" s="365" t="n">
        <v>30.5</v>
      </c>
      <c r="Q48" s="352"/>
      <c r="R48" s="365" t="n">
        <v>22.75</v>
      </c>
      <c r="S48" s="365" t="n">
        <v>25.75</v>
      </c>
      <c r="T48" s="365" t="n">
        <v>28.5</v>
      </c>
      <c r="U48" s="352"/>
      <c r="V48" s="365" t="n">
        <v>0</v>
      </c>
      <c r="W48" s="365" t="n">
        <v>0</v>
      </c>
      <c r="X48" s="365" t="n">
        <v>3</v>
      </c>
      <c r="Y48" s="352"/>
      <c r="Z48" s="365" t="n">
        <v>0.2038125</v>
      </c>
      <c r="AA48" s="365" t="n">
        <v>0.27175</v>
      </c>
      <c r="AB48" s="365" t="n">
        <v>0.407625</v>
      </c>
      <c r="AC48" s="352"/>
      <c r="AD48" s="365" t="n">
        <v>0.10125</v>
      </c>
      <c r="AE48" s="365" t="n">
        <v>0.135</v>
      </c>
      <c r="AF48" s="365" t="n">
        <v>0.2025</v>
      </c>
      <c r="AG48" s="352"/>
      <c r="AH48" s="365" t="n">
        <v>-0.4</v>
      </c>
      <c r="AI48" s="365" t="n">
        <v>2.9025</v>
      </c>
      <c r="AJ48" s="365" t="n">
        <v>0.6</v>
      </c>
      <c r="AK48" s="352"/>
      <c r="AL48" s="365" t="n">
        <v>-0.1</v>
      </c>
      <c r="AM48" s="365" t="n">
        <v>1.25</v>
      </c>
      <c r="AN48" s="365" t="n">
        <v>0.1</v>
      </c>
      <c r="AO48" s="352"/>
      <c r="AP48" s="353" t="n">
        <v>14</v>
      </c>
      <c r="AQ48" s="366" t="n">
        <v>0.3</v>
      </c>
      <c r="AR48" s="352"/>
      <c r="AS48" s="366" t="n">
        <v>1</v>
      </c>
      <c r="AT48" s="370" t="n">
        <v>0</v>
      </c>
      <c r="AU48" s="352"/>
      <c r="AV48" s="366" t="n">
        <v>0</v>
      </c>
      <c r="AW48" s="352"/>
      <c r="AX48" s="352"/>
      <c r="AY48" s="352"/>
      <c r="AZ48" s="352"/>
      <c r="BA48" s="352"/>
      <c r="BB48" s="352"/>
      <c r="BC48" s="352"/>
      <c r="BD48" s="352"/>
      <c r="BE48" s="352"/>
      <c r="BF48" s="352"/>
    </row>
    <row r="49" customFormat="false" ht="12.75" hidden="false" customHeight="false" outlineLevel="0" collapsed="false">
      <c r="A49" s="355" t="n">
        <f aca="false">EOMONTH(A48,0)+1</f>
        <v>38292</v>
      </c>
      <c r="B49" s="346" t="n">
        <v>0.061596029570591</v>
      </c>
      <c r="D49" s="363" t="n">
        <v>37165</v>
      </c>
      <c r="E49" s="364" t="n">
        <v>51</v>
      </c>
      <c r="F49" s="364" t="n">
        <v>51.25</v>
      </c>
      <c r="G49" s="364" t="n">
        <v>51.5</v>
      </c>
      <c r="H49" s="359"/>
      <c r="I49" s="364" t="n">
        <v>22</v>
      </c>
      <c r="J49" s="364" t="n">
        <v>24.75</v>
      </c>
      <c r="K49" s="364" t="n">
        <v>29</v>
      </c>
      <c r="L49" s="353"/>
      <c r="M49" s="354" t="n">
        <v>38047</v>
      </c>
      <c r="N49" s="365" t="n">
        <v>25.75</v>
      </c>
      <c r="O49" s="365" t="n">
        <v>28.75</v>
      </c>
      <c r="P49" s="365" t="n">
        <v>31.5</v>
      </c>
      <c r="Q49" s="352"/>
      <c r="R49" s="365" t="n">
        <v>23.75</v>
      </c>
      <c r="S49" s="365" t="n">
        <v>26.75</v>
      </c>
      <c r="T49" s="365" t="n">
        <v>29.5</v>
      </c>
      <c r="U49" s="352"/>
      <c r="V49" s="365" t="n">
        <v>0</v>
      </c>
      <c r="W49" s="365" t="n">
        <v>0</v>
      </c>
      <c r="X49" s="365" t="n">
        <v>2</v>
      </c>
      <c r="Y49" s="352"/>
      <c r="Z49" s="365" t="n">
        <v>0.135</v>
      </c>
      <c r="AA49" s="365" t="n">
        <v>0.18</v>
      </c>
      <c r="AB49" s="365" t="n">
        <v>0.27</v>
      </c>
      <c r="AC49" s="352"/>
      <c r="AD49" s="365" t="n">
        <v>0.09</v>
      </c>
      <c r="AE49" s="365" t="n">
        <v>0.12</v>
      </c>
      <c r="AF49" s="365" t="n">
        <v>0.18</v>
      </c>
      <c r="AG49" s="352"/>
      <c r="AH49" s="365" t="n">
        <v>-0.5</v>
      </c>
      <c r="AI49" s="365" t="n">
        <v>2.565</v>
      </c>
      <c r="AJ49" s="365" t="n">
        <v>1</v>
      </c>
      <c r="AK49" s="352"/>
      <c r="AL49" s="365" t="n">
        <v>-0.1</v>
      </c>
      <c r="AM49" s="365" t="n">
        <v>1.25</v>
      </c>
      <c r="AN49" s="365" t="n">
        <v>0.1</v>
      </c>
      <c r="AO49" s="352"/>
      <c r="AP49" s="353" t="n">
        <v>14</v>
      </c>
      <c r="AQ49" s="366" t="n">
        <v>0.3</v>
      </c>
      <c r="AR49" s="352"/>
      <c r="AS49" s="366" t="n">
        <v>2</v>
      </c>
      <c r="AT49" s="370" t="n">
        <v>0</v>
      </c>
      <c r="AU49" s="352"/>
      <c r="AV49" s="366" t="n">
        <v>0</v>
      </c>
      <c r="AW49" s="352"/>
      <c r="AX49" s="352"/>
      <c r="AY49" s="352"/>
      <c r="AZ49" s="352"/>
      <c r="BA49" s="352"/>
      <c r="BB49" s="352"/>
      <c r="BC49" s="352"/>
      <c r="BD49" s="352"/>
      <c r="BE49" s="352"/>
      <c r="BF49" s="352"/>
    </row>
    <row r="50" customFormat="false" ht="12.75" hidden="false" customHeight="false" outlineLevel="0" collapsed="false">
      <c r="A50" s="355" t="n">
        <f aca="false">EOMONTH(A49,0)+1</f>
        <v>38322</v>
      </c>
      <c r="B50" s="346" t="n">
        <v>0.06162125910181</v>
      </c>
      <c r="D50" s="363" t="n">
        <v>37196</v>
      </c>
      <c r="E50" s="364" t="n">
        <v>51</v>
      </c>
      <c r="F50" s="364" t="n">
        <v>51.25</v>
      </c>
      <c r="G50" s="364" t="n">
        <v>51.5</v>
      </c>
      <c r="H50" s="359"/>
      <c r="I50" s="364" t="n">
        <v>22</v>
      </c>
      <c r="J50" s="364" t="n">
        <v>24.75</v>
      </c>
      <c r="K50" s="364" t="n">
        <v>29</v>
      </c>
      <c r="L50" s="353"/>
      <c r="M50" s="354" t="n">
        <v>38078</v>
      </c>
      <c r="N50" s="365" t="n">
        <v>26.75</v>
      </c>
      <c r="O50" s="365" t="n">
        <v>29.75</v>
      </c>
      <c r="P50" s="365" t="n">
        <v>32.5</v>
      </c>
      <c r="Q50" s="352"/>
      <c r="R50" s="365" t="n">
        <v>24.75</v>
      </c>
      <c r="S50" s="365" t="n">
        <v>27.75</v>
      </c>
      <c r="T50" s="365" t="n">
        <v>30.5</v>
      </c>
      <c r="U50" s="352"/>
      <c r="V50" s="365" t="n">
        <v>0</v>
      </c>
      <c r="W50" s="365" t="n">
        <v>0</v>
      </c>
      <c r="X50" s="365" t="n">
        <v>2</v>
      </c>
      <c r="Y50" s="352"/>
      <c r="Z50" s="365" t="n">
        <v>0.135</v>
      </c>
      <c r="AA50" s="365" t="n">
        <v>0.18</v>
      </c>
      <c r="AB50" s="365" t="n">
        <v>0.27</v>
      </c>
      <c r="AC50" s="352"/>
      <c r="AD50" s="365" t="n">
        <v>0.09</v>
      </c>
      <c r="AE50" s="365" t="n">
        <v>0.12</v>
      </c>
      <c r="AF50" s="365" t="n">
        <v>0.18</v>
      </c>
      <c r="AG50" s="352"/>
      <c r="AH50" s="365" t="n">
        <v>-0.5</v>
      </c>
      <c r="AI50" s="365" t="n">
        <v>2.4975</v>
      </c>
      <c r="AJ50" s="365" t="n">
        <v>1</v>
      </c>
      <c r="AK50" s="352"/>
      <c r="AL50" s="365" t="n">
        <v>-0.1</v>
      </c>
      <c r="AM50" s="365" t="n">
        <v>1.25</v>
      </c>
      <c r="AN50" s="365" t="n">
        <v>0.1</v>
      </c>
      <c r="AO50" s="352"/>
      <c r="AP50" s="353" t="n">
        <v>14</v>
      </c>
      <c r="AQ50" s="366" t="n">
        <v>0.4</v>
      </c>
      <c r="AR50" s="352"/>
      <c r="AS50" s="366" t="n">
        <v>3</v>
      </c>
      <c r="AT50" s="370" t="n">
        <v>0.01</v>
      </c>
      <c r="AU50" s="352"/>
      <c r="AV50" s="366" t="n">
        <v>0</v>
      </c>
      <c r="AW50" s="352"/>
      <c r="AX50" s="352"/>
      <c r="AY50" s="352"/>
      <c r="AZ50" s="352"/>
      <c r="BA50" s="352"/>
      <c r="BB50" s="352"/>
      <c r="BC50" s="352"/>
      <c r="BD50" s="352"/>
      <c r="BE50" s="352"/>
      <c r="BF50" s="352"/>
    </row>
    <row r="51" customFormat="false" ht="12.75" hidden="false" customHeight="false" outlineLevel="0" collapsed="false">
      <c r="A51" s="355" t="n">
        <f aca="false">EOMONTH(A50,0)+1</f>
        <v>38353</v>
      </c>
      <c r="B51" s="346" t="n">
        <v>0.061683294741668</v>
      </c>
      <c r="D51" s="363" t="n">
        <v>37226</v>
      </c>
      <c r="E51" s="364" t="n">
        <v>51</v>
      </c>
      <c r="F51" s="364" t="n">
        <v>51.25</v>
      </c>
      <c r="G51" s="364" t="n">
        <v>51.5</v>
      </c>
      <c r="H51" s="359"/>
      <c r="I51" s="364" t="n">
        <v>22.5</v>
      </c>
      <c r="J51" s="364" t="n">
        <v>25.25</v>
      </c>
      <c r="K51" s="364" t="n">
        <v>29.5</v>
      </c>
      <c r="L51" s="353"/>
      <c r="M51" s="354" t="n">
        <v>38108</v>
      </c>
      <c r="N51" s="365" t="n">
        <v>33</v>
      </c>
      <c r="O51" s="365" t="n">
        <v>36</v>
      </c>
      <c r="P51" s="365" t="n">
        <v>38.75</v>
      </c>
      <c r="Q51" s="352"/>
      <c r="R51" s="365" t="n">
        <v>31</v>
      </c>
      <c r="S51" s="365" t="n">
        <v>34</v>
      </c>
      <c r="T51" s="365" t="n">
        <v>36.75</v>
      </c>
      <c r="U51" s="352"/>
      <c r="V51" s="365" t="n">
        <v>0</v>
      </c>
      <c r="W51" s="365" t="n">
        <v>0</v>
      </c>
      <c r="X51" s="365" t="n">
        <v>3</v>
      </c>
      <c r="Y51" s="352"/>
      <c r="Z51" s="365" t="n">
        <v>0.20025</v>
      </c>
      <c r="AA51" s="365" t="n">
        <v>0.267</v>
      </c>
      <c r="AB51" s="365" t="n">
        <v>0.4005</v>
      </c>
      <c r="AC51" s="352"/>
      <c r="AD51" s="365" t="n">
        <v>0.11625</v>
      </c>
      <c r="AE51" s="365" t="n">
        <v>0.155</v>
      </c>
      <c r="AF51" s="365" t="n">
        <v>0.2325</v>
      </c>
      <c r="AG51" s="352"/>
      <c r="AH51" s="365" t="n">
        <v>-0.4</v>
      </c>
      <c r="AI51" s="365" t="n">
        <v>3.1725</v>
      </c>
      <c r="AJ51" s="365" t="n">
        <v>0.5</v>
      </c>
      <c r="AK51" s="352"/>
      <c r="AL51" s="365" t="n">
        <v>-0.1</v>
      </c>
      <c r="AM51" s="365" t="n">
        <v>1.3125</v>
      </c>
      <c r="AN51" s="365" t="n">
        <v>0.1</v>
      </c>
      <c r="AO51" s="352"/>
      <c r="AP51" s="353" t="n">
        <v>15</v>
      </c>
      <c r="AQ51" s="366" t="n">
        <v>0.4</v>
      </c>
      <c r="AR51" s="352"/>
      <c r="AS51" s="366" t="n">
        <v>4</v>
      </c>
      <c r="AT51" s="370" t="n">
        <v>0.015</v>
      </c>
      <c r="AU51" s="352"/>
      <c r="AV51" s="366" t="n">
        <v>0</v>
      </c>
      <c r="AW51" s="352"/>
      <c r="AX51" s="352"/>
      <c r="AY51" s="352"/>
      <c r="AZ51" s="352"/>
      <c r="BA51" s="352"/>
      <c r="BB51" s="352"/>
      <c r="BC51" s="352"/>
      <c r="BD51" s="352"/>
      <c r="BE51" s="352"/>
      <c r="BF51" s="352"/>
    </row>
    <row r="52" customFormat="false" ht="12.75" hidden="false" customHeight="false" outlineLevel="0" collapsed="false">
      <c r="A52" s="355" t="n">
        <f aca="false">EOMONTH(A51,0)+1</f>
        <v>38384</v>
      </c>
      <c r="B52" s="346" t="n">
        <v>0.061774948721184</v>
      </c>
      <c r="D52" s="363" t="n">
        <v>37257</v>
      </c>
      <c r="E52" s="364" t="n">
        <v>67.5</v>
      </c>
      <c r="F52" s="364" t="n">
        <v>68</v>
      </c>
      <c r="G52" s="364" t="n">
        <v>68.5</v>
      </c>
      <c r="H52" s="359"/>
      <c r="I52" s="364" t="n">
        <v>22.25</v>
      </c>
      <c r="J52" s="364" t="n">
        <v>25.5</v>
      </c>
      <c r="K52" s="364" t="n">
        <v>29.5</v>
      </c>
      <c r="L52" s="353"/>
      <c r="M52" s="354" t="n">
        <v>38139</v>
      </c>
      <c r="N52" s="365" t="n">
        <v>36.75</v>
      </c>
      <c r="O52" s="365" t="n">
        <v>39.75</v>
      </c>
      <c r="P52" s="365" t="n">
        <v>42.5</v>
      </c>
      <c r="Q52" s="352"/>
      <c r="R52" s="365" t="n">
        <v>25</v>
      </c>
      <c r="S52" s="365" t="n">
        <v>28</v>
      </c>
      <c r="T52" s="365" t="n">
        <v>30.75</v>
      </c>
      <c r="U52" s="352"/>
      <c r="V52" s="365" t="n">
        <v>0.75</v>
      </c>
      <c r="W52" s="365" t="n">
        <v>3</v>
      </c>
      <c r="X52" s="365" t="n">
        <v>8</v>
      </c>
      <c r="Y52" s="352"/>
      <c r="Z52" s="365" t="n">
        <v>0.280125</v>
      </c>
      <c r="AA52" s="365" t="n">
        <v>0.3735</v>
      </c>
      <c r="AB52" s="365" t="n">
        <v>0.56025</v>
      </c>
      <c r="AC52" s="352"/>
      <c r="AD52" s="365" t="n">
        <v>0.13125</v>
      </c>
      <c r="AE52" s="365" t="n">
        <v>0.175</v>
      </c>
      <c r="AF52" s="365" t="n">
        <v>0.2625</v>
      </c>
      <c r="AG52" s="352"/>
      <c r="AH52" s="365" t="n">
        <v>-0.4</v>
      </c>
      <c r="AI52" s="365" t="n">
        <v>4.455</v>
      </c>
      <c r="AJ52" s="365" t="n">
        <v>0.5</v>
      </c>
      <c r="AK52" s="352"/>
      <c r="AL52" s="365" t="n">
        <v>-0.1</v>
      </c>
      <c r="AM52" s="365" t="n">
        <v>1.4375</v>
      </c>
      <c r="AN52" s="365" t="n">
        <v>0.1</v>
      </c>
      <c r="AO52" s="352"/>
      <c r="AP52" s="353" t="n">
        <v>15</v>
      </c>
      <c r="AQ52" s="366" t="n">
        <v>0.4</v>
      </c>
      <c r="AR52" s="352"/>
      <c r="AS52" s="366" t="n">
        <v>5</v>
      </c>
      <c r="AT52" s="370" t="n">
        <v>0.0175</v>
      </c>
      <c r="AU52" s="352"/>
      <c r="AV52" s="366" t="n">
        <v>0</v>
      </c>
      <c r="AW52" s="352"/>
      <c r="AX52" s="352"/>
      <c r="AY52" s="352"/>
      <c r="AZ52" s="352"/>
      <c r="BA52" s="352"/>
      <c r="BB52" s="352"/>
      <c r="BC52" s="352"/>
      <c r="BD52" s="352"/>
      <c r="BE52" s="352"/>
      <c r="BF52" s="352"/>
    </row>
    <row r="53" customFormat="false" ht="12.75" hidden="false" customHeight="false" outlineLevel="0" collapsed="false">
      <c r="A53" s="355" t="n">
        <f aca="false">EOMONTH(A52,0)+1</f>
        <v>38412</v>
      </c>
      <c r="B53" s="346" t="n">
        <v>0.061857732963145</v>
      </c>
      <c r="D53" s="363" t="n">
        <v>37288</v>
      </c>
      <c r="E53" s="364" t="n">
        <v>67.5</v>
      </c>
      <c r="F53" s="364" t="n">
        <v>68</v>
      </c>
      <c r="G53" s="364" t="n">
        <v>68.5</v>
      </c>
      <c r="H53" s="359"/>
      <c r="I53" s="364" t="n">
        <v>22.25</v>
      </c>
      <c r="J53" s="364" t="n">
        <v>25.25</v>
      </c>
      <c r="K53" s="364" t="n">
        <v>29.5</v>
      </c>
      <c r="L53" s="353"/>
      <c r="M53" s="354" t="n">
        <v>38169</v>
      </c>
      <c r="N53" s="365" t="n">
        <v>38.75</v>
      </c>
      <c r="O53" s="365" t="n">
        <v>41.75</v>
      </c>
      <c r="P53" s="365" t="n">
        <v>44.5</v>
      </c>
      <c r="Q53" s="352"/>
      <c r="R53" s="365" t="n">
        <v>37</v>
      </c>
      <c r="S53" s="365" t="n">
        <v>40</v>
      </c>
      <c r="T53" s="365" t="n">
        <v>42.75</v>
      </c>
      <c r="U53" s="352"/>
      <c r="V53" s="365" t="n">
        <v>2</v>
      </c>
      <c r="W53" s="365" t="n">
        <v>7</v>
      </c>
      <c r="X53" s="365" t="n">
        <v>12</v>
      </c>
      <c r="Y53" s="352"/>
      <c r="Z53" s="365" t="n">
        <v>0.283875</v>
      </c>
      <c r="AA53" s="365" t="n">
        <v>0.3785</v>
      </c>
      <c r="AB53" s="365" t="n">
        <v>0.56775</v>
      </c>
      <c r="AC53" s="352"/>
      <c r="AD53" s="365" t="n">
        <v>0.16125</v>
      </c>
      <c r="AE53" s="365" t="n">
        <v>0.215</v>
      </c>
      <c r="AF53" s="365" t="n">
        <v>0.3225</v>
      </c>
      <c r="AG53" s="352"/>
      <c r="AH53" s="365" t="n">
        <v>-0.4</v>
      </c>
      <c r="AI53" s="365" t="n">
        <v>5.805</v>
      </c>
      <c r="AJ53" s="365" t="n">
        <v>0.5</v>
      </c>
      <c r="AK53" s="352"/>
      <c r="AL53" s="365" t="n">
        <v>-0.1</v>
      </c>
      <c r="AM53" s="365" t="n">
        <v>1.4375</v>
      </c>
      <c r="AN53" s="365" t="n">
        <v>0.1</v>
      </c>
      <c r="AO53" s="352"/>
      <c r="AP53" s="353" t="n">
        <v>15</v>
      </c>
      <c r="AQ53" s="366" t="n">
        <v>0.4</v>
      </c>
      <c r="AR53" s="352"/>
      <c r="AS53" s="366" t="n">
        <v>6</v>
      </c>
      <c r="AT53" s="370" t="n">
        <v>0.025</v>
      </c>
      <c r="AU53" s="352"/>
      <c r="AV53" s="366" t="n">
        <v>0</v>
      </c>
      <c r="AW53" s="352"/>
      <c r="AX53" s="352"/>
      <c r="AY53" s="352"/>
      <c r="AZ53" s="352"/>
      <c r="BA53" s="352"/>
      <c r="BB53" s="352"/>
      <c r="BC53" s="352"/>
      <c r="BD53" s="352"/>
      <c r="BE53" s="352"/>
      <c r="BF53" s="352"/>
    </row>
    <row r="54" customFormat="false" ht="12.75" hidden="false" customHeight="false" outlineLevel="0" collapsed="false">
      <c r="A54" s="355" t="n">
        <f aca="false">EOMONTH(A53,0)+1</f>
        <v>38443</v>
      </c>
      <c r="B54" s="346" t="n">
        <v>0.061949386947968</v>
      </c>
      <c r="D54" s="363" t="n">
        <v>37316</v>
      </c>
      <c r="E54" s="364" t="n">
        <v>49.25</v>
      </c>
      <c r="F54" s="364" t="n">
        <v>49.75</v>
      </c>
      <c r="G54" s="364" t="n">
        <v>50.25</v>
      </c>
      <c r="H54" s="359"/>
      <c r="I54" s="364" t="n">
        <v>21.5</v>
      </c>
      <c r="J54" s="364" t="n">
        <v>24.5</v>
      </c>
      <c r="K54" s="364" t="n">
        <v>28.75</v>
      </c>
      <c r="L54" s="353"/>
      <c r="M54" s="354" t="n">
        <v>38200</v>
      </c>
      <c r="N54" s="365" t="n">
        <v>38.75</v>
      </c>
      <c r="O54" s="365" t="n">
        <v>41.75</v>
      </c>
      <c r="P54" s="365" t="n">
        <v>44.5</v>
      </c>
      <c r="Q54" s="352"/>
      <c r="R54" s="365" t="n">
        <v>37</v>
      </c>
      <c r="S54" s="365" t="n">
        <v>40</v>
      </c>
      <c r="T54" s="365" t="n">
        <v>42.75</v>
      </c>
      <c r="U54" s="352"/>
      <c r="V54" s="365" t="n">
        <v>2</v>
      </c>
      <c r="W54" s="365" t="n">
        <v>7</v>
      </c>
      <c r="X54" s="365" t="n">
        <v>12</v>
      </c>
      <c r="Y54" s="352"/>
      <c r="Z54" s="365" t="n">
        <v>0.283875</v>
      </c>
      <c r="AA54" s="365" t="n">
        <v>0.3785</v>
      </c>
      <c r="AB54" s="365" t="n">
        <v>0.56775</v>
      </c>
      <c r="AC54" s="352"/>
      <c r="AD54" s="365" t="n">
        <v>0.16125</v>
      </c>
      <c r="AE54" s="365" t="n">
        <v>0.215</v>
      </c>
      <c r="AF54" s="365" t="n">
        <v>0.3225</v>
      </c>
      <c r="AG54" s="352"/>
      <c r="AH54" s="365" t="n">
        <v>-0.5</v>
      </c>
      <c r="AI54" s="365" t="n">
        <v>5.805</v>
      </c>
      <c r="AJ54" s="365" t="n">
        <v>1.75</v>
      </c>
      <c r="AK54" s="352"/>
      <c r="AL54" s="365" t="n">
        <v>-0.1</v>
      </c>
      <c r="AM54" s="365" t="n">
        <v>1.4375</v>
      </c>
      <c r="AN54" s="365" t="n">
        <v>0.1</v>
      </c>
      <c r="AO54" s="352"/>
      <c r="AP54" s="353" t="n">
        <v>16</v>
      </c>
      <c r="AQ54" s="366" t="n">
        <v>0.4</v>
      </c>
      <c r="AR54" s="352"/>
      <c r="AS54" s="366" t="n">
        <v>7</v>
      </c>
      <c r="AT54" s="370" t="n">
        <v>0.035</v>
      </c>
      <c r="AU54" s="352"/>
      <c r="AV54" s="366" t="n">
        <v>0</v>
      </c>
      <c r="AW54" s="352"/>
      <c r="AX54" s="352"/>
      <c r="AY54" s="352"/>
      <c r="AZ54" s="352"/>
      <c r="BA54" s="352"/>
      <c r="BB54" s="352"/>
      <c r="BC54" s="352"/>
      <c r="BD54" s="352"/>
      <c r="BE54" s="352"/>
      <c r="BF54" s="352"/>
    </row>
    <row r="55" customFormat="false" ht="12.75" hidden="false" customHeight="false" outlineLevel="0" collapsed="false">
      <c r="A55" s="355" t="n">
        <f aca="false">EOMONTH(A54,0)+1</f>
        <v>38473</v>
      </c>
      <c r="B55" s="346" t="n">
        <v>0.062038084355291</v>
      </c>
      <c r="D55" s="363" t="n">
        <v>37347</v>
      </c>
      <c r="E55" s="364" t="n">
        <v>49.25</v>
      </c>
      <c r="F55" s="364" t="n">
        <v>49.75</v>
      </c>
      <c r="G55" s="364" t="n">
        <v>50.25</v>
      </c>
      <c r="H55" s="359"/>
      <c r="I55" s="364" t="n">
        <v>21.25</v>
      </c>
      <c r="J55" s="364" t="n">
        <v>24.25</v>
      </c>
      <c r="K55" s="364" t="n">
        <v>28.5</v>
      </c>
      <c r="L55" s="353"/>
      <c r="M55" s="354" t="n">
        <v>38231</v>
      </c>
      <c r="N55" s="365" t="n">
        <v>33.25</v>
      </c>
      <c r="O55" s="365" t="n">
        <v>36.25</v>
      </c>
      <c r="P55" s="365" t="n">
        <v>39</v>
      </c>
      <c r="Q55" s="352"/>
      <c r="R55" s="365" t="n">
        <v>31.25</v>
      </c>
      <c r="S55" s="365" t="n">
        <v>34.25</v>
      </c>
      <c r="T55" s="365" t="n">
        <v>37</v>
      </c>
      <c r="U55" s="352"/>
      <c r="V55" s="365" t="n">
        <v>0.25</v>
      </c>
      <c r="W55" s="365" t="n">
        <v>1</v>
      </c>
      <c r="X55" s="365" t="n">
        <v>4</v>
      </c>
      <c r="Y55" s="352"/>
      <c r="Z55" s="365" t="n">
        <v>0.20025</v>
      </c>
      <c r="AA55" s="365" t="n">
        <v>0.267</v>
      </c>
      <c r="AB55" s="365" t="n">
        <v>0.4005</v>
      </c>
      <c r="AC55" s="352"/>
      <c r="AD55" s="365" t="n">
        <v>0.10125</v>
      </c>
      <c r="AE55" s="365" t="n">
        <v>0.135</v>
      </c>
      <c r="AF55" s="365" t="n">
        <v>0.2025</v>
      </c>
      <c r="AG55" s="352"/>
      <c r="AH55" s="365" t="n">
        <v>-1</v>
      </c>
      <c r="AI55" s="365" t="n">
        <v>3.1725</v>
      </c>
      <c r="AJ55" s="365" t="n">
        <v>2.5</v>
      </c>
      <c r="AK55" s="352"/>
      <c r="AL55" s="365" t="n">
        <v>-0.1</v>
      </c>
      <c r="AM55" s="365" t="n">
        <v>1.3125</v>
      </c>
      <c r="AN55" s="365" t="n">
        <v>0.1</v>
      </c>
      <c r="AO55" s="352"/>
      <c r="AP55" s="353" t="n">
        <v>16</v>
      </c>
      <c r="AQ55" s="366" t="n">
        <v>0.4</v>
      </c>
      <c r="AR55" s="352"/>
      <c r="AS55" s="366" t="n">
        <v>8</v>
      </c>
      <c r="AT55" s="370" t="n">
        <v>0.04</v>
      </c>
      <c r="AU55" s="352"/>
      <c r="AV55" s="366" t="n">
        <v>0</v>
      </c>
      <c r="AW55" s="352"/>
      <c r="AX55" s="352"/>
      <c r="AY55" s="352"/>
      <c r="AZ55" s="352"/>
      <c r="BA55" s="352"/>
      <c r="BB55" s="352"/>
      <c r="BC55" s="352"/>
      <c r="BD55" s="352"/>
      <c r="BE55" s="352"/>
      <c r="BF55" s="352"/>
    </row>
    <row r="56" customFormat="false" ht="12.75" hidden="false" customHeight="false" outlineLevel="0" collapsed="false">
      <c r="A56" s="355" t="n">
        <f aca="false">EOMONTH(A55,0)+1</f>
        <v>38504</v>
      </c>
      <c r="B56" s="346" t="n">
        <v>0.062129738345602</v>
      </c>
      <c r="D56" s="363" t="n">
        <v>37377</v>
      </c>
      <c r="E56" s="364" t="n">
        <v>61.75</v>
      </c>
      <c r="F56" s="364" t="n">
        <v>62.75</v>
      </c>
      <c r="G56" s="364" t="n">
        <v>63.75</v>
      </c>
      <c r="H56" s="359"/>
      <c r="I56" s="364" t="n">
        <v>29</v>
      </c>
      <c r="J56" s="364" t="n">
        <v>32</v>
      </c>
      <c r="K56" s="364" t="n">
        <v>36.25</v>
      </c>
      <c r="L56" s="353"/>
      <c r="M56" s="354" t="n">
        <v>38261</v>
      </c>
      <c r="N56" s="365" t="n">
        <v>27.25</v>
      </c>
      <c r="O56" s="365" t="n">
        <v>30.25</v>
      </c>
      <c r="P56" s="365" t="n">
        <v>33</v>
      </c>
      <c r="Q56" s="352"/>
      <c r="R56" s="365" t="n">
        <v>25.25</v>
      </c>
      <c r="S56" s="365" t="n">
        <v>28.25</v>
      </c>
      <c r="T56" s="365" t="n">
        <v>31</v>
      </c>
      <c r="U56" s="352"/>
      <c r="V56" s="365" t="n">
        <v>0</v>
      </c>
      <c r="W56" s="365" t="n">
        <v>0</v>
      </c>
      <c r="X56" s="365" t="n">
        <v>2</v>
      </c>
      <c r="Y56" s="352"/>
      <c r="Z56" s="365" t="n">
        <v>0.1275</v>
      </c>
      <c r="AA56" s="365" t="n">
        <v>0.17</v>
      </c>
      <c r="AB56" s="365" t="n">
        <v>0.255</v>
      </c>
      <c r="AC56" s="352"/>
      <c r="AD56" s="365" t="n">
        <v>0.07875</v>
      </c>
      <c r="AE56" s="365" t="n">
        <v>0.105</v>
      </c>
      <c r="AF56" s="365" t="n">
        <v>0.1575</v>
      </c>
      <c r="AG56" s="352"/>
      <c r="AH56" s="365" t="n">
        <v>-1</v>
      </c>
      <c r="AI56" s="365" t="n">
        <v>2.7</v>
      </c>
      <c r="AJ56" s="365" t="n">
        <v>2.5</v>
      </c>
      <c r="AK56" s="352"/>
      <c r="AL56" s="365" t="n">
        <v>-0.1</v>
      </c>
      <c r="AM56" s="365" t="n">
        <v>1.25</v>
      </c>
      <c r="AN56" s="365" t="n">
        <v>0.1</v>
      </c>
      <c r="AO56" s="352"/>
      <c r="AP56" s="353" t="n">
        <v>16</v>
      </c>
      <c r="AQ56" s="366" t="n">
        <v>0.4</v>
      </c>
      <c r="AR56" s="352"/>
      <c r="AS56" s="366" t="n">
        <v>9</v>
      </c>
      <c r="AT56" s="370" t="n">
        <v>0.055</v>
      </c>
      <c r="AU56" s="352"/>
      <c r="AV56" s="366" t="n">
        <v>0</v>
      </c>
      <c r="AW56" s="352"/>
      <c r="AX56" s="352"/>
      <c r="AY56" s="352"/>
      <c r="AZ56" s="352"/>
      <c r="BA56" s="352"/>
      <c r="BB56" s="352"/>
      <c r="BC56" s="352"/>
      <c r="BD56" s="352"/>
      <c r="BE56" s="352"/>
      <c r="BF56" s="352"/>
    </row>
    <row r="57" customFormat="false" ht="12.75" hidden="false" customHeight="false" outlineLevel="0" collapsed="false">
      <c r="A57" s="355" t="n">
        <f aca="false">EOMONTH(A56,0)+1</f>
        <v>38534</v>
      </c>
      <c r="B57" s="346" t="n">
        <v>0.062218435758234</v>
      </c>
      <c r="D57" s="363" t="n">
        <v>37408</v>
      </c>
      <c r="E57" s="364" t="n">
        <v>81</v>
      </c>
      <c r="F57" s="364" t="n">
        <v>86</v>
      </c>
      <c r="G57" s="364" t="n">
        <v>91</v>
      </c>
      <c r="H57" s="359"/>
      <c r="I57" s="364" t="n">
        <v>28.25</v>
      </c>
      <c r="J57" s="364" t="n">
        <v>33</v>
      </c>
      <c r="K57" s="364" t="n">
        <v>36.75</v>
      </c>
      <c r="L57" s="353"/>
      <c r="M57" s="354" t="n">
        <v>38292</v>
      </c>
      <c r="N57" s="365" t="n">
        <v>27.25</v>
      </c>
      <c r="O57" s="365" t="n">
        <v>30.25</v>
      </c>
      <c r="P57" s="365" t="n">
        <v>33</v>
      </c>
      <c r="Q57" s="352"/>
      <c r="R57" s="365" t="n">
        <v>25.25</v>
      </c>
      <c r="S57" s="365" t="n">
        <v>28.25</v>
      </c>
      <c r="T57" s="365" t="n">
        <v>31</v>
      </c>
      <c r="U57" s="352"/>
      <c r="V57" s="365" t="n">
        <v>0</v>
      </c>
      <c r="W57" s="365" t="n">
        <v>0</v>
      </c>
      <c r="X57" s="365" t="n">
        <v>2</v>
      </c>
      <c r="Y57" s="352"/>
      <c r="Z57" s="365" t="n">
        <v>0.1275</v>
      </c>
      <c r="AA57" s="365" t="n">
        <v>0.17</v>
      </c>
      <c r="AB57" s="365" t="n">
        <v>0.255</v>
      </c>
      <c r="AC57" s="352"/>
      <c r="AD57" s="365" t="n">
        <v>0.07875</v>
      </c>
      <c r="AE57" s="365" t="n">
        <v>0.105</v>
      </c>
      <c r="AF57" s="365" t="n">
        <v>0.1575</v>
      </c>
      <c r="AG57" s="352"/>
      <c r="AH57" s="365" t="n">
        <v>-0.5</v>
      </c>
      <c r="AI57" s="365" t="n">
        <v>2.565</v>
      </c>
      <c r="AJ57" s="365" t="n">
        <v>1</v>
      </c>
      <c r="AK57" s="352"/>
      <c r="AL57" s="365" t="n">
        <v>-0.1</v>
      </c>
      <c r="AM57" s="365" t="n">
        <v>1.25</v>
      </c>
      <c r="AN57" s="365" t="n">
        <v>0.1</v>
      </c>
      <c r="AO57" s="352"/>
      <c r="AP57" s="353" t="n">
        <v>17</v>
      </c>
      <c r="AQ57" s="366" t="n">
        <v>0.4</v>
      </c>
      <c r="AR57" s="352"/>
      <c r="AS57" s="366" t="n">
        <v>10</v>
      </c>
      <c r="AT57" s="370" t="n">
        <v>0.07</v>
      </c>
      <c r="AU57" s="352"/>
      <c r="AV57" s="352"/>
      <c r="AW57" s="352"/>
      <c r="AX57" s="352"/>
      <c r="AY57" s="352"/>
      <c r="AZ57" s="352"/>
      <c r="BA57" s="352"/>
      <c r="BB57" s="352"/>
      <c r="BC57" s="352"/>
      <c r="BD57" s="352"/>
      <c r="BE57" s="352"/>
      <c r="BF57" s="352"/>
    </row>
    <row r="58" customFormat="false" ht="12.75" hidden="false" customHeight="false" outlineLevel="0" collapsed="false">
      <c r="A58" s="355" t="n">
        <f aca="false">EOMONTH(A57,0)+1</f>
        <v>38565</v>
      </c>
      <c r="B58" s="346" t="n">
        <v>0.062310089754032</v>
      </c>
      <c r="D58" s="363" t="n">
        <v>37438</v>
      </c>
      <c r="E58" s="364" t="n">
        <v>113.75</v>
      </c>
      <c r="F58" s="364" t="n">
        <v>123.75</v>
      </c>
      <c r="G58" s="364" t="n">
        <v>133.75</v>
      </c>
      <c r="H58" s="359"/>
      <c r="I58" s="364" t="n">
        <v>30.5</v>
      </c>
      <c r="J58" s="364" t="n">
        <v>34.75</v>
      </c>
      <c r="K58" s="364" t="n">
        <v>41</v>
      </c>
      <c r="L58" s="353"/>
      <c r="M58" s="354" t="n">
        <v>38322</v>
      </c>
      <c r="N58" s="365" t="n">
        <v>25.25</v>
      </c>
      <c r="O58" s="365" t="n">
        <v>28.25</v>
      </c>
      <c r="P58" s="365" t="n">
        <v>31</v>
      </c>
      <c r="Q58" s="352"/>
      <c r="R58" s="365" t="n">
        <v>23.25</v>
      </c>
      <c r="S58" s="365" t="n">
        <v>26.25</v>
      </c>
      <c r="T58" s="365" t="n">
        <v>29</v>
      </c>
      <c r="U58" s="352"/>
      <c r="V58" s="365" t="n">
        <v>0</v>
      </c>
      <c r="W58" s="365" t="n">
        <v>0</v>
      </c>
      <c r="X58" s="365" t="n">
        <v>2</v>
      </c>
      <c r="Y58" s="352"/>
      <c r="Z58" s="365" t="n">
        <v>0.129375</v>
      </c>
      <c r="AA58" s="365" t="n">
        <v>0.1725</v>
      </c>
      <c r="AB58" s="365" t="n">
        <v>0.25875</v>
      </c>
      <c r="AC58" s="352"/>
      <c r="AD58" s="365" t="n">
        <v>0.08625</v>
      </c>
      <c r="AE58" s="365" t="n">
        <v>0.115</v>
      </c>
      <c r="AF58" s="365" t="n">
        <v>0.1725</v>
      </c>
      <c r="AG58" s="352"/>
      <c r="AH58" s="365" t="n">
        <v>-0.4</v>
      </c>
      <c r="AI58" s="365" t="n">
        <v>2.3625</v>
      </c>
      <c r="AJ58" s="365" t="n">
        <v>0.5</v>
      </c>
      <c r="AK58" s="352"/>
      <c r="AL58" s="365" t="n">
        <v>-0.1</v>
      </c>
      <c r="AM58" s="365" t="n">
        <v>1.25</v>
      </c>
      <c r="AN58" s="365" t="n">
        <v>0.1</v>
      </c>
      <c r="AO58" s="352"/>
      <c r="AP58" s="353" t="n">
        <v>17</v>
      </c>
      <c r="AQ58" s="366" t="n">
        <v>0.4</v>
      </c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  <c r="BC58" s="352"/>
      <c r="BD58" s="352"/>
      <c r="BE58" s="352"/>
      <c r="BF58" s="352"/>
    </row>
    <row r="59" customFormat="false" ht="12.75" hidden="false" customHeight="false" outlineLevel="0" collapsed="false">
      <c r="A59" s="355" t="n">
        <f aca="false">EOMONTH(A58,0)+1</f>
        <v>38596</v>
      </c>
      <c r="B59" s="346" t="n">
        <v>0.062401743752617</v>
      </c>
      <c r="D59" s="363" t="n">
        <v>37469</v>
      </c>
      <c r="E59" s="364" t="n">
        <v>106.75</v>
      </c>
      <c r="F59" s="364" t="n">
        <v>116.75</v>
      </c>
      <c r="G59" s="364" t="n">
        <v>126.75</v>
      </c>
      <c r="H59" s="359"/>
      <c r="I59" s="364" t="n">
        <v>30.25</v>
      </c>
      <c r="J59" s="364" t="n">
        <v>34.5</v>
      </c>
      <c r="K59" s="364" t="n">
        <v>40.75</v>
      </c>
      <c r="L59" s="353"/>
      <c r="M59" s="354" t="n">
        <v>38353</v>
      </c>
      <c r="N59" s="365" t="n">
        <v>27.25</v>
      </c>
      <c r="O59" s="365" t="n">
        <v>30.5</v>
      </c>
      <c r="P59" s="365" t="n">
        <v>33.5</v>
      </c>
      <c r="Q59" s="352"/>
      <c r="R59" s="365" t="n">
        <v>25.25</v>
      </c>
      <c r="S59" s="365" t="n">
        <v>28.5</v>
      </c>
      <c r="T59" s="365" t="n">
        <v>31.5</v>
      </c>
      <c r="U59" s="352"/>
      <c r="V59" s="365" t="n">
        <v>0</v>
      </c>
      <c r="W59" s="365" t="n">
        <v>0</v>
      </c>
      <c r="X59" s="365" t="n">
        <v>3</v>
      </c>
      <c r="Y59" s="352"/>
      <c r="Z59" s="365" t="n">
        <v>0.1786875</v>
      </c>
      <c r="AA59" s="365" t="n">
        <v>0.23825</v>
      </c>
      <c r="AB59" s="365" t="n">
        <v>0.357375</v>
      </c>
      <c r="AC59" s="352"/>
      <c r="AD59" s="365" t="n">
        <v>0.10125</v>
      </c>
      <c r="AE59" s="365" t="n">
        <v>0.135</v>
      </c>
      <c r="AF59" s="365" t="n">
        <v>0.2025</v>
      </c>
      <c r="AG59" s="352"/>
      <c r="AH59" s="365" t="n">
        <v>-0.4</v>
      </c>
      <c r="AI59" s="365" t="n">
        <v>2.322</v>
      </c>
      <c r="AJ59" s="365" t="n">
        <v>0.5</v>
      </c>
      <c r="AK59" s="352"/>
      <c r="AL59" s="365" t="n">
        <v>-0.1</v>
      </c>
      <c r="AM59" s="365" t="n">
        <v>1</v>
      </c>
      <c r="AN59" s="365" t="n">
        <v>0.1</v>
      </c>
      <c r="AO59" s="352"/>
      <c r="AP59" s="353" t="n">
        <v>17</v>
      </c>
      <c r="AQ59" s="366" t="n">
        <v>0.4</v>
      </c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  <c r="BC59" s="352"/>
      <c r="BD59" s="352"/>
      <c r="BE59" s="352"/>
      <c r="BF59" s="352"/>
    </row>
    <row r="60" customFormat="false" ht="12.75" hidden="false" customHeight="false" outlineLevel="0" collapsed="false">
      <c r="A60" s="355" t="n">
        <f aca="false">EOMONTH(A59,0)+1</f>
        <v>38626</v>
      </c>
      <c r="B60" s="346" t="n">
        <v>0.062490441173257</v>
      </c>
      <c r="D60" s="363" t="n">
        <v>37500</v>
      </c>
      <c r="E60" s="364" t="n">
        <v>48.5</v>
      </c>
      <c r="F60" s="364" t="n">
        <v>50.5</v>
      </c>
      <c r="G60" s="364" t="n">
        <v>52.5</v>
      </c>
      <c r="H60" s="359"/>
      <c r="I60" s="364" t="n">
        <v>24.5</v>
      </c>
      <c r="J60" s="364" t="n">
        <v>30</v>
      </c>
      <c r="K60" s="364" t="n">
        <v>31.75</v>
      </c>
      <c r="L60" s="353"/>
      <c r="M60" s="354" t="n">
        <v>38384</v>
      </c>
      <c r="N60" s="365" t="n">
        <v>25.25</v>
      </c>
      <c r="O60" s="365" t="n">
        <v>28.5</v>
      </c>
      <c r="P60" s="365" t="n">
        <v>31.5</v>
      </c>
      <c r="Q60" s="352"/>
      <c r="R60" s="365" t="n">
        <v>23.25</v>
      </c>
      <c r="S60" s="365" t="n">
        <v>26.5</v>
      </c>
      <c r="T60" s="365" t="n">
        <v>29.5</v>
      </c>
      <c r="U60" s="352"/>
      <c r="V60" s="365" t="n">
        <v>0</v>
      </c>
      <c r="W60" s="365" t="n">
        <v>0</v>
      </c>
      <c r="X60" s="365" t="n">
        <v>3</v>
      </c>
      <c r="Y60" s="352"/>
      <c r="Z60" s="365" t="n">
        <v>0.1786875</v>
      </c>
      <c r="AA60" s="365" t="n">
        <v>0.23825</v>
      </c>
      <c r="AB60" s="365" t="n">
        <v>0.357375</v>
      </c>
      <c r="AC60" s="352"/>
      <c r="AD60" s="365" t="n">
        <v>0.10125</v>
      </c>
      <c r="AE60" s="365" t="n">
        <v>0.135</v>
      </c>
      <c r="AF60" s="365" t="n">
        <v>0.2025</v>
      </c>
      <c r="AG60" s="352"/>
      <c r="AH60" s="365" t="n">
        <v>-0.4</v>
      </c>
      <c r="AI60" s="365" t="n">
        <v>2.322</v>
      </c>
      <c r="AJ60" s="365" t="n">
        <v>0.6</v>
      </c>
      <c r="AK60" s="352"/>
      <c r="AL60" s="365" t="n">
        <v>-0.1</v>
      </c>
      <c r="AM60" s="365" t="n">
        <v>1</v>
      </c>
      <c r="AN60" s="365" t="n">
        <v>0.1</v>
      </c>
      <c r="AO60" s="352"/>
      <c r="AP60" s="353" t="n">
        <v>18</v>
      </c>
      <c r="AQ60" s="366" t="n">
        <v>0.4</v>
      </c>
      <c r="AR60" s="352"/>
      <c r="AS60" s="352"/>
      <c r="AT60" s="352"/>
      <c r="AU60" s="352"/>
      <c r="AV60" s="352"/>
      <c r="AW60" s="352"/>
      <c r="AX60" s="352"/>
      <c r="AY60" s="352"/>
      <c r="AZ60" s="352"/>
      <c r="BA60" s="352"/>
      <c r="BB60" s="352"/>
      <c r="BC60" s="352"/>
      <c r="BD60" s="352"/>
      <c r="BE60" s="352"/>
      <c r="BF60" s="352"/>
    </row>
    <row r="61" customFormat="false" ht="12.75" hidden="false" customHeight="false" outlineLevel="0" collapsed="false">
      <c r="A61" s="355" t="n">
        <f aca="false">EOMONTH(A60,0)+1</f>
        <v>38657</v>
      </c>
      <c r="B61" s="346" t="n">
        <v>0.062582095177328</v>
      </c>
      <c r="D61" s="363" t="n">
        <v>37530</v>
      </c>
      <c r="E61" s="364" t="n">
        <v>43</v>
      </c>
      <c r="F61" s="364" t="n">
        <v>43.5</v>
      </c>
      <c r="G61" s="364" t="n">
        <v>44</v>
      </c>
      <c r="H61" s="359"/>
      <c r="I61" s="364" t="n">
        <v>21.75</v>
      </c>
      <c r="J61" s="364" t="n">
        <v>24.75</v>
      </c>
      <c r="K61" s="364" t="n">
        <v>29</v>
      </c>
      <c r="L61" s="353"/>
      <c r="M61" s="354" t="n">
        <v>38412</v>
      </c>
      <c r="N61" s="365" t="n">
        <v>26.25</v>
      </c>
      <c r="O61" s="365" t="n">
        <v>29.5</v>
      </c>
      <c r="P61" s="365" t="n">
        <v>32.5</v>
      </c>
      <c r="Q61" s="352"/>
      <c r="R61" s="365" t="n">
        <v>24.25</v>
      </c>
      <c r="S61" s="365" t="n">
        <v>27.5</v>
      </c>
      <c r="T61" s="365" t="n">
        <v>30.5</v>
      </c>
      <c r="U61" s="352"/>
      <c r="V61" s="365" t="n">
        <v>0</v>
      </c>
      <c r="W61" s="365" t="n">
        <v>0</v>
      </c>
      <c r="X61" s="365" t="n">
        <v>2</v>
      </c>
      <c r="Y61" s="352"/>
      <c r="Z61" s="365" t="n">
        <v>0.1711875</v>
      </c>
      <c r="AA61" s="365" t="n">
        <v>0.22825</v>
      </c>
      <c r="AB61" s="365" t="n">
        <v>0.342375</v>
      </c>
      <c r="AC61" s="352"/>
      <c r="AD61" s="365" t="n">
        <v>0.09</v>
      </c>
      <c r="AE61" s="365" t="n">
        <v>0.12</v>
      </c>
      <c r="AF61" s="365" t="n">
        <v>0.18</v>
      </c>
      <c r="AG61" s="352"/>
      <c r="AH61" s="365" t="n">
        <v>-0.5</v>
      </c>
      <c r="AI61" s="365" t="n">
        <v>2.052</v>
      </c>
      <c r="AJ61" s="365" t="n">
        <v>1</v>
      </c>
      <c r="AK61" s="352"/>
      <c r="AL61" s="365" t="n">
        <v>-0.1</v>
      </c>
      <c r="AM61" s="365" t="n">
        <v>1</v>
      </c>
      <c r="AN61" s="365" t="n">
        <v>0.1</v>
      </c>
      <c r="AO61" s="352"/>
      <c r="AP61" s="353" t="n">
        <v>18</v>
      </c>
      <c r="AQ61" s="366" t="n">
        <v>0.4</v>
      </c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  <c r="BC61" s="352"/>
      <c r="BD61" s="352"/>
      <c r="BE61" s="352"/>
      <c r="BF61" s="352"/>
    </row>
    <row r="62" customFormat="false" ht="12.75" hidden="false" customHeight="false" outlineLevel="0" collapsed="false">
      <c r="A62" s="355" t="n">
        <f aca="false">EOMONTH(A61,0)+1</f>
        <v>38687</v>
      </c>
      <c r="B62" s="346" t="n">
        <v>0.062670792603276</v>
      </c>
      <c r="D62" s="363" t="n">
        <v>37561</v>
      </c>
      <c r="E62" s="364" t="n">
        <v>43</v>
      </c>
      <c r="F62" s="364" t="n">
        <v>43.5</v>
      </c>
      <c r="G62" s="364" t="n">
        <v>44</v>
      </c>
      <c r="H62" s="359"/>
      <c r="I62" s="364" t="n">
        <v>21.75</v>
      </c>
      <c r="J62" s="364" t="n">
        <v>24.75</v>
      </c>
      <c r="K62" s="364" t="n">
        <v>29</v>
      </c>
      <c r="L62" s="353"/>
      <c r="M62" s="354" t="n">
        <v>38443</v>
      </c>
      <c r="N62" s="365" t="n">
        <v>27.25</v>
      </c>
      <c r="O62" s="365" t="n">
        <v>30.5</v>
      </c>
      <c r="P62" s="365" t="n">
        <v>33.5</v>
      </c>
      <c r="Q62" s="352"/>
      <c r="R62" s="365" t="n">
        <v>25.25</v>
      </c>
      <c r="S62" s="365" t="n">
        <v>28.5</v>
      </c>
      <c r="T62" s="365" t="n">
        <v>31.5</v>
      </c>
      <c r="U62" s="352"/>
      <c r="V62" s="365" t="n">
        <v>0</v>
      </c>
      <c r="W62" s="365" t="n">
        <v>0</v>
      </c>
      <c r="X62" s="365" t="n">
        <v>2</v>
      </c>
      <c r="Y62" s="352"/>
      <c r="Z62" s="365" t="n">
        <v>0.1711875</v>
      </c>
      <c r="AA62" s="365" t="n">
        <v>0.22825</v>
      </c>
      <c r="AB62" s="365" t="n">
        <v>0.342375</v>
      </c>
      <c r="AC62" s="352"/>
      <c r="AD62" s="365" t="n">
        <v>0.09</v>
      </c>
      <c r="AE62" s="365" t="n">
        <v>0.12</v>
      </c>
      <c r="AF62" s="365" t="n">
        <v>0.18</v>
      </c>
      <c r="AG62" s="352"/>
      <c r="AH62" s="365" t="n">
        <v>-0.5</v>
      </c>
      <c r="AI62" s="365" t="n">
        <v>1.998</v>
      </c>
      <c r="AJ62" s="365" t="n">
        <v>1</v>
      </c>
      <c r="AK62" s="352"/>
      <c r="AL62" s="365" t="n">
        <v>-0.1</v>
      </c>
      <c r="AM62" s="365" t="n">
        <v>1</v>
      </c>
      <c r="AN62" s="365" t="n">
        <v>0.1</v>
      </c>
      <c r="AO62" s="352"/>
      <c r="AP62" s="353" t="n">
        <v>18</v>
      </c>
      <c r="AQ62" s="366" t="n">
        <v>0.4</v>
      </c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  <c r="BC62" s="352"/>
      <c r="BD62" s="352"/>
      <c r="BE62" s="352"/>
      <c r="BF62" s="352"/>
    </row>
    <row r="63" customFormat="false" ht="12.75" hidden="false" customHeight="false" outlineLevel="0" collapsed="false">
      <c r="A63" s="355" t="n">
        <f aca="false">EOMONTH(A62,0)+1</f>
        <v>38718</v>
      </c>
      <c r="B63" s="346" t="n">
        <v>0.062718188006239</v>
      </c>
      <c r="D63" s="363" t="n">
        <v>37591</v>
      </c>
      <c r="E63" s="364" t="n">
        <v>43</v>
      </c>
      <c r="F63" s="364" t="n">
        <v>43.5</v>
      </c>
      <c r="G63" s="364" t="n">
        <v>44</v>
      </c>
      <c r="H63" s="359"/>
      <c r="I63" s="364" t="n">
        <v>22.25</v>
      </c>
      <c r="J63" s="364" t="n">
        <v>25.25</v>
      </c>
      <c r="K63" s="364" t="n">
        <v>29.5</v>
      </c>
      <c r="L63" s="353"/>
      <c r="M63" s="354" t="n">
        <v>38473</v>
      </c>
      <c r="N63" s="365" t="n">
        <v>33.5</v>
      </c>
      <c r="O63" s="365" t="n">
        <v>36.75</v>
      </c>
      <c r="P63" s="365" t="n">
        <v>39.75</v>
      </c>
      <c r="Q63" s="352"/>
      <c r="R63" s="365" t="n">
        <v>31.5</v>
      </c>
      <c r="S63" s="365" t="n">
        <v>34.75</v>
      </c>
      <c r="T63" s="365" t="n">
        <v>37.75</v>
      </c>
      <c r="U63" s="352"/>
      <c r="V63" s="365" t="n">
        <v>0</v>
      </c>
      <c r="W63" s="365" t="n">
        <v>0</v>
      </c>
      <c r="X63" s="365" t="n">
        <v>3</v>
      </c>
      <c r="Y63" s="352"/>
      <c r="Z63" s="365" t="n">
        <v>0.1786875</v>
      </c>
      <c r="AA63" s="365" t="n">
        <v>0.23825</v>
      </c>
      <c r="AB63" s="365" t="n">
        <v>0.357375</v>
      </c>
      <c r="AC63" s="352"/>
      <c r="AD63" s="365" t="n">
        <v>0.11625</v>
      </c>
      <c r="AE63" s="365" t="n">
        <v>0.155</v>
      </c>
      <c r="AF63" s="365" t="n">
        <v>0.2325</v>
      </c>
      <c r="AG63" s="352"/>
      <c r="AH63" s="365" t="n">
        <v>-0.4</v>
      </c>
      <c r="AI63" s="365" t="n">
        <v>2.43</v>
      </c>
      <c r="AJ63" s="365" t="n">
        <v>0.5</v>
      </c>
      <c r="AK63" s="352"/>
      <c r="AL63" s="365" t="n">
        <v>-0.1</v>
      </c>
      <c r="AM63" s="365" t="n">
        <v>1.05</v>
      </c>
      <c r="AN63" s="365" t="n">
        <v>0.1</v>
      </c>
      <c r="AO63" s="352"/>
      <c r="AP63" s="353" t="n">
        <v>19</v>
      </c>
      <c r="AQ63" s="366" t="n">
        <v>0.4</v>
      </c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  <c r="BC63" s="352"/>
      <c r="BD63" s="352"/>
      <c r="BE63" s="352"/>
      <c r="BF63" s="352"/>
    </row>
    <row r="64" customFormat="false" ht="12.75" hidden="false" customHeight="false" outlineLevel="0" collapsed="false">
      <c r="A64" s="355" t="n">
        <f aca="false">EOMONTH(A63,0)+1</f>
        <v>38749</v>
      </c>
      <c r="B64" s="346" t="n">
        <v>0.062752674649609</v>
      </c>
      <c r="D64" s="363" t="n">
        <v>37622</v>
      </c>
      <c r="E64" s="364" t="n">
        <v>62.75</v>
      </c>
      <c r="F64" s="364" t="n">
        <v>63.5</v>
      </c>
      <c r="G64" s="364" t="n">
        <v>64.25</v>
      </c>
      <c r="H64" s="359"/>
      <c r="I64" s="364" t="n">
        <v>23</v>
      </c>
      <c r="J64" s="364" t="n">
        <v>26.5</v>
      </c>
      <c r="K64" s="364" t="n">
        <v>28.5</v>
      </c>
      <c r="L64" s="353"/>
      <c r="M64" s="354" t="n">
        <v>38504</v>
      </c>
      <c r="N64" s="365" t="n">
        <v>37.25</v>
      </c>
      <c r="O64" s="365" t="n">
        <v>40.5</v>
      </c>
      <c r="P64" s="365" t="n">
        <v>43.5</v>
      </c>
      <c r="Q64" s="352"/>
      <c r="R64" s="365" t="n">
        <v>25.5</v>
      </c>
      <c r="S64" s="365" t="n">
        <v>28.75</v>
      </c>
      <c r="T64" s="365" t="n">
        <v>31.75</v>
      </c>
      <c r="U64" s="352"/>
      <c r="V64" s="365" t="n">
        <v>0.75</v>
      </c>
      <c r="W64" s="365" t="n">
        <v>3</v>
      </c>
      <c r="X64" s="365" t="n">
        <v>8</v>
      </c>
      <c r="Y64" s="352"/>
      <c r="Z64" s="365" t="n">
        <v>0.1813125</v>
      </c>
      <c r="AA64" s="365" t="n">
        <v>0.24175</v>
      </c>
      <c r="AB64" s="365" t="n">
        <v>0.362625</v>
      </c>
      <c r="AC64" s="352"/>
      <c r="AD64" s="365" t="n">
        <v>0.13125</v>
      </c>
      <c r="AE64" s="365" t="n">
        <v>0.175</v>
      </c>
      <c r="AF64" s="365" t="n">
        <v>0.2625</v>
      </c>
      <c r="AG64" s="352"/>
      <c r="AH64" s="365" t="n">
        <v>-0.4</v>
      </c>
      <c r="AI64" s="365" t="n">
        <v>3.402</v>
      </c>
      <c r="AJ64" s="365" t="n">
        <v>0.5</v>
      </c>
      <c r="AK64" s="352"/>
      <c r="AL64" s="365" t="n">
        <v>-0.1</v>
      </c>
      <c r="AM64" s="365" t="n">
        <v>1.15</v>
      </c>
      <c r="AN64" s="365" t="n">
        <v>0.1</v>
      </c>
      <c r="AO64" s="352"/>
      <c r="AP64" s="353" t="n">
        <v>19</v>
      </c>
      <c r="AQ64" s="366" t="n">
        <v>0.4</v>
      </c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  <c r="BC64" s="352"/>
      <c r="BD64" s="352"/>
      <c r="BE64" s="352"/>
      <c r="BF64" s="352"/>
    </row>
    <row r="65" customFormat="false" ht="12.75" hidden="false" customHeight="false" outlineLevel="0" collapsed="false">
      <c r="A65" s="355" t="n">
        <f aca="false">EOMONTH(A64,0)+1</f>
        <v>38777</v>
      </c>
      <c r="B65" s="346" t="n">
        <v>0.062783823876218</v>
      </c>
      <c r="D65" s="363" t="n">
        <v>37653</v>
      </c>
      <c r="E65" s="364" t="n">
        <v>62.75</v>
      </c>
      <c r="F65" s="364" t="n">
        <v>63.5</v>
      </c>
      <c r="G65" s="364" t="n">
        <v>64.25</v>
      </c>
      <c r="H65" s="359"/>
      <c r="I65" s="364" t="n">
        <v>23</v>
      </c>
      <c r="J65" s="364" t="n">
        <v>26.25</v>
      </c>
      <c r="K65" s="364" t="n">
        <v>28.25</v>
      </c>
      <c r="L65" s="353"/>
      <c r="M65" s="354" t="n">
        <v>38534</v>
      </c>
      <c r="N65" s="365" t="n">
        <v>39.25</v>
      </c>
      <c r="O65" s="365" t="n">
        <v>42.5</v>
      </c>
      <c r="P65" s="365" t="n">
        <v>45.5</v>
      </c>
      <c r="Q65" s="352"/>
      <c r="R65" s="365" t="n">
        <v>37.5</v>
      </c>
      <c r="S65" s="365" t="n">
        <v>40.75</v>
      </c>
      <c r="T65" s="365" t="n">
        <v>43.75</v>
      </c>
      <c r="U65" s="352"/>
      <c r="V65" s="365" t="n">
        <v>2</v>
      </c>
      <c r="W65" s="365" t="n">
        <v>7</v>
      </c>
      <c r="X65" s="365" t="n">
        <v>12</v>
      </c>
      <c r="Y65" s="352"/>
      <c r="Z65" s="365" t="n">
        <v>0.1813125</v>
      </c>
      <c r="AA65" s="365" t="n">
        <v>0.24175</v>
      </c>
      <c r="AB65" s="365" t="n">
        <v>0.362625</v>
      </c>
      <c r="AC65" s="352"/>
      <c r="AD65" s="365" t="n">
        <v>0.16125</v>
      </c>
      <c r="AE65" s="365" t="n">
        <v>0.215</v>
      </c>
      <c r="AF65" s="365" t="n">
        <v>0.3225</v>
      </c>
      <c r="AG65" s="352"/>
      <c r="AH65" s="365" t="n">
        <v>-0.4</v>
      </c>
      <c r="AI65" s="365" t="n">
        <v>4.482</v>
      </c>
      <c r="AJ65" s="365" t="n">
        <v>0.5</v>
      </c>
      <c r="AK65" s="352"/>
      <c r="AL65" s="365" t="n">
        <v>-0.1</v>
      </c>
      <c r="AM65" s="365" t="n">
        <v>1.15</v>
      </c>
      <c r="AN65" s="365" t="n">
        <v>0.1</v>
      </c>
      <c r="AO65" s="352"/>
      <c r="AP65" s="353" t="n">
        <v>19</v>
      </c>
      <c r="AQ65" s="366" t="n">
        <v>0.4</v>
      </c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  <c r="BC65" s="352"/>
      <c r="BD65" s="352"/>
      <c r="BE65" s="352"/>
      <c r="BF65" s="352"/>
    </row>
    <row r="66" customFormat="false" ht="12.75" hidden="false" customHeight="false" outlineLevel="0" collapsed="false">
      <c r="A66" s="355" t="n">
        <f aca="false">EOMONTH(A65,0)+1</f>
        <v>38808</v>
      </c>
      <c r="B66" s="346" t="n">
        <v>0.062818310520339</v>
      </c>
      <c r="D66" s="363" t="n">
        <v>37681</v>
      </c>
      <c r="E66" s="364" t="n">
        <v>45.25</v>
      </c>
      <c r="F66" s="364" t="n">
        <v>46</v>
      </c>
      <c r="G66" s="364" t="n">
        <v>46.75</v>
      </c>
      <c r="H66" s="359"/>
      <c r="I66" s="364" t="n">
        <v>22.25</v>
      </c>
      <c r="J66" s="364" t="n">
        <v>25.5</v>
      </c>
      <c r="K66" s="364" t="n">
        <v>27.5</v>
      </c>
      <c r="L66" s="353"/>
      <c r="M66" s="354" t="n">
        <v>38565</v>
      </c>
      <c r="N66" s="365" t="n">
        <v>39.25</v>
      </c>
      <c r="O66" s="365" t="n">
        <v>42.5</v>
      </c>
      <c r="P66" s="365" t="n">
        <v>45.5</v>
      </c>
      <c r="Q66" s="352"/>
      <c r="R66" s="365" t="n">
        <v>37.5</v>
      </c>
      <c r="S66" s="365" t="n">
        <v>40.75</v>
      </c>
      <c r="T66" s="365" t="n">
        <v>43.75</v>
      </c>
      <c r="U66" s="352"/>
      <c r="V66" s="365" t="n">
        <v>2</v>
      </c>
      <c r="W66" s="365" t="n">
        <v>7</v>
      </c>
      <c r="X66" s="365" t="n">
        <v>12</v>
      </c>
      <c r="Y66" s="352"/>
      <c r="Z66" s="365" t="n">
        <v>0.1813125</v>
      </c>
      <c r="AA66" s="365" t="n">
        <v>0.24175</v>
      </c>
      <c r="AB66" s="365" t="n">
        <v>0.362625</v>
      </c>
      <c r="AC66" s="352"/>
      <c r="AD66" s="365" t="n">
        <v>0.16125</v>
      </c>
      <c r="AE66" s="365" t="n">
        <v>0.215</v>
      </c>
      <c r="AF66" s="365" t="n">
        <v>0.3225</v>
      </c>
      <c r="AG66" s="352"/>
      <c r="AH66" s="365" t="n">
        <v>-0.5</v>
      </c>
      <c r="AI66" s="365" t="n">
        <v>4.482</v>
      </c>
      <c r="AJ66" s="365" t="n">
        <v>1.75</v>
      </c>
      <c r="AK66" s="352"/>
      <c r="AL66" s="365" t="n">
        <v>-0.1</v>
      </c>
      <c r="AM66" s="365" t="n">
        <v>1.15</v>
      </c>
      <c r="AN66" s="365" t="n">
        <v>0.1</v>
      </c>
      <c r="AO66" s="352"/>
      <c r="AP66" s="353" t="n">
        <v>20</v>
      </c>
      <c r="AQ66" s="366" t="n">
        <v>0.4</v>
      </c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  <c r="BC66" s="352"/>
      <c r="BD66" s="352"/>
      <c r="BE66" s="352"/>
      <c r="BF66" s="352"/>
    </row>
    <row r="67" customFormat="false" ht="12.75" hidden="false" customHeight="false" outlineLevel="0" collapsed="false">
      <c r="A67" s="355" t="n">
        <f aca="false">EOMONTH(A66,0)+1</f>
        <v>38838</v>
      </c>
      <c r="B67" s="346" t="n">
        <v>0.062851684692445</v>
      </c>
      <c r="D67" s="363" t="n">
        <v>37712</v>
      </c>
      <c r="E67" s="364" t="n">
        <v>45.25</v>
      </c>
      <c r="F67" s="364" t="n">
        <v>46</v>
      </c>
      <c r="G67" s="364" t="n">
        <v>46.75</v>
      </c>
      <c r="H67" s="359"/>
      <c r="I67" s="364" t="n">
        <v>22</v>
      </c>
      <c r="J67" s="364" t="n">
        <v>25.25</v>
      </c>
      <c r="K67" s="364" t="n">
        <v>27.25</v>
      </c>
      <c r="L67" s="353"/>
      <c r="M67" s="354" t="n">
        <v>38596</v>
      </c>
      <c r="N67" s="365" t="n">
        <v>33.75</v>
      </c>
      <c r="O67" s="365" t="n">
        <v>37</v>
      </c>
      <c r="P67" s="365" t="n">
        <v>40</v>
      </c>
      <c r="Q67" s="352"/>
      <c r="R67" s="365" t="n">
        <v>31.75</v>
      </c>
      <c r="S67" s="365" t="n">
        <v>35</v>
      </c>
      <c r="T67" s="365" t="n">
        <v>38</v>
      </c>
      <c r="U67" s="352"/>
      <c r="V67" s="365" t="n">
        <v>0.25</v>
      </c>
      <c r="W67" s="365" t="n">
        <v>1</v>
      </c>
      <c r="X67" s="365" t="n">
        <v>4</v>
      </c>
      <c r="Y67" s="352"/>
      <c r="Z67" s="365" t="n">
        <v>0.1786875</v>
      </c>
      <c r="AA67" s="365" t="n">
        <v>0.23825</v>
      </c>
      <c r="AB67" s="365" t="n">
        <v>0.357375</v>
      </c>
      <c r="AC67" s="352"/>
      <c r="AD67" s="365" t="n">
        <v>0.10125</v>
      </c>
      <c r="AE67" s="365" t="n">
        <v>0.135</v>
      </c>
      <c r="AF67" s="365" t="n">
        <v>0.2025</v>
      </c>
      <c r="AG67" s="352"/>
      <c r="AH67" s="365" t="n">
        <v>-1</v>
      </c>
      <c r="AI67" s="365" t="n">
        <v>2.43</v>
      </c>
      <c r="AJ67" s="365" t="n">
        <v>2.5</v>
      </c>
      <c r="AK67" s="352"/>
      <c r="AL67" s="365" t="n">
        <v>-0.1</v>
      </c>
      <c r="AM67" s="365" t="n">
        <v>1.05</v>
      </c>
      <c r="AN67" s="365" t="n">
        <v>0.1</v>
      </c>
      <c r="AO67" s="352"/>
      <c r="AP67" s="353" t="n">
        <v>20</v>
      </c>
      <c r="AQ67" s="366" t="n">
        <v>0.4</v>
      </c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  <c r="BC67" s="352"/>
      <c r="BD67" s="352"/>
      <c r="BE67" s="352"/>
      <c r="BF67" s="352"/>
    </row>
    <row r="68" customFormat="false" ht="12.75" hidden="false" customHeight="false" outlineLevel="0" collapsed="false">
      <c r="A68" s="355" t="n">
        <f aca="false">EOMONTH(A67,0)+1</f>
        <v>38869</v>
      </c>
      <c r="B68" s="346" t="n">
        <v>0.062886171337343</v>
      </c>
      <c r="D68" s="363" t="n">
        <v>37742</v>
      </c>
      <c r="E68" s="364" t="n">
        <v>59.5</v>
      </c>
      <c r="F68" s="364" t="n">
        <v>61</v>
      </c>
      <c r="G68" s="364" t="n">
        <v>62.5</v>
      </c>
      <c r="H68" s="359"/>
      <c r="I68" s="364" t="n">
        <v>29.75</v>
      </c>
      <c r="J68" s="364" t="n">
        <v>33</v>
      </c>
      <c r="K68" s="364" t="n">
        <v>35</v>
      </c>
      <c r="L68" s="353"/>
      <c r="M68" s="354" t="n">
        <v>38626</v>
      </c>
      <c r="N68" s="365" t="n">
        <v>27.75</v>
      </c>
      <c r="O68" s="365" t="n">
        <v>31</v>
      </c>
      <c r="P68" s="365" t="n">
        <v>34</v>
      </c>
      <c r="Q68" s="352"/>
      <c r="R68" s="365" t="n">
        <v>25.75</v>
      </c>
      <c r="S68" s="365" t="n">
        <v>29</v>
      </c>
      <c r="T68" s="365" t="n">
        <v>32</v>
      </c>
      <c r="U68" s="352"/>
      <c r="V68" s="365" t="n">
        <v>0</v>
      </c>
      <c r="W68" s="365" t="n">
        <v>0</v>
      </c>
      <c r="X68" s="365" t="n">
        <v>2</v>
      </c>
      <c r="Y68" s="352"/>
      <c r="Z68" s="365" t="n">
        <v>0.1711875</v>
      </c>
      <c r="AA68" s="365" t="n">
        <v>0.22825</v>
      </c>
      <c r="AB68" s="365" t="n">
        <v>0.342375</v>
      </c>
      <c r="AC68" s="352"/>
      <c r="AD68" s="365" t="n">
        <v>0.07875</v>
      </c>
      <c r="AE68" s="365" t="n">
        <v>0.105</v>
      </c>
      <c r="AF68" s="365" t="n">
        <v>0.1575</v>
      </c>
      <c r="AG68" s="352"/>
      <c r="AH68" s="365" t="n">
        <v>-1</v>
      </c>
      <c r="AI68" s="365" t="n">
        <v>2.16</v>
      </c>
      <c r="AJ68" s="365" t="n">
        <v>2.5</v>
      </c>
      <c r="AK68" s="352"/>
      <c r="AL68" s="365" t="n">
        <v>-0.1</v>
      </c>
      <c r="AM68" s="365" t="n">
        <v>1</v>
      </c>
      <c r="AN68" s="365" t="n">
        <v>0.1</v>
      </c>
      <c r="AO68" s="352"/>
      <c r="AP68" s="353" t="n">
        <v>20</v>
      </c>
      <c r="AQ68" s="366" t="n">
        <v>0.4</v>
      </c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  <c r="BC68" s="352"/>
      <c r="BD68" s="352"/>
      <c r="BE68" s="352"/>
      <c r="BF68" s="352"/>
    </row>
    <row r="69" customFormat="false" ht="12.75" hidden="false" customHeight="false" outlineLevel="0" collapsed="false">
      <c r="A69" s="355" t="n">
        <f aca="false">EOMONTH(A68,0)+1</f>
        <v>38899</v>
      </c>
      <c r="B69" s="346" t="n">
        <v>0.062919545510201</v>
      </c>
      <c r="D69" s="363" t="n">
        <v>37773</v>
      </c>
      <c r="E69" s="364" t="n">
        <v>71</v>
      </c>
      <c r="F69" s="364" t="n">
        <v>81</v>
      </c>
      <c r="G69" s="364" t="n">
        <v>87</v>
      </c>
      <c r="H69" s="359"/>
      <c r="I69" s="364" t="n">
        <v>29</v>
      </c>
      <c r="J69" s="364" t="n">
        <v>34</v>
      </c>
      <c r="K69" s="364" t="n">
        <v>38</v>
      </c>
      <c r="L69" s="353"/>
      <c r="M69" s="354" t="n">
        <v>38657</v>
      </c>
      <c r="N69" s="365" t="n">
        <v>27.75</v>
      </c>
      <c r="O69" s="365" t="n">
        <v>31</v>
      </c>
      <c r="P69" s="365" t="n">
        <v>34</v>
      </c>
      <c r="Q69" s="352"/>
      <c r="R69" s="365" t="n">
        <v>25.75</v>
      </c>
      <c r="S69" s="365" t="n">
        <v>29</v>
      </c>
      <c r="T69" s="365" t="n">
        <v>32</v>
      </c>
      <c r="U69" s="352"/>
      <c r="V69" s="365" t="n">
        <v>0</v>
      </c>
      <c r="W69" s="365" t="n">
        <v>0</v>
      </c>
      <c r="X69" s="365" t="n">
        <v>2</v>
      </c>
      <c r="Y69" s="352"/>
      <c r="Z69" s="365" t="n">
        <v>0.1711875</v>
      </c>
      <c r="AA69" s="365" t="n">
        <v>0.22825</v>
      </c>
      <c r="AB69" s="365" t="n">
        <v>0.342375</v>
      </c>
      <c r="AC69" s="352"/>
      <c r="AD69" s="365" t="n">
        <v>0.07875</v>
      </c>
      <c r="AE69" s="365" t="n">
        <v>0.105</v>
      </c>
      <c r="AF69" s="365" t="n">
        <v>0.1575</v>
      </c>
      <c r="AG69" s="352"/>
      <c r="AH69" s="365" t="n">
        <v>-0.5</v>
      </c>
      <c r="AI69" s="365" t="n">
        <v>2.052</v>
      </c>
      <c r="AJ69" s="365" t="n">
        <v>1</v>
      </c>
      <c r="AK69" s="352"/>
      <c r="AL69" s="365" t="n">
        <v>-0.1</v>
      </c>
      <c r="AM69" s="365" t="n">
        <v>1</v>
      </c>
      <c r="AN69" s="365" t="n">
        <v>0.1</v>
      </c>
      <c r="AO69" s="352"/>
      <c r="AP69" s="353" t="n">
        <v>21</v>
      </c>
      <c r="AQ69" s="366" t="n">
        <v>0.4</v>
      </c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</row>
    <row r="70" customFormat="false" ht="12.75" hidden="false" customHeight="false" outlineLevel="0" collapsed="false">
      <c r="A70" s="355" t="n">
        <f aca="false">EOMONTH(A69,0)+1</f>
        <v>38930</v>
      </c>
      <c r="B70" s="346" t="n">
        <v>0.062954032155875</v>
      </c>
      <c r="D70" s="363" t="n">
        <v>37803</v>
      </c>
      <c r="E70" s="364" t="n">
        <v>94.75</v>
      </c>
      <c r="F70" s="364" t="n">
        <v>109.75</v>
      </c>
      <c r="G70" s="364" t="n">
        <v>119.75</v>
      </c>
      <c r="H70" s="359"/>
      <c r="I70" s="364" t="n">
        <v>31.25</v>
      </c>
      <c r="J70" s="364" t="n">
        <v>35.75</v>
      </c>
      <c r="K70" s="364" t="n">
        <v>42.25</v>
      </c>
      <c r="L70" s="353"/>
      <c r="M70" s="354" t="n">
        <v>38687</v>
      </c>
      <c r="N70" s="365" t="n">
        <v>25.75</v>
      </c>
      <c r="O70" s="365" t="n">
        <v>29</v>
      </c>
      <c r="P70" s="365" t="n">
        <v>32</v>
      </c>
      <c r="Q70" s="352"/>
      <c r="R70" s="365" t="n">
        <v>23.75</v>
      </c>
      <c r="S70" s="365" t="n">
        <v>27</v>
      </c>
      <c r="T70" s="365" t="n">
        <v>30</v>
      </c>
      <c r="U70" s="352"/>
      <c r="V70" s="365" t="n">
        <v>0</v>
      </c>
      <c r="W70" s="365" t="n">
        <v>0</v>
      </c>
      <c r="X70" s="365" t="n">
        <v>2</v>
      </c>
      <c r="Y70" s="352"/>
      <c r="Z70" s="365" t="n">
        <v>0.1711875</v>
      </c>
      <c r="AA70" s="365" t="n">
        <v>0.22825</v>
      </c>
      <c r="AB70" s="365" t="n">
        <v>0.342375</v>
      </c>
      <c r="AC70" s="352"/>
      <c r="AD70" s="365" t="n">
        <v>0.08625</v>
      </c>
      <c r="AE70" s="365" t="n">
        <v>0.115</v>
      </c>
      <c r="AF70" s="365" t="n">
        <v>0.1725</v>
      </c>
      <c r="AG70" s="352"/>
      <c r="AH70" s="365" t="n">
        <v>-0.4</v>
      </c>
      <c r="AI70" s="365" t="n">
        <v>1.89</v>
      </c>
      <c r="AJ70" s="365" t="n">
        <v>0.5</v>
      </c>
      <c r="AK70" s="352"/>
      <c r="AL70" s="365" t="n">
        <v>-0.1</v>
      </c>
      <c r="AM70" s="365" t="n">
        <v>1</v>
      </c>
      <c r="AN70" s="365" t="n">
        <v>0.1</v>
      </c>
      <c r="AO70" s="352"/>
      <c r="AP70" s="353" t="n">
        <v>21</v>
      </c>
      <c r="AQ70" s="366" t="n">
        <v>0.4</v>
      </c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  <c r="BC70" s="352"/>
      <c r="BD70" s="352"/>
      <c r="BE70" s="352"/>
      <c r="BF70" s="352"/>
    </row>
    <row r="71" customFormat="false" ht="12.75" hidden="false" customHeight="false" outlineLevel="0" collapsed="false">
      <c r="A71" s="355" t="n">
        <f aca="false">EOMONTH(A70,0)+1</f>
        <v>38961</v>
      </c>
      <c r="B71" s="346" t="n">
        <v>0.062988518801944</v>
      </c>
      <c r="D71" s="363" t="n">
        <v>37834</v>
      </c>
      <c r="E71" s="364" t="n">
        <v>87.75</v>
      </c>
      <c r="F71" s="364" t="n">
        <v>102.75</v>
      </c>
      <c r="G71" s="364" t="n">
        <v>112.75</v>
      </c>
      <c r="H71" s="359"/>
      <c r="I71" s="364" t="n">
        <v>31</v>
      </c>
      <c r="J71" s="364" t="n">
        <v>35.5</v>
      </c>
      <c r="K71" s="364" t="n">
        <v>42</v>
      </c>
      <c r="L71" s="353"/>
      <c r="M71" s="354" t="n">
        <v>38718</v>
      </c>
      <c r="N71" s="365" t="n">
        <v>27.5</v>
      </c>
      <c r="O71" s="365" t="n">
        <v>31</v>
      </c>
      <c r="P71" s="365" t="n">
        <v>34.25</v>
      </c>
      <c r="Q71" s="352"/>
      <c r="R71" s="365" t="n">
        <v>25.75</v>
      </c>
      <c r="S71" s="365" t="n">
        <v>29.25</v>
      </c>
      <c r="T71" s="365" t="n">
        <v>32.5</v>
      </c>
      <c r="U71" s="352"/>
      <c r="V71" s="365" t="n">
        <v>0</v>
      </c>
      <c r="W71" s="365" t="n">
        <v>0</v>
      </c>
      <c r="X71" s="365" t="n">
        <v>3</v>
      </c>
      <c r="Y71" s="352"/>
      <c r="Z71" s="365" t="n">
        <v>0.1745625</v>
      </c>
      <c r="AA71" s="365" t="n">
        <v>0.23275</v>
      </c>
      <c r="AB71" s="365" t="n">
        <v>0.349125</v>
      </c>
      <c r="AC71" s="352"/>
      <c r="AD71" s="365" t="n">
        <v>0.10125</v>
      </c>
      <c r="AE71" s="365" t="n">
        <v>0.135</v>
      </c>
      <c r="AF71" s="365" t="n">
        <v>0.2025</v>
      </c>
      <c r="AG71" s="352"/>
      <c r="AH71" s="365" t="n">
        <v>-0.4</v>
      </c>
      <c r="AI71" s="365" t="n">
        <v>2.322</v>
      </c>
      <c r="AJ71" s="365" t="n">
        <v>0.5</v>
      </c>
      <c r="AK71" s="352"/>
      <c r="AL71" s="365" t="n">
        <v>-0.1</v>
      </c>
      <c r="AM71" s="365" t="n">
        <v>1</v>
      </c>
      <c r="AN71" s="365" t="n">
        <v>0.1</v>
      </c>
      <c r="AO71" s="352"/>
      <c r="AP71" s="353" t="n">
        <v>21</v>
      </c>
      <c r="AQ71" s="366" t="n">
        <v>0.4</v>
      </c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  <c r="BC71" s="352"/>
      <c r="BD71" s="352"/>
      <c r="BE71" s="352"/>
      <c r="BF71" s="352"/>
    </row>
    <row r="72" customFormat="false" ht="12.75" hidden="false" customHeight="false" outlineLevel="0" collapsed="false">
      <c r="A72" s="355" t="n">
        <f aca="false">EOMONTH(A71,0)+1</f>
        <v>38991</v>
      </c>
      <c r="B72" s="346" t="n">
        <v>0.063021892975935</v>
      </c>
      <c r="D72" s="363" t="n">
        <v>37865</v>
      </c>
      <c r="E72" s="364" t="n">
        <v>42.5</v>
      </c>
      <c r="F72" s="364" t="n">
        <v>45.5</v>
      </c>
      <c r="G72" s="364" t="n">
        <v>48.5</v>
      </c>
      <c r="H72" s="359"/>
      <c r="I72" s="364" t="n">
        <v>25.25</v>
      </c>
      <c r="J72" s="364" t="n">
        <v>31</v>
      </c>
      <c r="K72" s="364" t="n">
        <v>33</v>
      </c>
      <c r="L72" s="353"/>
      <c r="M72" s="354" t="n">
        <v>38749</v>
      </c>
      <c r="N72" s="365" t="n">
        <v>25.5</v>
      </c>
      <c r="O72" s="365" t="n">
        <v>29</v>
      </c>
      <c r="P72" s="365" t="n">
        <v>32.25</v>
      </c>
      <c r="Q72" s="352"/>
      <c r="R72" s="365" t="n">
        <v>23.75</v>
      </c>
      <c r="S72" s="365" t="n">
        <v>27.25</v>
      </c>
      <c r="T72" s="365" t="n">
        <v>30.5</v>
      </c>
      <c r="U72" s="352"/>
      <c r="V72" s="365" t="n">
        <v>0</v>
      </c>
      <c r="W72" s="365" t="n">
        <v>0</v>
      </c>
      <c r="X72" s="365" t="n">
        <v>3</v>
      </c>
      <c r="Y72" s="352"/>
      <c r="Z72" s="365" t="n">
        <v>0.1745625</v>
      </c>
      <c r="AA72" s="365" t="n">
        <v>0.23275</v>
      </c>
      <c r="AB72" s="365" t="n">
        <v>0.349125</v>
      </c>
      <c r="AC72" s="352"/>
      <c r="AD72" s="365" t="n">
        <v>0.10125</v>
      </c>
      <c r="AE72" s="365" t="n">
        <v>0.135</v>
      </c>
      <c r="AF72" s="365" t="n">
        <v>0.2025</v>
      </c>
      <c r="AG72" s="352"/>
      <c r="AH72" s="365" t="n">
        <v>-0.4</v>
      </c>
      <c r="AI72" s="365" t="n">
        <v>2.322</v>
      </c>
      <c r="AJ72" s="365" t="n">
        <v>0.6</v>
      </c>
      <c r="AK72" s="352"/>
      <c r="AL72" s="365" t="n">
        <v>-0.1</v>
      </c>
      <c r="AM72" s="365" t="n">
        <v>1</v>
      </c>
      <c r="AN72" s="365" t="n">
        <v>0.1</v>
      </c>
      <c r="AO72" s="352"/>
      <c r="AP72" s="353" t="n">
        <v>22</v>
      </c>
      <c r="AQ72" s="366" t="n">
        <v>0.4</v>
      </c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  <c r="BC72" s="352"/>
      <c r="BD72" s="352"/>
      <c r="BE72" s="352"/>
      <c r="BF72" s="352"/>
    </row>
    <row r="73" customFormat="false" ht="12.75" hidden="false" customHeight="false" outlineLevel="0" collapsed="false">
      <c r="A73" s="355" t="n">
        <f aca="false">EOMONTH(A72,0)+1</f>
        <v>39022</v>
      </c>
      <c r="B73" s="346" t="n">
        <v>0.06305637962278</v>
      </c>
      <c r="D73" s="363" t="n">
        <v>37895</v>
      </c>
      <c r="E73" s="364" t="n">
        <v>38.75</v>
      </c>
      <c r="F73" s="364" t="n">
        <v>39.5</v>
      </c>
      <c r="G73" s="364" t="n">
        <v>40.25</v>
      </c>
      <c r="H73" s="359"/>
      <c r="I73" s="364" t="n">
        <v>22.5</v>
      </c>
      <c r="J73" s="364" t="n">
        <v>25.75</v>
      </c>
      <c r="K73" s="364" t="n">
        <v>27.75</v>
      </c>
      <c r="L73" s="353"/>
      <c r="M73" s="354" t="n">
        <v>38777</v>
      </c>
      <c r="N73" s="365" t="n">
        <v>26.5</v>
      </c>
      <c r="O73" s="365" t="n">
        <v>30</v>
      </c>
      <c r="P73" s="365" t="n">
        <v>33.25</v>
      </c>
      <c r="Q73" s="352"/>
      <c r="R73" s="365" t="n">
        <v>24.75</v>
      </c>
      <c r="S73" s="365" t="n">
        <v>28.25</v>
      </c>
      <c r="T73" s="365" t="n">
        <v>31.5</v>
      </c>
      <c r="U73" s="352"/>
      <c r="V73" s="365" t="n">
        <v>0</v>
      </c>
      <c r="W73" s="365" t="n">
        <v>0</v>
      </c>
      <c r="X73" s="365" t="n">
        <v>2</v>
      </c>
      <c r="Y73" s="352"/>
      <c r="Z73" s="365" t="n">
        <v>0.1670625</v>
      </c>
      <c r="AA73" s="365" t="n">
        <v>0.22275</v>
      </c>
      <c r="AB73" s="365" t="n">
        <v>0.334125</v>
      </c>
      <c r="AC73" s="352"/>
      <c r="AD73" s="365" t="n">
        <v>0.09</v>
      </c>
      <c r="AE73" s="365" t="n">
        <v>0.12</v>
      </c>
      <c r="AF73" s="365" t="n">
        <v>0.18</v>
      </c>
      <c r="AG73" s="352"/>
      <c r="AH73" s="365" t="n">
        <v>-0.5</v>
      </c>
      <c r="AI73" s="365" t="n">
        <v>2.052</v>
      </c>
      <c r="AJ73" s="365" t="n">
        <v>1</v>
      </c>
      <c r="AK73" s="352"/>
      <c r="AL73" s="365" t="n">
        <v>-0.1</v>
      </c>
      <c r="AM73" s="365" t="n">
        <v>1</v>
      </c>
      <c r="AN73" s="365" t="n">
        <v>0.1</v>
      </c>
      <c r="AO73" s="352"/>
      <c r="AP73" s="353" t="n">
        <v>22</v>
      </c>
      <c r="AQ73" s="366" t="n">
        <v>0.4</v>
      </c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  <c r="BC73" s="352"/>
      <c r="BD73" s="352"/>
      <c r="BE73" s="352"/>
      <c r="BF73" s="352"/>
    </row>
    <row r="74" customFormat="false" ht="12.75" hidden="false" customHeight="false" outlineLevel="0" collapsed="false">
      <c r="A74" s="355" t="n">
        <f aca="false">EOMONTH(A73,0)+1</f>
        <v>39052</v>
      </c>
      <c r="B74" s="346" t="n">
        <v>0.063089753797522</v>
      </c>
      <c r="D74" s="363" t="n">
        <v>37926</v>
      </c>
      <c r="E74" s="364" t="n">
        <v>38.75</v>
      </c>
      <c r="F74" s="364" t="n">
        <v>39.5</v>
      </c>
      <c r="G74" s="364" t="n">
        <v>40.25</v>
      </c>
      <c r="H74" s="359"/>
      <c r="I74" s="364" t="n">
        <v>22.5</v>
      </c>
      <c r="J74" s="364" t="n">
        <v>25.75</v>
      </c>
      <c r="K74" s="364" t="n">
        <v>27.75</v>
      </c>
      <c r="L74" s="353"/>
      <c r="M74" s="354" t="n">
        <v>38808</v>
      </c>
      <c r="N74" s="365" t="n">
        <v>27.5</v>
      </c>
      <c r="O74" s="365" t="n">
        <v>31</v>
      </c>
      <c r="P74" s="365" t="n">
        <v>34.25</v>
      </c>
      <c r="Q74" s="352"/>
      <c r="R74" s="365" t="n">
        <v>25.75</v>
      </c>
      <c r="S74" s="365" t="n">
        <v>29.25</v>
      </c>
      <c r="T74" s="365" t="n">
        <v>32.5</v>
      </c>
      <c r="U74" s="352"/>
      <c r="V74" s="365" t="n">
        <v>0</v>
      </c>
      <c r="W74" s="365" t="n">
        <v>0</v>
      </c>
      <c r="X74" s="365" t="n">
        <v>2</v>
      </c>
      <c r="Y74" s="352"/>
      <c r="Z74" s="365" t="n">
        <v>0.1670625</v>
      </c>
      <c r="AA74" s="365" t="n">
        <v>0.22275</v>
      </c>
      <c r="AB74" s="365" t="n">
        <v>0.334125</v>
      </c>
      <c r="AC74" s="352"/>
      <c r="AD74" s="365" t="n">
        <v>0.09</v>
      </c>
      <c r="AE74" s="365" t="n">
        <v>0.12</v>
      </c>
      <c r="AF74" s="365" t="n">
        <v>0.18</v>
      </c>
      <c r="AG74" s="352"/>
      <c r="AH74" s="365" t="n">
        <v>-0.5</v>
      </c>
      <c r="AI74" s="365" t="n">
        <v>1.998</v>
      </c>
      <c r="AJ74" s="365" t="n">
        <v>1</v>
      </c>
      <c r="AK74" s="352"/>
      <c r="AL74" s="365" t="n">
        <v>-0.1</v>
      </c>
      <c r="AM74" s="365" t="n">
        <v>1</v>
      </c>
      <c r="AN74" s="365" t="n">
        <v>0.1</v>
      </c>
      <c r="AO74" s="352"/>
      <c r="AP74" s="353" t="n">
        <v>22</v>
      </c>
      <c r="AQ74" s="366" t="n">
        <v>0.4</v>
      </c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  <c r="BC74" s="352"/>
      <c r="BD74" s="352"/>
      <c r="BE74" s="352"/>
      <c r="BF74" s="352"/>
    </row>
    <row r="75" customFormat="false" ht="12.75" hidden="false" customHeight="false" outlineLevel="0" collapsed="false">
      <c r="A75" s="355" t="n">
        <f aca="false">EOMONTH(A74,0)+1</f>
        <v>39083</v>
      </c>
      <c r="B75" s="346" t="n">
        <v>0.063124240445144</v>
      </c>
      <c r="D75" s="363" t="n">
        <v>37956</v>
      </c>
      <c r="E75" s="364" t="n">
        <v>38.75</v>
      </c>
      <c r="F75" s="364" t="n">
        <v>39.5</v>
      </c>
      <c r="G75" s="364" t="n">
        <v>40.25</v>
      </c>
      <c r="H75" s="359"/>
      <c r="I75" s="364" t="n">
        <v>23</v>
      </c>
      <c r="J75" s="364" t="n">
        <v>26.25</v>
      </c>
      <c r="K75" s="364" t="n">
        <v>28.25</v>
      </c>
      <c r="L75" s="353"/>
      <c r="M75" s="354" t="n">
        <v>38838</v>
      </c>
      <c r="N75" s="365" t="n">
        <v>33.75</v>
      </c>
      <c r="O75" s="365" t="n">
        <v>37.25</v>
      </c>
      <c r="P75" s="365" t="n">
        <v>40.5</v>
      </c>
      <c r="Q75" s="352"/>
      <c r="R75" s="365" t="n">
        <v>32</v>
      </c>
      <c r="S75" s="365" t="n">
        <v>35.5</v>
      </c>
      <c r="T75" s="365" t="n">
        <v>38.75</v>
      </c>
      <c r="U75" s="352"/>
      <c r="V75" s="365" t="n">
        <v>0</v>
      </c>
      <c r="W75" s="365" t="n">
        <v>0</v>
      </c>
      <c r="X75" s="365" t="n">
        <v>3</v>
      </c>
      <c r="Y75" s="352"/>
      <c r="Z75" s="365" t="n">
        <v>0.1745625</v>
      </c>
      <c r="AA75" s="365" t="n">
        <v>0.23275</v>
      </c>
      <c r="AB75" s="365" t="n">
        <v>0.349125</v>
      </c>
      <c r="AC75" s="352"/>
      <c r="AD75" s="365" t="n">
        <v>0.11625</v>
      </c>
      <c r="AE75" s="365" t="n">
        <v>0.155</v>
      </c>
      <c r="AF75" s="365" t="n">
        <v>0.2325</v>
      </c>
      <c r="AG75" s="352"/>
      <c r="AH75" s="365" t="n">
        <v>-0.4</v>
      </c>
      <c r="AI75" s="365" t="n">
        <v>2.15</v>
      </c>
      <c r="AJ75" s="365" t="n">
        <v>0.5</v>
      </c>
      <c r="AK75" s="352"/>
      <c r="AL75" s="365" t="n">
        <v>-0.1</v>
      </c>
      <c r="AM75" s="365" t="n">
        <v>1.05</v>
      </c>
      <c r="AN75" s="365" t="n">
        <v>0.1</v>
      </c>
      <c r="AO75" s="352"/>
      <c r="AP75" s="353" t="n">
        <v>23</v>
      </c>
      <c r="AQ75" s="366" t="n">
        <v>0.4</v>
      </c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  <c r="BC75" s="352"/>
      <c r="BD75" s="352"/>
      <c r="BE75" s="352"/>
      <c r="BF75" s="352"/>
    </row>
    <row r="76" customFormat="false" ht="12.75" hidden="false" customHeight="false" outlineLevel="0" collapsed="false">
      <c r="A76" s="355" t="n">
        <f aca="false">EOMONTH(A75,0)+1</f>
        <v>39114</v>
      </c>
      <c r="B76" s="346" t="n">
        <v>0.063158727093161</v>
      </c>
      <c r="D76" s="363" t="n">
        <v>37987</v>
      </c>
      <c r="E76" s="364" t="n">
        <v>62.5</v>
      </c>
      <c r="F76" s="364" t="n">
        <v>63.5</v>
      </c>
      <c r="G76" s="364" t="n">
        <v>64.5</v>
      </c>
      <c r="H76" s="359"/>
      <c r="I76" s="364" t="n">
        <v>23.5</v>
      </c>
      <c r="J76" s="364" t="n">
        <v>27.25</v>
      </c>
      <c r="K76" s="364" t="n">
        <v>29.25</v>
      </c>
      <c r="L76" s="353"/>
      <c r="M76" s="354" t="n">
        <v>38869</v>
      </c>
      <c r="N76" s="365" t="n">
        <v>37.5</v>
      </c>
      <c r="O76" s="365" t="n">
        <v>41</v>
      </c>
      <c r="P76" s="365" t="n">
        <v>44.25</v>
      </c>
      <c r="Q76" s="352"/>
      <c r="R76" s="365" t="n">
        <v>26</v>
      </c>
      <c r="S76" s="365" t="n">
        <v>29.5</v>
      </c>
      <c r="T76" s="365" t="n">
        <v>32.75</v>
      </c>
      <c r="U76" s="352"/>
      <c r="V76" s="365" t="n">
        <v>0.75</v>
      </c>
      <c r="W76" s="365" t="n">
        <v>3</v>
      </c>
      <c r="X76" s="365" t="n">
        <v>8</v>
      </c>
      <c r="Y76" s="352"/>
      <c r="Z76" s="365" t="n">
        <v>0.1753125</v>
      </c>
      <c r="AA76" s="365" t="n">
        <v>0.23375</v>
      </c>
      <c r="AB76" s="365" t="n">
        <v>0.350625</v>
      </c>
      <c r="AC76" s="352"/>
      <c r="AD76" s="365" t="n">
        <v>0.13125</v>
      </c>
      <c r="AE76" s="365" t="n">
        <v>0.175</v>
      </c>
      <c r="AF76" s="365" t="n">
        <v>0.2625</v>
      </c>
      <c r="AG76" s="352"/>
      <c r="AH76" s="365" t="n">
        <v>-0.4</v>
      </c>
      <c r="AI76" s="365" t="n">
        <v>3</v>
      </c>
      <c r="AJ76" s="365" t="n">
        <v>0.5</v>
      </c>
      <c r="AK76" s="352"/>
      <c r="AL76" s="365" t="n">
        <v>-0.1</v>
      </c>
      <c r="AM76" s="365" t="n">
        <v>1.15</v>
      </c>
      <c r="AN76" s="365" t="n">
        <v>0.1</v>
      </c>
      <c r="AO76" s="352"/>
      <c r="AP76" s="353" t="n">
        <v>23</v>
      </c>
      <c r="AQ76" s="366" t="n">
        <v>0.4</v>
      </c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  <c r="BC76" s="352"/>
      <c r="BD76" s="352"/>
      <c r="BE76" s="352"/>
      <c r="BF76" s="352"/>
    </row>
    <row r="77" customFormat="false" ht="12.75" hidden="false" customHeight="false" outlineLevel="0" collapsed="false">
      <c r="A77" s="355" t="n">
        <f aca="false">EOMONTH(A76,0)+1</f>
        <v>39142</v>
      </c>
      <c r="B77" s="346" t="n">
        <v>0.063189876323966</v>
      </c>
      <c r="D77" s="363" t="n">
        <v>38018</v>
      </c>
      <c r="E77" s="364" t="n">
        <v>62.5</v>
      </c>
      <c r="F77" s="364" t="n">
        <v>63.5</v>
      </c>
      <c r="G77" s="364" t="n">
        <v>64.5</v>
      </c>
      <c r="H77" s="359"/>
      <c r="I77" s="364" t="n">
        <v>23.5</v>
      </c>
      <c r="J77" s="364" t="n">
        <v>27</v>
      </c>
      <c r="K77" s="364" t="n">
        <v>29</v>
      </c>
      <c r="L77" s="353"/>
      <c r="M77" s="354" t="n">
        <v>38899</v>
      </c>
      <c r="N77" s="365" t="n">
        <v>39.5</v>
      </c>
      <c r="O77" s="365" t="n">
        <v>43</v>
      </c>
      <c r="P77" s="365" t="n">
        <v>46.25</v>
      </c>
      <c r="Q77" s="352"/>
      <c r="R77" s="365" t="n">
        <v>38</v>
      </c>
      <c r="S77" s="365" t="n">
        <v>41.5</v>
      </c>
      <c r="T77" s="365" t="n">
        <v>44.75</v>
      </c>
      <c r="U77" s="352"/>
      <c r="V77" s="365" t="n">
        <v>2</v>
      </c>
      <c r="W77" s="365" t="n">
        <v>7</v>
      </c>
      <c r="X77" s="365" t="n">
        <v>12</v>
      </c>
      <c r="Y77" s="352"/>
      <c r="Z77" s="365" t="n">
        <v>0.1760625</v>
      </c>
      <c r="AA77" s="365" t="n">
        <v>0.23475</v>
      </c>
      <c r="AB77" s="365" t="n">
        <v>0.352125</v>
      </c>
      <c r="AC77" s="352"/>
      <c r="AD77" s="365" t="n">
        <v>0.16125</v>
      </c>
      <c r="AE77" s="365" t="n">
        <v>0.215</v>
      </c>
      <c r="AF77" s="365" t="n">
        <v>0.3225</v>
      </c>
      <c r="AG77" s="352"/>
      <c r="AH77" s="365" t="n">
        <v>-0.4</v>
      </c>
      <c r="AI77" s="365" t="n">
        <v>4</v>
      </c>
      <c r="AJ77" s="365" t="n">
        <v>0.5</v>
      </c>
      <c r="AK77" s="352"/>
      <c r="AL77" s="365" t="n">
        <v>-0.1</v>
      </c>
      <c r="AM77" s="365" t="n">
        <v>1.15</v>
      </c>
      <c r="AN77" s="365" t="n">
        <v>0.1</v>
      </c>
      <c r="AO77" s="352"/>
      <c r="AP77" s="353" t="n">
        <v>23</v>
      </c>
      <c r="AQ77" s="366" t="n">
        <v>0.4</v>
      </c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  <c r="BC77" s="352"/>
      <c r="BD77" s="352"/>
      <c r="BE77" s="352"/>
      <c r="BF77" s="352"/>
    </row>
    <row r="78" customFormat="false" ht="12.75" hidden="false" customHeight="false" outlineLevel="0" collapsed="false">
      <c r="A78" s="355" t="n">
        <f aca="false">EOMONTH(A77,0)+1</f>
        <v>39173</v>
      </c>
      <c r="B78" s="346" t="n">
        <v>0.063224362972733</v>
      </c>
      <c r="D78" s="363" t="n">
        <v>38047</v>
      </c>
      <c r="E78" s="364" t="n">
        <v>45</v>
      </c>
      <c r="F78" s="364" t="n">
        <v>46</v>
      </c>
      <c r="G78" s="364" t="n">
        <v>47</v>
      </c>
      <c r="H78" s="359"/>
      <c r="I78" s="364" t="n">
        <v>22.75</v>
      </c>
      <c r="J78" s="364" t="n">
        <v>26.25</v>
      </c>
      <c r="K78" s="364" t="n">
        <v>28.25</v>
      </c>
      <c r="L78" s="353"/>
      <c r="M78" s="354" t="n">
        <v>38930</v>
      </c>
      <c r="N78" s="365" t="n">
        <v>39.5</v>
      </c>
      <c r="O78" s="365" t="n">
        <v>43</v>
      </c>
      <c r="P78" s="365" t="n">
        <v>46.25</v>
      </c>
      <c r="Q78" s="352"/>
      <c r="R78" s="365" t="n">
        <v>38</v>
      </c>
      <c r="S78" s="365" t="n">
        <v>41.5</v>
      </c>
      <c r="T78" s="365" t="n">
        <v>44.75</v>
      </c>
      <c r="U78" s="352"/>
      <c r="V78" s="365" t="n">
        <v>2</v>
      </c>
      <c r="W78" s="365" t="n">
        <v>7</v>
      </c>
      <c r="X78" s="365" t="n">
        <v>12</v>
      </c>
      <c r="Y78" s="352"/>
      <c r="Z78" s="365" t="n">
        <v>0.1760625</v>
      </c>
      <c r="AA78" s="365" t="n">
        <v>0.23475</v>
      </c>
      <c r="AB78" s="365" t="n">
        <v>0.352125</v>
      </c>
      <c r="AC78" s="352"/>
      <c r="AD78" s="365" t="n">
        <v>0.16125</v>
      </c>
      <c r="AE78" s="365" t="n">
        <v>0.215</v>
      </c>
      <c r="AF78" s="365" t="n">
        <v>0.3225</v>
      </c>
      <c r="AG78" s="352"/>
      <c r="AH78" s="365" t="n">
        <v>-0.5</v>
      </c>
      <c r="AI78" s="365" t="n">
        <v>4</v>
      </c>
      <c r="AJ78" s="365" t="n">
        <v>1.75</v>
      </c>
      <c r="AK78" s="352"/>
      <c r="AL78" s="365" t="n">
        <v>-0.1</v>
      </c>
      <c r="AM78" s="365" t="n">
        <v>1.15</v>
      </c>
      <c r="AN78" s="365" t="n">
        <v>0.1</v>
      </c>
      <c r="AO78" s="352"/>
      <c r="AP78" s="353" t="n">
        <v>24</v>
      </c>
      <c r="AQ78" s="366" t="n">
        <v>0.4</v>
      </c>
      <c r="AR78" s="352"/>
      <c r="AS78" s="352"/>
      <c r="AT78" s="352"/>
      <c r="AU78" s="352"/>
      <c r="AV78" s="352"/>
      <c r="AW78" s="352"/>
      <c r="AX78" s="352"/>
      <c r="AY78" s="352"/>
      <c r="AZ78" s="352"/>
      <c r="BA78" s="352"/>
      <c r="BB78" s="352"/>
      <c r="BC78" s="352"/>
      <c r="BD78" s="352"/>
      <c r="BE78" s="352"/>
      <c r="BF78" s="352"/>
    </row>
    <row r="79" customFormat="false" ht="12.75" hidden="false" customHeight="false" outlineLevel="0" collapsed="false">
      <c r="A79" s="355" t="n">
        <f aca="false">EOMONTH(A78,0)+1</f>
        <v>39203</v>
      </c>
      <c r="B79" s="346" t="n">
        <v>0.063257737149335</v>
      </c>
      <c r="D79" s="363" t="n">
        <v>38078</v>
      </c>
      <c r="E79" s="364" t="n">
        <v>45</v>
      </c>
      <c r="F79" s="364" t="n">
        <v>46</v>
      </c>
      <c r="G79" s="364" t="n">
        <v>47</v>
      </c>
      <c r="H79" s="359"/>
      <c r="I79" s="364" t="n">
        <v>22.5</v>
      </c>
      <c r="J79" s="364" t="n">
        <v>26</v>
      </c>
      <c r="K79" s="364" t="n">
        <v>28</v>
      </c>
      <c r="L79" s="353"/>
      <c r="M79" s="354" t="n">
        <v>38961</v>
      </c>
      <c r="N79" s="365" t="n">
        <v>34</v>
      </c>
      <c r="O79" s="365" t="n">
        <v>37.5</v>
      </c>
      <c r="P79" s="365" t="n">
        <v>40.75</v>
      </c>
      <c r="Q79" s="352"/>
      <c r="R79" s="365" t="n">
        <v>32.25</v>
      </c>
      <c r="S79" s="365" t="n">
        <v>35.75</v>
      </c>
      <c r="T79" s="365" t="n">
        <v>39</v>
      </c>
      <c r="U79" s="352"/>
      <c r="V79" s="365" t="n">
        <v>0.25</v>
      </c>
      <c r="W79" s="365" t="n">
        <v>1</v>
      </c>
      <c r="X79" s="365" t="n">
        <v>4</v>
      </c>
      <c r="Y79" s="352"/>
      <c r="Z79" s="365" t="n">
        <v>0.1745625</v>
      </c>
      <c r="AA79" s="365" t="n">
        <v>0.23275</v>
      </c>
      <c r="AB79" s="365" t="n">
        <v>0.349125</v>
      </c>
      <c r="AC79" s="352"/>
      <c r="AD79" s="365" t="n">
        <v>0.10125</v>
      </c>
      <c r="AE79" s="365" t="n">
        <v>0.135</v>
      </c>
      <c r="AF79" s="365" t="n">
        <v>0.2025</v>
      </c>
      <c r="AG79" s="352"/>
      <c r="AH79" s="365" t="n">
        <v>-1</v>
      </c>
      <c r="AI79" s="365" t="n">
        <v>2.33</v>
      </c>
      <c r="AJ79" s="365" t="n">
        <v>2.5</v>
      </c>
      <c r="AK79" s="352"/>
      <c r="AL79" s="365" t="n">
        <v>-0.1</v>
      </c>
      <c r="AM79" s="365" t="n">
        <v>1.05</v>
      </c>
      <c r="AN79" s="365" t="n">
        <v>0.1</v>
      </c>
      <c r="AO79" s="352"/>
      <c r="AP79" s="353" t="n">
        <v>24</v>
      </c>
      <c r="AQ79" s="366" t="n">
        <v>0.4</v>
      </c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  <c r="BC79" s="352"/>
      <c r="BD79" s="352"/>
      <c r="BE79" s="352"/>
      <c r="BF79" s="352"/>
    </row>
    <row r="80" customFormat="false" ht="12.75" hidden="false" customHeight="false" outlineLevel="0" collapsed="false">
      <c r="A80" s="355" t="n">
        <f aca="false">EOMONTH(A79,0)+1</f>
        <v>39234</v>
      </c>
      <c r="B80" s="346" t="n">
        <v>0.063292223798879</v>
      </c>
      <c r="D80" s="363" t="n">
        <v>38108</v>
      </c>
      <c r="E80" s="364" t="n">
        <v>59</v>
      </c>
      <c r="F80" s="364" t="n">
        <v>61</v>
      </c>
      <c r="G80" s="364" t="n">
        <v>63</v>
      </c>
      <c r="H80" s="359"/>
      <c r="I80" s="364" t="n">
        <v>30.25</v>
      </c>
      <c r="J80" s="364" t="n">
        <v>33.75</v>
      </c>
      <c r="K80" s="364" t="n">
        <v>35.75</v>
      </c>
      <c r="L80" s="353"/>
      <c r="M80" s="354" t="n">
        <v>38991</v>
      </c>
      <c r="N80" s="365" t="n">
        <v>28</v>
      </c>
      <c r="O80" s="365" t="n">
        <v>31.5</v>
      </c>
      <c r="P80" s="365" t="n">
        <v>34.75</v>
      </c>
      <c r="Q80" s="352"/>
      <c r="R80" s="365" t="n">
        <v>26.25</v>
      </c>
      <c r="S80" s="365" t="n">
        <v>29.75</v>
      </c>
      <c r="T80" s="365" t="n">
        <v>33</v>
      </c>
      <c r="U80" s="352"/>
      <c r="V80" s="365" t="n">
        <v>0</v>
      </c>
      <c r="W80" s="365" t="n">
        <v>0</v>
      </c>
      <c r="X80" s="365" t="n">
        <v>2</v>
      </c>
      <c r="Y80" s="352"/>
      <c r="Z80" s="365" t="n">
        <v>0.1670625</v>
      </c>
      <c r="AA80" s="365" t="n">
        <v>0.22275</v>
      </c>
      <c r="AB80" s="365" t="n">
        <v>0.334125</v>
      </c>
      <c r="AC80" s="352"/>
      <c r="AD80" s="365" t="n">
        <v>0.07875</v>
      </c>
      <c r="AE80" s="365" t="n">
        <v>0.105</v>
      </c>
      <c r="AF80" s="365" t="n">
        <v>0.1575</v>
      </c>
      <c r="AG80" s="352"/>
      <c r="AH80" s="365" t="n">
        <v>-1</v>
      </c>
      <c r="AI80" s="365" t="n">
        <v>2.06</v>
      </c>
      <c r="AJ80" s="365" t="n">
        <v>2.5</v>
      </c>
      <c r="AK80" s="352"/>
      <c r="AL80" s="365" t="n">
        <v>-0.1</v>
      </c>
      <c r="AM80" s="365" t="n">
        <v>1</v>
      </c>
      <c r="AN80" s="365" t="n">
        <v>0.1</v>
      </c>
      <c r="AO80" s="352"/>
      <c r="AP80" s="353" t="n">
        <v>24</v>
      </c>
      <c r="AQ80" s="366" t="n">
        <v>0.4</v>
      </c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  <c r="BC80" s="352"/>
      <c r="BD80" s="352"/>
      <c r="BE80" s="352"/>
      <c r="BF80" s="352"/>
    </row>
    <row r="81" customFormat="false" ht="12.75" hidden="false" customHeight="false" outlineLevel="0" collapsed="false">
      <c r="A81" s="355" t="n">
        <f aca="false">EOMONTH(A80,0)+1</f>
        <v>39264</v>
      </c>
      <c r="B81" s="346" t="n">
        <v>0.063325597976233</v>
      </c>
      <c r="D81" s="363" t="n">
        <v>38139</v>
      </c>
      <c r="E81" s="364" t="n">
        <v>64</v>
      </c>
      <c r="F81" s="364" t="n">
        <v>79</v>
      </c>
      <c r="G81" s="364" t="n">
        <v>86</v>
      </c>
      <c r="H81" s="359"/>
      <c r="I81" s="364" t="n">
        <v>29.5</v>
      </c>
      <c r="J81" s="364" t="n">
        <v>34.75</v>
      </c>
      <c r="K81" s="364" t="n">
        <v>39</v>
      </c>
      <c r="L81" s="353"/>
      <c r="M81" s="354" t="n">
        <v>39022</v>
      </c>
      <c r="N81" s="365" t="n">
        <v>28</v>
      </c>
      <c r="O81" s="365" t="n">
        <v>31.5</v>
      </c>
      <c r="P81" s="365" t="n">
        <v>34.75</v>
      </c>
      <c r="Q81" s="352"/>
      <c r="R81" s="365" t="n">
        <v>26.25</v>
      </c>
      <c r="S81" s="365" t="n">
        <v>29.75</v>
      </c>
      <c r="T81" s="365" t="n">
        <v>33</v>
      </c>
      <c r="U81" s="352"/>
      <c r="V81" s="365" t="n">
        <v>0</v>
      </c>
      <c r="W81" s="365" t="n">
        <v>0</v>
      </c>
      <c r="X81" s="365" t="n">
        <v>2</v>
      </c>
      <c r="Y81" s="352"/>
      <c r="Z81" s="365" t="n">
        <v>0.1670625</v>
      </c>
      <c r="AA81" s="365" t="n">
        <v>0.22275</v>
      </c>
      <c r="AB81" s="365" t="n">
        <v>0.334125</v>
      </c>
      <c r="AC81" s="352"/>
      <c r="AD81" s="365" t="n">
        <v>0.07875</v>
      </c>
      <c r="AE81" s="365" t="n">
        <v>0.105</v>
      </c>
      <c r="AF81" s="365" t="n">
        <v>0.1575</v>
      </c>
      <c r="AG81" s="352"/>
      <c r="AH81" s="365" t="n">
        <v>-0.5</v>
      </c>
      <c r="AI81" s="365" t="n">
        <v>2.052</v>
      </c>
      <c r="AJ81" s="365" t="n">
        <v>1</v>
      </c>
      <c r="AK81" s="352"/>
      <c r="AL81" s="365" t="n">
        <v>-0.1</v>
      </c>
      <c r="AM81" s="365" t="n">
        <v>1</v>
      </c>
      <c r="AN81" s="365" t="n">
        <v>0.1</v>
      </c>
      <c r="AO81" s="352"/>
      <c r="AP81" s="353" t="n">
        <v>25</v>
      </c>
      <c r="AQ81" s="366" t="n">
        <v>0.4</v>
      </c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  <c r="BC81" s="352"/>
      <c r="BD81" s="352"/>
      <c r="BE81" s="352"/>
      <c r="BF81" s="352"/>
    </row>
    <row r="82" customFormat="false" ht="12.75" hidden="false" customHeight="false" outlineLevel="0" collapsed="false">
      <c r="A82" s="355" t="n">
        <f aca="false">EOMONTH(A81,0)+1</f>
        <v>39295</v>
      </c>
      <c r="B82" s="346" t="n">
        <v>0.063360084626553</v>
      </c>
      <c r="D82" s="363" t="n">
        <v>38169</v>
      </c>
      <c r="E82" s="364" t="n">
        <v>76.75</v>
      </c>
      <c r="F82" s="364" t="n">
        <v>96.75</v>
      </c>
      <c r="G82" s="364" t="n">
        <v>106.75</v>
      </c>
      <c r="H82" s="359"/>
      <c r="I82" s="364" t="n">
        <v>26.75</v>
      </c>
      <c r="J82" s="364" t="n">
        <v>31.5</v>
      </c>
      <c r="K82" s="364" t="n">
        <v>38.25</v>
      </c>
      <c r="L82" s="353"/>
      <c r="M82" s="354" t="n">
        <v>39052</v>
      </c>
      <c r="N82" s="365" t="n">
        <v>26</v>
      </c>
      <c r="O82" s="365" t="n">
        <v>29.5</v>
      </c>
      <c r="P82" s="365" t="n">
        <v>32.75</v>
      </c>
      <c r="Q82" s="352"/>
      <c r="R82" s="365" t="n">
        <v>24.25</v>
      </c>
      <c r="S82" s="365" t="n">
        <v>27.75</v>
      </c>
      <c r="T82" s="365" t="n">
        <v>31</v>
      </c>
      <c r="U82" s="352"/>
      <c r="V82" s="365" t="n">
        <v>0</v>
      </c>
      <c r="W82" s="365" t="n">
        <v>0</v>
      </c>
      <c r="X82" s="365" t="n">
        <v>2</v>
      </c>
      <c r="Y82" s="352"/>
      <c r="Z82" s="365" t="n">
        <v>0.1670625</v>
      </c>
      <c r="AA82" s="365" t="n">
        <v>0.22275</v>
      </c>
      <c r="AB82" s="365" t="n">
        <v>0.334125</v>
      </c>
      <c r="AC82" s="352"/>
      <c r="AD82" s="365" t="n">
        <v>0.08625</v>
      </c>
      <c r="AE82" s="365" t="n">
        <v>0.115</v>
      </c>
      <c r="AF82" s="365" t="n">
        <v>0.1725</v>
      </c>
      <c r="AG82" s="352"/>
      <c r="AH82" s="365" t="n">
        <v>-0.4</v>
      </c>
      <c r="AI82" s="365" t="n">
        <v>1.89</v>
      </c>
      <c r="AJ82" s="365" t="n">
        <v>0.5</v>
      </c>
      <c r="AK82" s="352"/>
      <c r="AL82" s="365" t="n">
        <v>-0.1</v>
      </c>
      <c r="AM82" s="365" t="n">
        <v>1</v>
      </c>
      <c r="AN82" s="365" t="n">
        <v>0.1</v>
      </c>
      <c r="AO82" s="352"/>
      <c r="AP82" s="353" t="n">
        <v>25</v>
      </c>
      <c r="AQ82" s="366" t="n">
        <v>0.4</v>
      </c>
      <c r="AR82" s="352"/>
      <c r="AS82" s="352"/>
      <c r="AT82" s="352"/>
      <c r="AU82" s="352"/>
      <c r="AV82" s="352"/>
      <c r="AW82" s="352"/>
      <c r="AX82" s="352"/>
      <c r="AY82" s="352"/>
      <c r="AZ82" s="352"/>
      <c r="BA82" s="352"/>
      <c r="BB82" s="352"/>
      <c r="BC82" s="352"/>
      <c r="BD82" s="352"/>
      <c r="BE82" s="352"/>
      <c r="BF82" s="352"/>
    </row>
    <row r="83" customFormat="false" ht="12.75" hidden="false" customHeight="false" outlineLevel="0" collapsed="false">
      <c r="A83" s="355" t="n">
        <f aca="false">EOMONTH(A82,0)+1</f>
        <v>39326</v>
      </c>
      <c r="B83" s="346" t="n">
        <v>0.063394571277267</v>
      </c>
      <c r="D83" s="363" t="n">
        <v>38200</v>
      </c>
      <c r="E83" s="364" t="n">
        <v>69.75</v>
      </c>
      <c r="F83" s="364" t="n">
        <v>89.75</v>
      </c>
      <c r="G83" s="364" t="n">
        <v>99.75</v>
      </c>
      <c r="H83" s="359"/>
      <c r="I83" s="364" t="n">
        <v>26.5</v>
      </c>
      <c r="J83" s="364" t="n">
        <v>31.25</v>
      </c>
      <c r="K83" s="364" t="n">
        <v>38</v>
      </c>
      <c r="L83" s="353"/>
      <c r="M83" s="354" t="n">
        <v>39083</v>
      </c>
      <c r="N83" s="365" t="n">
        <v>27.75</v>
      </c>
      <c r="O83" s="365" t="n">
        <v>31.5</v>
      </c>
      <c r="P83" s="365" t="n">
        <v>35</v>
      </c>
      <c r="Q83" s="352"/>
      <c r="R83" s="365" t="n">
        <v>26.25</v>
      </c>
      <c r="S83" s="365" t="n">
        <v>30</v>
      </c>
      <c r="T83" s="365" t="n">
        <v>33.5</v>
      </c>
      <c r="U83" s="352"/>
      <c r="V83" s="365" t="n">
        <v>0</v>
      </c>
      <c r="W83" s="365" t="n">
        <v>0</v>
      </c>
      <c r="X83" s="365" t="n">
        <v>3</v>
      </c>
      <c r="Y83" s="352"/>
      <c r="Z83" s="365" t="n">
        <v>0.1726875</v>
      </c>
      <c r="AA83" s="365" t="n">
        <v>0.23025</v>
      </c>
      <c r="AB83" s="365" t="n">
        <v>0.345375</v>
      </c>
      <c r="AC83" s="352"/>
      <c r="AD83" s="365" t="n">
        <v>0.10125</v>
      </c>
      <c r="AE83" s="365" t="n">
        <v>0.135</v>
      </c>
      <c r="AF83" s="365" t="n">
        <v>0.2025</v>
      </c>
      <c r="AG83" s="352"/>
      <c r="AH83" s="365" t="n">
        <v>-0.4</v>
      </c>
      <c r="AI83" s="365" t="n">
        <v>2.322</v>
      </c>
      <c r="AJ83" s="365" t="n">
        <v>0.5</v>
      </c>
      <c r="AK83" s="352"/>
      <c r="AL83" s="365" t="n">
        <v>-0.1</v>
      </c>
      <c r="AM83" s="365" t="n">
        <v>1</v>
      </c>
      <c r="AN83" s="365" t="n">
        <v>0.1</v>
      </c>
      <c r="AO83" s="352"/>
      <c r="AP83" s="353" t="n">
        <v>25</v>
      </c>
      <c r="AQ83" s="366" t="n">
        <v>0.4</v>
      </c>
      <c r="AR83" s="352"/>
      <c r="AS83" s="352"/>
      <c r="AT83" s="352"/>
      <c r="AU83" s="352"/>
      <c r="AV83" s="352"/>
      <c r="AW83" s="352"/>
      <c r="AX83" s="352"/>
      <c r="AY83" s="352"/>
      <c r="AZ83" s="352"/>
      <c r="BA83" s="352"/>
      <c r="BB83" s="352"/>
      <c r="BC83" s="352"/>
      <c r="BD83" s="352"/>
      <c r="BE83" s="352"/>
      <c r="BF83" s="352"/>
    </row>
    <row r="84" customFormat="false" ht="12.75" hidden="false" customHeight="false" outlineLevel="0" collapsed="false">
      <c r="A84" s="355" t="n">
        <f aca="false">EOMONTH(A83,0)+1</f>
        <v>39356</v>
      </c>
      <c r="B84" s="346" t="n">
        <v>0.063427945455754</v>
      </c>
      <c r="D84" s="363" t="n">
        <v>38231</v>
      </c>
      <c r="E84" s="364" t="n">
        <v>41.5</v>
      </c>
      <c r="F84" s="364" t="n">
        <v>45.5</v>
      </c>
      <c r="G84" s="364" t="n">
        <v>49.5</v>
      </c>
      <c r="H84" s="359"/>
      <c r="I84" s="364" t="n">
        <v>25.75</v>
      </c>
      <c r="J84" s="364" t="n">
        <v>31.75</v>
      </c>
      <c r="K84" s="364" t="n">
        <v>33.75</v>
      </c>
      <c r="L84" s="353"/>
      <c r="M84" s="354" t="n">
        <v>39114</v>
      </c>
      <c r="N84" s="365" t="n">
        <v>25.75</v>
      </c>
      <c r="O84" s="365" t="n">
        <v>29.5</v>
      </c>
      <c r="P84" s="365" t="n">
        <v>33</v>
      </c>
      <c r="Q84" s="352"/>
      <c r="R84" s="365" t="n">
        <v>24.25</v>
      </c>
      <c r="S84" s="365" t="n">
        <v>28</v>
      </c>
      <c r="T84" s="365" t="n">
        <v>31.5</v>
      </c>
      <c r="U84" s="352"/>
      <c r="V84" s="365" t="n">
        <v>0</v>
      </c>
      <c r="W84" s="365" t="n">
        <v>0</v>
      </c>
      <c r="X84" s="365" t="n">
        <v>3</v>
      </c>
      <c r="Y84" s="352"/>
      <c r="Z84" s="365" t="n">
        <v>0.1726875</v>
      </c>
      <c r="AA84" s="365" t="n">
        <v>0.23025</v>
      </c>
      <c r="AB84" s="365" t="n">
        <v>0.345375</v>
      </c>
      <c r="AC84" s="352"/>
      <c r="AD84" s="365" t="n">
        <v>0.10125</v>
      </c>
      <c r="AE84" s="365" t="n">
        <v>0.135</v>
      </c>
      <c r="AF84" s="365" t="n">
        <v>0.2025</v>
      </c>
      <c r="AG84" s="352"/>
      <c r="AH84" s="365" t="n">
        <v>-0.4</v>
      </c>
      <c r="AI84" s="365" t="n">
        <v>2.322</v>
      </c>
      <c r="AJ84" s="365" t="n">
        <v>0.6</v>
      </c>
      <c r="AK84" s="352"/>
      <c r="AL84" s="365" t="n">
        <v>-0.1</v>
      </c>
      <c r="AM84" s="365" t="n">
        <v>1</v>
      </c>
      <c r="AN84" s="365" t="n">
        <v>0.1</v>
      </c>
      <c r="AO84" s="352"/>
      <c r="AP84" s="353" t="n">
        <v>26</v>
      </c>
      <c r="AQ84" s="366" t="n">
        <v>0.4</v>
      </c>
      <c r="AR84" s="352"/>
      <c r="AS84" s="352"/>
      <c r="AT84" s="352"/>
      <c r="AU84" s="352"/>
      <c r="AV84" s="352"/>
      <c r="AW84" s="352"/>
      <c r="AX84" s="352"/>
      <c r="AY84" s="352"/>
      <c r="AZ84" s="352"/>
      <c r="BA84" s="352"/>
      <c r="BB84" s="352"/>
      <c r="BC84" s="352"/>
      <c r="BD84" s="352"/>
      <c r="BE84" s="352"/>
      <c r="BF84" s="352"/>
    </row>
    <row r="85" customFormat="false" ht="12.75" hidden="false" customHeight="false" outlineLevel="0" collapsed="false">
      <c r="A85" s="355" t="n">
        <f aca="false">EOMONTH(A84,0)+1</f>
        <v>39387</v>
      </c>
      <c r="B85" s="346" t="n">
        <v>0.063462432107245</v>
      </c>
      <c r="D85" s="363" t="n">
        <v>38261</v>
      </c>
      <c r="E85" s="364" t="n">
        <v>38.5</v>
      </c>
      <c r="F85" s="364" t="n">
        <v>39.5</v>
      </c>
      <c r="G85" s="364" t="n">
        <v>40.5</v>
      </c>
      <c r="H85" s="359"/>
      <c r="I85" s="364" t="n">
        <v>23</v>
      </c>
      <c r="J85" s="364" t="n">
        <v>26.5</v>
      </c>
      <c r="K85" s="364" t="n">
        <v>28.5</v>
      </c>
      <c r="L85" s="353"/>
      <c r="M85" s="354" t="n">
        <v>39142</v>
      </c>
      <c r="N85" s="365" t="n">
        <v>26.75</v>
      </c>
      <c r="O85" s="365" t="n">
        <v>30.5</v>
      </c>
      <c r="P85" s="365" t="n">
        <v>34</v>
      </c>
      <c r="Q85" s="352"/>
      <c r="R85" s="365" t="n">
        <v>25.25</v>
      </c>
      <c r="S85" s="365" t="n">
        <v>29</v>
      </c>
      <c r="T85" s="365" t="n">
        <v>32.5</v>
      </c>
      <c r="U85" s="352"/>
      <c r="V85" s="365" t="n">
        <v>0</v>
      </c>
      <c r="W85" s="365" t="n">
        <v>0</v>
      </c>
      <c r="X85" s="365" t="n">
        <v>2</v>
      </c>
      <c r="Y85" s="352"/>
      <c r="Z85" s="365" t="n">
        <v>0.1726875</v>
      </c>
      <c r="AA85" s="365" t="n">
        <v>0.23025</v>
      </c>
      <c r="AB85" s="365" t="n">
        <v>0.345375</v>
      </c>
      <c r="AC85" s="352"/>
      <c r="AD85" s="365" t="n">
        <v>0.09</v>
      </c>
      <c r="AE85" s="365" t="n">
        <v>0.12</v>
      </c>
      <c r="AF85" s="365" t="n">
        <v>0.18</v>
      </c>
      <c r="AG85" s="352"/>
      <c r="AH85" s="365" t="n">
        <v>-0.5</v>
      </c>
      <c r="AI85" s="365" t="n">
        <v>2.052</v>
      </c>
      <c r="AJ85" s="365" t="n">
        <v>1</v>
      </c>
      <c r="AK85" s="352"/>
      <c r="AL85" s="365" t="n">
        <v>-0.1</v>
      </c>
      <c r="AM85" s="365" t="n">
        <v>1</v>
      </c>
      <c r="AN85" s="365" t="n">
        <v>0.1</v>
      </c>
      <c r="AO85" s="352"/>
      <c r="AP85" s="353" t="n">
        <v>26</v>
      </c>
      <c r="AQ85" s="366" t="n">
        <v>0.4</v>
      </c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</row>
    <row r="86" customFormat="false" ht="12.75" hidden="false" customHeight="false" outlineLevel="0" collapsed="false">
      <c r="A86" s="355" t="n">
        <f aca="false">EOMONTH(A85,0)+1</f>
        <v>39417</v>
      </c>
      <c r="B86" s="346" t="n">
        <v>0.063495806286483</v>
      </c>
      <c r="D86" s="363" t="n">
        <v>38292</v>
      </c>
      <c r="E86" s="364" t="n">
        <v>38.5</v>
      </c>
      <c r="F86" s="364" t="n">
        <v>39.5</v>
      </c>
      <c r="G86" s="364" t="n">
        <v>40.5</v>
      </c>
      <c r="H86" s="359"/>
      <c r="I86" s="364" t="n">
        <v>23</v>
      </c>
      <c r="J86" s="364" t="n">
        <v>26.5</v>
      </c>
      <c r="K86" s="364" t="n">
        <v>28.5</v>
      </c>
      <c r="L86" s="353"/>
      <c r="M86" s="354" t="n">
        <v>39173</v>
      </c>
      <c r="N86" s="365" t="n">
        <v>27.75</v>
      </c>
      <c r="O86" s="365" t="n">
        <v>31.5</v>
      </c>
      <c r="P86" s="365" t="n">
        <v>35</v>
      </c>
      <c r="Q86" s="352"/>
      <c r="R86" s="365" t="n">
        <v>26.25</v>
      </c>
      <c r="S86" s="365" t="n">
        <v>30</v>
      </c>
      <c r="T86" s="365" t="n">
        <v>33.5</v>
      </c>
      <c r="U86" s="352"/>
      <c r="V86" s="365" t="n">
        <v>0</v>
      </c>
      <c r="W86" s="365" t="n">
        <v>0</v>
      </c>
      <c r="X86" s="365" t="n">
        <v>2</v>
      </c>
      <c r="Y86" s="352"/>
      <c r="Z86" s="365" t="n">
        <v>0.1726875</v>
      </c>
      <c r="AA86" s="365" t="n">
        <v>0.23025</v>
      </c>
      <c r="AB86" s="365" t="n">
        <v>0.345375</v>
      </c>
      <c r="AC86" s="352"/>
      <c r="AD86" s="365" t="n">
        <v>0.09</v>
      </c>
      <c r="AE86" s="365" t="n">
        <v>0.12</v>
      </c>
      <c r="AF86" s="365" t="n">
        <v>0.18</v>
      </c>
      <c r="AG86" s="352"/>
      <c r="AH86" s="365" t="n">
        <v>-0.5</v>
      </c>
      <c r="AI86" s="365" t="n">
        <v>1.998</v>
      </c>
      <c r="AJ86" s="365" t="n">
        <v>1</v>
      </c>
      <c r="AK86" s="352"/>
      <c r="AL86" s="365" t="n">
        <v>-0.1</v>
      </c>
      <c r="AM86" s="365" t="n">
        <v>1</v>
      </c>
      <c r="AN86" s="365" t="n">
        <v>0.1</v>
      </c>
      <c r="AO86" s="352"/>
      <c r="AP86" s="353" t="n">
        <v>26</v>
      </c>
      <c r="AQ86" s="366" t="n">
        <v>0.4</v>
      </c>
      <c r="AR86" s="352"/>
      <c r="AS86" s="352"/>
      <c r="AT86" s="352"/>
      <c r="AU86" s="352"/>
      <c r="AV86" s="352"/>
      <c r="AW86" s="352"/>
      <c r="AX86" s="352"/>
      <c r="AY86" s="352"/>
      <c r="AZ86" s="352"/>
      <c r="BA86" s="352"/>
      <c r="BB86" s="352"/>
      <c r="BC86" s="352"/>
      <c r="BD86" s="352"/>
      <c r="BE86" s="352"/>
      <c r="BF86" s="352"/>
    </row>
    <row r="87" customFormat="false" ht="12.75" hidden="false" customHeight="false" outlineLevel="0" collapsed="false">
      <c r="A87" s="355" t="n">
        <f aca="false">EOMONTH(A86,0)+1</f>
        <v>39448</v>
      </c>
      <c r="B87" s="346" t="n">
        <v>0.063525888373887</v>
      </c>
      <c r="D87" s="363" t="n">
        <v>38322</v>
      </c>
      <c r="E87" s="364" t="n">
        <v>38.5</v>
      </c>
      <c r="F87" s="364" t="n">
        <v>39.5</v>
      </c>
      <c r="G87" s="364" t="n">
        <v>40.5</v>
      </c>
      <c r="H87" s="359"/>
      <c r="I87" s="364" t="n">
        <v>23.5</v>
      </c>
      <c r="J87" s="364" t="n">
        <v>27</v>
      </c>
      <c r="K87" s="364" t="n">
        <v>29</v>
      </c>
      <c r="L87" s="353"/>
      <c r="M87" s="354" t="n">
        <v>39203</v>
      </c>
      <c r="N87" s="365" t="n">
        <v>34</v>
      </c>
      <c r="O87" s="365" t="n">
        <v>37.75</v>
      </c>
      <c r="P87" s="365" t="n">
        <v>41.25</v>
      </c>
      <c r="Q87" s="352"/>
      <c r="R87" s="365" t="n">
        <v>32.5</v>
      </c>
      <c r="S87" s="365" t="n">
        <v>36.25</v>
      </c>
      <c r="T87" s="365" t="n">
        <v>39.75</v>
      </c>
      <c r="U87" s="352"/>
      <c r="V87" s="365" t="n">
        <v>0</v>
      </c>
      <c r="W87" s="365" t="n">
        <v>0</v>
      </c>
      <c r="X87" s="365" t="n">
        <v>3</v>
      </c>
      <c r="Y87" s="352"/>
      <c r="Z87" s="365" t="n">
        <v>0.1726875</v>
      </c>
      <c r="AA87" s="365" t="n">
        <v>0.23025</v>
      </c>
      <c r="AB87" s="365" t="n">
        <v>0.345375</v>
      </c>
      <c r="AC87" s="352"/>
      <c r="AD87" s="365" t="n">
        <v>0.11625</v>
      </c>
      <c r="AE87" s="365" t="n">
        <v>0.155</v>
      </c>
      <c r="AF87" s="365" t="n">
        <v>0.2325</v>
      </c>
      <c r="AG87" s="352"/>
      <c r="AH87" s="365" t="n">
        <v>-0.4</v>
      </c>
      <c r="AI87" s="365" t="n">
        <v>2.15</v>
      </c>
      <c r="AJ87" s="365" t="n">
        <v>0.5</v>
      </c>
      <c r="AK87" s="352"/>
      <c r="AL87" s="365" t="n">
        <v>-0.1</v>
      </c>
      <c r="AM87" s="365" t="n">
        <v>1.05</v>
      </c>
      <c r="AN87" s="365" t="n">
        <v>0.1</v>
      </c>
      <c r="AO87" s="352"/>
      <c r="AP87" s="353" t="n">
        <v>27</v>
      </c>
      <c r="AQ87" s="366" t="n">
        <v>0.4</v>
      </c>
      <c r="AR87" s="352"/>
      <c r="AS87" s="352"/>
      <c r="AT87" s="352"/>
      <c r="AU87" s="352"/>
      <c r="AV87" s="352"/>
      <c r="AW87" s="352"/>
      <c r="AX87" s="352"/>
      <c r="AY87" s="352"/>
      <c r="AZ87" s="352"/>
      <c r="BA87" s="352"/>
      <c r="BB87" s="352"/>
      <c r="BC87" s="352"/>
      <c r="BD87" s="352"/>
      <c r="BE87" s="352"/>
      <c r="BF87" s="352"/>
    </row>
    <row r="88" customFormat="false" ht="12.75" hidden="false" customHeight="false" outlineLevel="0" collapsed="false">
      <c r="A88" s="355" t="n">
        <f aca="false">EOMONTH(A87,0)+1</f>
        <v>39479</v>
      </c>
      <c r="B88" s="346" t="n">
        <v>0.063554168594131</v>
      </c>
      <c r="D88" s="363" t="n">
        <v>38353</v>
      </c>
      <c r="E88" s="364" t="n">
        <v>52.1000022888184</v>
      </c>
      <c r="F88" s="364" t="n">
        <v>53.3500022888184</v>
      </c>
      <c r="G88" s="364" t="n">
        <v>54.6000022888184</v>
      </c>
      <c r="H88" s="359"/>
      <c r="I88" s="364" t="n">
        <v>24</v>
      </c>
      <c r="J88" s="364" t="n">
        <v>28</v>
      </c>
      <c r="K88" s="364" t="n">
        <v>30</v>
      </c>
      <c r="L88" s="353"/>
      <c r="M88" s="354" t="n">
        <v>39234</v>
      </c>
      <c r="N88" s="365" t="n">
        <v>37.75</v>
      </c>
      <c r="O88" s="365" t="n">
        <v>41.5</v>
      </c>
      <c r="P88" s="365" t="n">
        <v>45</v>
      </c>
      <c r="Q88" s="352"/>
      <c r="R88" s="365" t="n">
        <v>26.5</v>
      </c>
      <c r="S88" s="365" t="n">
        <v>30.25</v>
      </c>
      <c r="T88" s="365" t="n">
        <v>33.75</v>
      </c>
      <c r="U88" s="352"/>
      <c r="V88" s="365" t="n">
        <v>0.75</v>
      </c>
      <c r="W88" s="365" t="n">
        <v>3</v>
      </c>
      <c r="X88" s="365" t="n">
        <v>8</v>
      </c>
      <c r="Y88" s="352"/>
      <c r="Z88" s="365" t="n">
        <v>0.1726875</v>
      </c>
      <c r="AA88" s="365" t="n">
        <v>0.23025</v>
      </c>
      <c r="AB88" s="365" t="n">
        <v>0.345375</v>
      </c>
      <c r="AC88" s="352"/>
      <c r="AD88" s="365" t="n">
        <v>0.13125</v>
      </c>
      <c r="AE88" s="365" t="n">
        <v>0.175</v>
      </c>
      <c r="AF88" s="365" t="n">
        <v>0.2625</v>
      </c>
      <c r="AG88" s="352"/>
      <c r="AH88" s="365" t="n">
        <v>-0.4</v>
      </c>
      <c r="AI88" s="365" t="n">
        <v>2.9</v>
      </c>
      <c r="AJ88" s="365" t="n">
        <v>0.5</v>
      </c>
      <c r="AK88" s="352"/>
      <c r="AL88" s="365" t="n">
        <v>-0.1</v>
      </c>
      <c r="AM88" s="365" t="n">
        <v>1.15</v>
      </c>
      <c r="AN88" s="365" t="n">
        <v>0.1</v>
      </c>
      <c r="AO88" s="352"/>
      <c r="AP88" s="353" t="n">
        <v>27</v>
      </c>
      <c r="AQ88" s="366" t="n">
        <v>0.4</v>
      </c>
      <c r="AR88" s="352"/>
      <c r="AS88" s="352"/>
      <c r="AT88" s="352"/>
      <c r="AU88" s="352"/>
      <c r="AV88" s="352"/>
      <c r="AW88" s="352"/>
      <c r="AX88" s="352"/>
      <c r="AY88" s="352"/>
      <c r="AZ88" s="352"/>
      <c r="BA88" s="352"/>
      <c r="BB88" s="352"/>
      <c r="BC88" s="352"/>
      <c r="BD88" s="352"/>
      <c r="BE88" s="352"/>
      <c r="BF88" s="352"/>
    </row>
    <row r="89" customFormat="false" ht="12.75" hidden="false" customHeight="false" outlineLevel="0" collapsed="false">
      <c r="A89" s="355" t="n">
        <f aca="false">EOMONTH(A88,0)+1</f>
        <v>39508</v>
      </c>
      <c r="B89" s="346" t="n">
        <v>0.063580624284277</v>
      </c>
      <c r="D89" s="363" t="n">
        <v>38384</v>
      </c>
      <c r="E89" s="364" t="n">
        <v>51.5</v>
      </c>
      <c r="F89" s="364" t="n">
        <v>52.75</v>
      </c>
      <c r="G89" s="364" t="n">
        <v>54</v>
      </c>
      <c r="H89" s="359"/>
      <c r="I89" s="364" t="n">
        <v>24</v>
      </c>
      <c r="J89" s="364" t="n">
        <v>27.75</v>
      </c>
      <c r="K89" s="364" t="n">
        <v>29.75</v>
      </c>
      <c r="L89" s="353"/>
      <c r="M89" s="354" t="n">
        <v>39264</v>
      </c>
      <c r="N89" s="365" t="n">
        <v>39.75</v>
      </c>
      <c r="O89" s="365" t="n">
        <v>43.5</v>
      </c>
      <c r="P89" s="365" t="n">
        <v>47</v>
      </c>
      <c r="Q89" s="352"/>
      <c r="R89" s="365" t="n">
        <v>38.5</v>
      </c>
      <c r="S89" s="365" t="n">
        <v>42.25</v>
      </c>
      <c r="T89" s="365" t="n">
        <v>45.75</v>
      </c>
      <c r="U89" s="352"/>
      <c r="V89" s="365" t="n">
        <v>2</v>
      </c>
      <c r="W89" s="365" t="n">
        <v>7</v>
      </c>
      <c r="X89" s="365" t="n">
        <v>12</v>
      </c>
      <c r="Y89" s="352"/>
      <c r="Z89" s="365" t="n">
        <v>0.1726875</v>
      </c>
      <c r="AA89" s="365" t="n">
        <v>0.23025</v>
      </c>
      <c r="AB89" s="365" t="n">
        <v>0.345375</v>
      </c>
      <c r="AC89" s="352"/>
      <c r="AD89" s="365" t="n">
        <v>0.16125</v>
      </c>
      <c r="AE89" s="365" t="n">
        <v>0.215</v>
      </c>
      <c r="AF89" s="365" t="n">
        <v>0.3225</v>
      </c>
      <c r="AG89" s="352"/>
      <c r="AH89" s="365" t="n">
        <v>-0.4</v>
      </c>
      <c r="AI89" s="365" t="n">
        <v>3.9</v>
      </c>
      <c r="AJ89" s="365" t="n">
        <v>0.5</v>
      </c>
      <c r="AK89" s="352"/>
      <c r="AL89" s="365" t="n">
        <v>-0.1</v>
      </c>
      <c r="AM89" s="365" t="n">
        <v>1.15</v>
      </c>
      <c r="AN89" s="365" t="n">
        <v>0.1</v>
      </c>
      <c r="AO89" s="352"/>
      <c r="AP89" s="353" t="n">
        <v>27</v>
      </c>
      <c r="AQ89" s="366" t="n">
        <v>0.4</v>
      </c>
      <c r="AR89" s="352"/>
      <c r="AS89" s="352"/>
      <c r="AT89" s="352"/>
      <c r="AU89" s="352"/>
      <c r="AV89" s="352"/>
      <c r="AW89" s="352"/>
      <c r="AX89" s="352"/>
      <c r="AY89" s="352"/>
      <c r="AZ89" s="352"/>
      <c r="BA89" s="352"/>
      <c r="BB89" s="352"/>
      <c r="BC89" s="352"/>
      <c r="BD89" s="352"/>
      <c r="BE89" s="352"/>
      <c r="BF89" s="352"/>
    </row>
    <row r="90" customFormat="false" ht="12.75" hidden="false" customHeight="false" outlineLevel="0" collapsed="false">
      <c r="A90" s="355" t="n">
        <f aca="false">EOMONTH(A89,0)+1</f>
        <v>39539</v>
      </c>
      <c r="B90" s="346" t="n">
        <v>0.063608904505034</v>
      </c>
      <c r="D90" s="363" t="n">
        <v>38412</v>
      </c>
      <c r="E90" s="364" t="n">
        <v>43.1499977111816</v>
      </c>
      <c r="F90" s="364" t="n">
        <v>44.3999977111816</v>
      </c>
      <c r="G90" s="364" t="n">
        <v>45.6499977111816</v>
      </c>
      <c r="H90" s="359"/>
      <c r="I90" s="364" t="n">
        <v>23.25</v>
      </c>
      <c r="J90" s="364" t="n">
        <v>27</v>
      </c>
      <c r="K90" s="364" t="n">
        <v>29</v>
      </c>
      <c r="L90" s="353"/>
      <c r="M90" s="354" t="n">
        <v>39295</v>
      </c>
      <c r="N90" s="365" t="n">
        <v>39.75</v>
      </c>
      <c r="O90" s="365" t="n">
        <v>43.5</v>
      </c>
      <c r="P90" s="365" t="n">
        <v>47</v>
      </c>
      <c r="Q90" s="352"/>
      <c r="R90" s="365" t="n">
        <v>38.5</v>
      </c>
      <c r="S90" s="365" t="n">
        <v>42.25</v>
      </c>
      <c r="T90" s="365" t="n">
        <v>45.75</v>
      </c>
      <c r="U90" s="352"/>
      <c r="V90" s="365" t="n">
        <v>2</v>
      </c>
      <c r="W90" s="365" t="n">
        <v>7</v>
      </c>
      <c r="X90" s="365" t="n">
        <v>12</v>
      </c>
      <c r="Y90" s="352"/>
      <c r="Z90" s="365" t="n">
        <v>0.1726875</v>
      </c>
      <c r="AA90" s="365" t="n">
        <v>0.23025</v>
      </c>
      <c r="AB90" s="365" t="n">
        <v>0.345375</v>
      </c>
      <c r="AC90" s="352"/>
      <c r="AD90" s="365" t="n">
        <v>0.16125</v>
      </c>
      <c r="AE90" s="365" t="n">
        <v>0.215</v>
      </c>
      <c r="AF90" s="365" t="n">
        <v>0.3225</v>
      </c>
      <c r="AG90" s="352"/>
      <c r="AH90" s="365" t="n">
        <v>-0.5</v>
      </c>
      <c r="AI90" s="365" t="n">
        <v>3.9</v>
      </c>
      <c r="AJ90" s="365" t="n">
        <v>1.75</v>
      </c>
      <c r="AK90" s="352"/>
      <c r="AL90" s="365" t="n">
        <v>-0.1</v>
      </c>
      <c r="AM90" s="365" t="n">
        <v>1.15</v>
      </c>
      <c r="AN90" s="365" t="n">
        <v>0.1</v>
      </c>
      <c r="AO90" s="352"/>
      <c r="AP90" s="353" t="n">
        <v>28</v>
      </c>
      <c r="AQ90" s="366" t="n">
        <v>0.4</v>
      </c>
      <c r="AR90" s="352"/>
      <c r="AS90" s="352"/>
      <c r="AT90" s="352"/>
      <c r="AU90" s="352"/>
      <c r="AV90" s="352"/>
      <c r="AW90" s="352"/>
      <c r="AX90" s="352"/>
      <c r="AY90" s="352"/>
      <c r="AZ90" s="352"/>
      <c r="BA90" s="352"/>
      <c r="BB90" s="352"/>
      <c r="BC90" s="352"/>
      <c r="BD90" s="352"/>
      <c r="BE90" s="352"/>
      <c r="BF90" s="352"/>
    </row>
    <row r="91" customFormat="false" ht="12.75" hidden="false" customHeight="false" outlineLevel="0" collapsed="false">
      <c r="A91" s="355" t="n">
        <f aca="false">EOMONTH(A90,0)+1</f>
        <v>39569</v>
      </c>
      <c r="B91" s="346" t="n">
        <v>0.063636272460858</v>
      </c>
      <c r="D91" s="363" t="n">
        <v>38443</v>
      </c>
      <c r="E91" s="364" t="n">
        <v>42.3500022888184</v>
      </c>
      <c r="F91" s="364" t="n">
        <v>43.6000022888184</v>
      </c>
      <c r="G91" s="364" t="n">
        <v>44.8500022888184</v>
      </c>
      <c r="H91" s="359"/>
      <c r="I91" s="364" t="n">
        <v>23</v>
      </c>
      <c r="J91" s="364" t="n">
        <v>26.75</v>
      </c>
      <c r="K91" s="364" t="n">
        <v>28.75</v>
      </c>
      <c r="L91" s="353"/>
      <c r="M91" s="354" t="n">
        <v>39326</v>
      </c>
      <c r="N91" s="365" t="n">
        <v>34.25</v>
      </c>
      <c r="O91" s="365" t="n">
        <v>38</v>
      </c>
      <c r="P91" s="365" t="n">
        <v>41.5</v>
      </c>
      <c r="Q91" s="352"/>
      <c r="R91" s="365" t="n">
        <v>32.75</v>
      </c>
      <c r="S91" s="365" t="n">
        <v>36.5</v>
      </c>
      <c r="T91" s="365" t="n">
        <v>40</v>
      </c>
      <c r="U91" s="352"/>
      <c r="V91" s="365" t="n">
        <v>0.25</v>
      </c>
      <c r="W91" s="365" t="n">
        <v>1</v>
      </c>
      <c r="X91" s="365" t="n">
        <v>4</v>
      </c>
      <c r="Y91" s="352"/>
      <c r="Z91" s="365" t="n">
        <v>0.1726875</v>
      </c>
      <c r="AA91" s="365" t="n">
        <v>0.23025</v>
      </c>
      <c r="AB91" s="365" t="n">
        <v>0.345375</v>
      </c>
      <c r="AC91" s="352"/>
      <c r="AD91" s="365" t="n">
        <v>0.10125</v>
      </c>
      <c r="AE91" s="365" t="n">
        <v>0.135</v>
      </c>
      <c r="AF91" s="365" t="n">
        <v>0.2025</v>
      </c>
      <c r="AG91" s="352"/>
      <c r="AH91" s="365" t="n">
        <v>-1</v>
      </c>
      <c r="AI91" s="365" t="n">
        <v>2.33</v>
      </c>
      <c r="AJ91" s="365" t="n">
        <v>2.5</v>
      </c>
      <c r="AK91" s="352"/>
      <c r="AL91" s="365" t="n">
        <v>-0.1</v>
      </c>
      <c r="AM91" s="365" t="n">
        <v>1.05</v>
      </c>
      <c r="AN91" s="365" t="n">
        <v>0.1</v>
      </c>
      <c r="AO91" s="352"/>
      <c r="AP91" s="353" t="n">
        <v>28</v>
      </c>
      <c r="AQ91" s="366" t="n">
        <v>0.4</v>
      </c>
      <c r="AR91" s="352"/>
      <c r="AS91" s="352"/>
      <c r="AT91" s="352"/>
      <c r="AU91" s="352"/>
      <c r="AV91" s="352"/>
      <c r="AW91" s="352"/>
      <c r="AX91" s="352"/>
      <c r="AY91" s="352"/>
      <c r="AZ91" s="352"/>
      <c r="BA91" s="352"/>
      <c r="BB91" s="352"/>
      <c r="BC91" s="352"/>
      <c r="BD91" s="352"/>
      <c r="BE91" s="352"/>
      <c r="BF91" s="352"/>
    </row>
    <row r="92" customFormat="false" ht="12.75" hidden="false" customHeight="false" outlineLevel="0" collapsed="false">
      <c r="A92" s="355" t="n">
        <f aca="false">EOMONTH(A91,0)+1</f>
        <v>39600</v>
      </c>
      <c r="B92" s="346" t="n">
        <v>0.063664552682137</v>
      </c>
      <c r="D92" s="363" t="n">
        <v>38473</v>
      </c>
      <c r="E92" s="364" t="n">
        <v>50.4999961853027</v>
      </c>
      <c r="F92" s="364" t="n">
        <v>52.9999961853027</v>
      </c>
      <c r="G92" s="364" t="n">
        <v>55.4999961853027</v>
      </c>
      <c r="H92" s="359"/>
      <c r="I92" s="364" t="n">
        <v>30.75</v>
      </c>
      <c r="J92" s="364" t="n">
        <v>34.5</v>
      </c>
      <c r="K92" s="364" t="n">
        <v>36.5</v>
      </c>
      <c r="L92" s="353"/>
      <c r="M92" s="354" t="n">
        <v>39356</v>
      </c>
      <c r="N92" s="365" t="n">
        <v>28.25</v>
      </c>
      <c r="O92" s="365" t="n">
        <v>32</v>
      </c>
      <c r="P92" s="365" t="n">
        <v>35.5</v>
      </c>
      <c r="Q92" s="352"/>
      <c r="R92" s="365" t="n">
        <v>26.75</v>
      </c>
      <c r="S92" s="365" t="n">
        <v>30.5</v>
      </c>
      <c r="T92" s="365" t="n">
        <v>34</v>
      </c>
      <c r="U92" s="352"/>
      <c r="V92" s="365" t="n">
        <v>0</v>
      </c>
      <c r="W92" s="365" t="n">
        <v>0</v>
      </c>
      <c r="X92" s="365" t="n">
        <v>2</v>
      </c>
      <c r="Y92" s="352"/>
      <c r="Z92" s="365" t="n">
        <v>0.1726875</v>
      </c>
      <c r="AA92" s="365" t="n">
        <v>0.23025</v>
      </c>
      <c r="AB92" s="365" t="n">
        <v>0.345375</v>
      </c>
      <c r="AC92" s="352"/>
      <c r="AD92" s="365" t="n">
        <v>0.07875</v>
      </c>
      <c r="AE92" s="365" t="n">
        <v>0.105</v>
      </c>
      <c r="AF92" s="365" t="n">
        <v>0.1575</v>
      </c>
      <c r="AG92" s="352"/>
      <c r="AH92" s="365" t="n">
        <v>-1</v>
      </c>
      <c r="AI92" s="365" t="n">
        <v>2.06</v>
      </c>
      <c r="AJ92" s="365" t="n">
        <v>2.5</v>
      </c>
      <c r="AK92" s="352"/>
      <c r="AL92" s="365" t="n">
        <v>-0.1</v>
      </c>
      <c r="AM92" s="365" t="n">
        <v>1</v>
      </c>
      <c r="AN92" s="365" t="n">
        <v>0.1</v>
      </c>
      <c r="AO92" s="352"/>
      <c r="AP92" s="353" t="n">
        <v>28</v>
      </c>
      <c r="AQ92" s="366" t="n">
        <v>0.4</v>
      </c>
      <c r="AR92" s="352"/>
      <c r="AS92" s="352"/>
      <c r="AT92" s="352"/>
      <c r="AU92" s="352"/>
      <c r="AV92" s="352"/>
      <c r="AW92" s="352"/>
      <c r="AX92" s="352"/>
      <c r="AY92" s="352"/>
      <c r="AZ92" s="352"/>
      <c r="BA92" s="352"/>
      <c r="BB92" s="352"/>
      <c r="BC92" s="352"/>
      <c r="BD92" s="352"/>
      <c r="BE92" s="352"/>
      <c r="BF92" s="352"/>
    </row>
    <row r="93" customFormat="false" ht="12.75" hidden="false" customHeight="false" outlineLevel="0" collapsed="false">
      <c r="A93" s="355" t="n">
        <f aca="false">EOMONTH(A92,0)+1</f>
        <v>39630</v>
      </c>
      <c r="B93" s="346" t="n">
        <v>0.063691920638467</v>
      </c>
      <c r="D93" s="363" t="n">
        <v>38504</v>
      </c>
      <c r="E93" s="364" t="n">
        <v>49.5</v>
      </c>
      <c r="F93" s="364" t="n">
        <v>64.5</v>
      </c>
      <c r="G93" s="364" t="n">
        <v>72.5</v>
      </c>
      <c r="H93" s="359"/>
      <c r="I93" s="364" t="n">
        <v>30</v>
      </c>
      <c r="J93" s="364" t="n">
        <v>35.5</v>
      </c>
      <c r="K93" s="364" t="n">
        <v>40</v>
      </c>
      <c r="L93" s="353"/>
      <c r="M93" s="354" t="n">
        <v>39387</v>
      </c>
      <c r="N93" s="365" t="n">
        <v>28.25</v>
      </c>
      <c r="O93" s="365" t="n">
        <v>32</v>
      </c>
      <c r="P93" s="365" t="n">
        <v>35.5</v>
      </c>
      <c r="Q93" s="352"/>
      <c r="R93" s="365" t="n">
        <v>26.75</v>
      </c>
      <c r="S93" s="365" t="n">
        <v>30.5</v>
      </c>
      <c r="T93" s="365" t="n">
        <v>34</v>
      </c>
      <c r="U93" s="352"/>
      <c r="V93" s="365" t="n">
        <v>0</v>
      </c>
      <c r="W93" s="365" t="n">
        <v>0</v>
      </c>
      <c r="X93" s="365" t="n">
        <v>2</v>
      </c>
      <c r="Y93" s="352"/>
      <c r="Z93" s="365" t="n">
        <v>0.1726875</v>
      </c>
      <c r="AA93" s="365" t="n">
        <v>0.23025</v>
      </c>
      <c r="AB93" s="365" t="n">
        <v>0.345375</v>
      </c>
      <c r="AC93" s="352"/>
      <c r="AD93" s="365" t="n">
        <v>0.07875</v>
      </c>
      <c r="AE93" s="365" t="n">
        <v>0.105</v>
      </c>
      <c r="AF93" s="365" t="n">
        <v>0.1575</v>
      </c>
      <c r="AG93" s="352"/>
      <c r="AH93" s="365" t="n">
        <v>-0.5</v>
      </c>
      <c r="AI93" s="365" t="n">
        <v>2.052</v>
      </c>
      <c r="AJ93" s="365" t="n">
        <v>1</v>
      </c>
      <c r="AK93" s="352"/>
      <c r="AL93" s="365" t="n">
        <v>-0.1</v>
      </c>
      <c r="AM93" s="365" t="n">
        <v>1</v>
      </c>
      <c r="AN93" s="365" t="n">
        <v>0.1</v>
      </c>
      <c r="AO93" s="352"/>
      <c r="AP93" s="353" t="n">
        <v>29</v>
      </c>
      <c r="AQ93" s="366" t="n">
        <v>0.4</v>
      </c>
      <c r="AR93" s="352"/>
      <c r="AS93" s="352"/>
      <c r="AT93" s="352"/>
      <c r="AU93" s="352"/>
      <c r="AV93" s="352"/>
      <c r="AW93" s="352"/>
      <c r="AX93" s="352"/>
      <c r="AY93" s="352"/>
      <c r="AZ93" s="352"/>
      <c r="BA93" s="352"/>
      <c r="BB93" s="352"/>
      <c r="BC93" s="352"/>
      <c r="BD93" s="352"/>
      <c r="BE93" s="352"/>
      <c r="BF93" s="352"/>
    </row>
    <row r="94" customFormat="false" ht="12.75" hidden="false" customHeight="false" outlineLevel="0" collapsed="false">
      <c r="A94" s="355" t="n">
        <f aca="false">EOMONTH(A93,0)+1</f>
        <v>39661</v>
      </c>
      <c r="B94" s="346" t="n">
        <v>0.063720200860268</v>
      </c>
      <c r="D94" s="363" t="n">
        <v>38534</v>
      </c>
      <c r="E94" s="364" t="n">
        <v>69.5</v>
      </c>
      <c r="F94" s="364" t="n">
        <v>89.5</v>
      </c>
      <c r="G94" s="364" t="n">
        <v>99.5</v>
      </c>
      <c r="H94" s="359"/>
      <c r="I94" s="364" t="n">
        <v>27.25</v>
      </c>
      <c r="J94" s="364" t="n">
        <v>32.25</v>
      </c>
      <c r="K94" s="364" t="n">
        <v>39.25</v>
      </c>
      <c r="L94" s="353"/>
      <c r="M94" s="354" t="n">
        <v>39417</v>
      </c>
      <c r="N94" s="365" t="n">
        <v>26.25</v>
      </c>
      <c r="O94" s="365" t="n">
        <v>30</v>
      </c>
      <c r="P94" s="365" t="n">
        <v>33.5</v>
      </c>
      <c r="Q94" s="352"/>
      <c r="R94" s="365" t="n">
        <v>24.75</v>
      </c>
      <c r="S94" s="365" t="n">
        <v>28.5</v>
      </c>
      <c r="T94" s="365" t="n">
        <v>32</v>
      </c>
      <c r="U94" s="352"/>
      <c r="V94" s="365" t="n">
        <v>0</v>
      </c>
      <c r="W94" s="365" t="n">
        <v>0</v>
      </c>
      <c r="X94" s="365" t="n">
        <v>2</v>
      </c>
      <c r="Y94" s="352"/>
      <c r="Z94" s="365" t="n">
        <v>0.1726875</v>
      </c>
      <c r="AA94" s="365" t="n">
        <v>0.23025</v>
      </c>
      <c r="AB94" s="365" t="n">
        <v>0.345375</v>
      </c>
      <c r="AC94" s="352"/>
      <c r="AD94" s="365" t="n">
        <v>0.08625</v>
      </c>
      <c r="AE94" s="365" t="n">
        <v>0.115</v>
      </c>
      <c r="AF94" s="365" t="n">
        <v>0.1725</v>
      </c>
      <c r="AG94" s="352"/>
      <c r="AH94" s="365" t="n">
        <v>-0.4</v>
      </c>
      <c r="AI94" s="365" t="n">
        <v>1.89</v>
      </c>
      <c r="AJ94" s="365" t="n">
        <v>0.5</v>
      </c>
      <c r="AK94" s="352"/>
      <c r="AL94" s="365" t="n">
        <v>-0.1</v>
      </c>
      <c r="AM94" s="365" t="n">
        <v>1</v>
      </c>
      <c r="AN94" s="365" t="n">
        <v>0.1</v>
      </c>
      <c r="AO94" s="352"/>
      <c r="AP94" s="353" t="n">
        <v>29</v>
      </c>
      <c r="AQ94" s="366" t="n">
        <v>0.4</v>
      </c>
      <c r="AR94" s="352"/>
      <c r="AS94" s="352"/>
      <c r="AT94" s="352"/>
      <c r="AU94" s="352"/>
      <c r="AV94" s="352"/>
      <c r="AW94" s="352"/>
      <c r="AX94" s="352"/>
      <c r="AY94" s="352"/>
      <c r="AZ94" s="352"/>
      <c r="BA94" s="352"/>
      <c r="BB94" s="352"/>
      <c r="BC94" s="352"/>
      <c r="BD94" s="352"/>
      <c r="BE94" s="352"/>
      <c r="BF94" s="352"/>
    </row>
    <row r="95" customFormat="false" ht="12.75" hidden="false" customHeight="false" outlineLevel="0" collapsed="false">
      <c r="A95" s="355" t="n">
        <f aca="false">EOMONTH(A94,0)+1</f>
        <v>39692</v>
      </c>
      <c r="B95" s="346" t="n">
        <v>0.063748481082335</v>
      </c>
      <c r="D95" s="363" t="n">
        <v>38565</v>
      </c>
      <c r="E95" s="364" t="n">
        <v>69.5</v>
      </c>
      <c r="F95" s="364" t="n">
        <v>89.5</v>
      </c>
      <c r="G95" s="364" t="n">
        <v>99.5</v>
      </c>
      <c r="H95" s="359"/>
      <c r="I95" s="364" t="n">
        <v>27</v>
      </c>
      <c r="J95" s="364" t="n">
        <v>32</v>
      </c>
      <c r="K95" s="364" t="n">
        <v>39</v>
      </c>
      <c r="L95" s="353"/>
      <c r="M95" s="354" t="n">
        <v>39448</v>
      </c>
      <c r="N95" s="365" t="n">
        <v>28</v>
      </c>
      <c r="O95" s="365" t="n">
        <v>32</v>
      </c>
      <c r="P95" s="365" t="n">
        <v>35.75</v>
      </c>
      <c r="Q95" s="352"/>
      <c r="R95" s="365" t="n">
        <v>26.75</v>
      </c>
      <c r="S95" s="365" t="n">
        <v>30.75</v>
      </c>
      <c r="T95" s="365" t="n">
        <v>34.5</v>
      </c>
      <c r="U95" s="352"/>
      <c r="V95" s="365" t="n">
        <v>0</v>
      </c>
      <c r="W95" s="365" t="n">
        <v>0</v>
      </c>
      <c r="X95" s="365" t="n">
        <v>3</v>
      </c>
      <c r="Y95" s="352"/>
      <c r="Z95" s="365" t="n">
        <v>0.073875</v>
      </c>
      <c r="AA95" s="365" t="n">
        <v>0.0985</v>
      </c>
      <c r="AB95" s="365" t="n">
        <v>0.14775</v>
      </c>
      <c r="AC95" s="352"/>
      <c r="AD95" s="365" t="n">
        <v>0.10125</v>
      </c>
      <c r="AE95" s="365" t="n">
        <v>0.135</v>
      </c>
      <c r="AF95" s="365" t="n">
        <v>0.2025</v>
      </c>
      <c r="AG95" s="352"/>
      <c r="AH95" s="365" t="n">
        <v>-0.4</v>
      </c>
      <c r="AI95" s="365" t="n">
        <v>2.322</v>
      </c>
      <c r="AJ95" s="365" t="n">
        <v>0.5</v>
      </c>
      <c r="AK95" s="352"/>
      <c r="AL95" s="365" t="n">
        <v>-0.1</v>
      </c>
      <c r="AM95" s="365" t="n">
        <v>1</v>
      </c>
      <c r="AN95" s="365" t="n">
        <v>0.1</v>
      </c>
      <c r="AO95" s="352"/>
      <c r="AP95" s="353" t="n">
        <v>29</v>
      </c>
      <c r="AQ95" s="366" t="n">
        <v>0.4</v>
      </c>
      <c r="AR95" s="352"/>
      <c r="AS95" s="352"/>
      <c r="AT95" s="352"/>
      <c r="AU95" s="352"/>
      <c r="AV95" s="352"/>
      <c r="AW95" s="352"/>
      <c r="AX95" s="352"/>
      <c r="AY95" s="352"/>
      <c r="AZ95" s="352"/>
      <c r="BA95" s="352"/>
      <c r="BB95" s="352"/>
      <c r="BC95" s="352"/>
      <c r="BD95" s="352"/>
      <c r="BE95" s="352"/>
      <c r="BF95" s="352"/>
    </row>
    <row r="96" customFormat="false" ht="12.75" hidden="false" customHeight="false" outlineLevel="0" collapsed="false">
      <c r="A96" s="355" t="n">
        <f aca="false">EOMONTH(A95,0)+1</f>
        <v>39722</v>
      </c>
      <c r="B96" s="346" t="n">
        <v>0.063775849039426</v>
      </c>
      <c r="D96" s="363" t="n">
        <v>38596</v>
      </c>
      <c r="E96" s="364" t="n">
        <v>38.5000038146973</v>
      </c>
      <c r="F96" s="364" t="n">
        <v>43.5000038146973</v>
      </c>
      <c r="G96" s="364" t="n">
        <v>48.5000038146973</v>
      </c>
      <c r="H96" s="359"/>
      <c r="I96" s="364" t="n">
        <v>26.25</v>
      </c>
      <c r="J96" s="364" t="n">
        <v>32.5</v>
      </c>
      <c r="K96" s="364" t="n">
        <v>34.5</v>
      </c>
      <c r="L96" s="353"/>
      <c r="M96" s="354" t="n">
        <v>39479</v>
      </c>
      <c r="N96" s="365" t="n">
        <v>26</v>
      </c>
      <c r="O96" s="365" t="n">
        <v>30</v>
      </c>
      <c r="P96" s="365" t="n">
        <v>33.75</v>
      </c>
      <c r="Q96" s="352"/>
      <c r="R96" s="365" t="n">
        <v>24.75</v>
      </c>
      <c r="S96" s="365" t="n">
        <v>28.75</v>
      </c>
      <c r="T96" s="365" t="n">
        <v>32.5</v>
      </c>
      <c r="U96" s="352"/>
      <c r="V96" s="365" t="n">
        <v>0</v>
      </c>
      <c r="W96" s="365" t="n">
        <v>0</v>
      </c>
      <c r="X96" s="365" t="n">
        <v>3</v>
      </c>
      <c r="Y96" s="352"/>
      <c r="Z96" s="365" t="n">
        <v>0.073875</v>
      </c>
      <c r="AA96" s="365" t="n">
        <v>0.0985</v>
      </c>
      <c r="AB96" s="365" t="n">
        <v>0.14775</v>
      </c>
      <c r="AC96" s="352"/>
      <c r="AD96" s="365" t="n">
        <v>0.10125</v>
      </c>
      <c r="AE96" s="365" t="n">
        <v>0.135</v>
      </c>
      <c r="AF96" s="365" t="n">
        <v>0.2025</v>
      </c>
      <c r="AG96" s="352"/>
      <c r="AH96" s="365" t="n">
        <v>-0.4</v>
      </c>
      <c r="AI96" s="365" t="n">
        <v>2.322</v>
      </c>
      <c r="AJ96" s="365" t="n">
        <v>0.6</v>
      </c>
      <c r="AK96" s="352"/>
      <c r="AL96" s="365" t="n">
        <v>-0.1</v>
      </c>
      <c r="AM96" s="365" t="n">
        <v>1</v>
      </c>
      <c r="AN96" s="365" t="n">
        <v>0.1</v>
      </c>
      <c r="AO96" s="352"/>
      <c r="AP96" s="353" t="n">
        <v>30</v>
      </c>
      <c r="AQ96" s="366" t="n">
        <v>0.4</v>
      </c>
      <c r="AR96" s="352"/>
      <c r="AS96" s="352"/>
      <c r="AT96" s="352"/>
      <c r="AU96" s="352"/>
      <c r="AV96" s="352"/>
      <c r="AW96" s="352"/>
      <c r="AX96" s="352"/>
      <c r="AY96" s="352"/>
      <c r="AZ96" s="352"/>
      <c r="BA96" s="352"/>
      <c r="BB96" s="352"/>
      <c r="BC96" s="352"/>
      <c r="BD96" s="352"/>
      <c r="BE96" s="352"/>
      <c r="BF96" s="352"/>
    </row>
    <row r="97" customFormat="false" ht="12.75" hidden="false" customHeight="false" outlineLevel="0" collapsed="false">
      <c r="A97" s="355" t="n">
        <f aca="false">EOMONTH(A96,0)+1</f>
        <v>39753</v>
      </c>
      <c r="B97" s="346" t="n">
        <v>0.063804129262015</v>
      </c>
      <c r="D97" s="363" t="n">
        <v>38626</v>
      </c>
      <c r="E97" s="364" t="n">
        <v>39.1500015258789</v>
      </c>
      <c r="F97" s="364" t="n">
        <v>40.4000015258789</v>
      </c>
      <c r="G97" s="364" t="n">
        <v>41.6500015258789</v>
      </c>
      <c r="H97" s="359"/>
      <c r="I97" s="364" t="n">
        <v>23.5</v>
      </c>
      <c r="J97" s="364" t="n">
        <v>27.25</v>
      </c>
      <c r="K97" s="364" t="n">
        <v>29.25</v>
      </c>
      <c r="L97" s="353"/>
      <c r="M97" s="354" t="n">
        <v>39508</v>
      </c>
      <c r="N97" s="365" t="n">
        <v>27</v>
      </c>
      <c r="O97" s="365" t="n">
        <v>31</v>
      </c>
      <c r="P97" s="365" t="n">
        <v>34.75</v>
      </c>
      <c r="Q97" s="352"/>
      <c r="R97" s="365" t="n">
        <v>25.75</v>
      </c>
      <c r="S97" s="365" t="n">
        <v>29.75</v>
      </c>
      <c r="T97" s="365" t="n">
        <v>33.5</v>
      </c>
      <c r="U97" s="352"/>
      <c r="V97" s="365" t="n">
        <v>0</v>
      </c>
      <c r="W97" s="365" t="n">
        <v>0</v>
      </c>
      <c r="X97" s="365" t="n">
        <v>2</v>
      </c>
      <c r="Y97" s="352"/>
      <c r="Z97" s="365" t="n">
        <v>0.073875</v>
      </c>
      <c r="AA97" s="365" t="n">
        <v>0.0985</v>
      </c>
      <c r="AB97" s="365" t="n">
        <v>0.14775</v>
      </c>
      <c r="AC97" s="352"/>
      <c r="AD97" s="365" t="n">
        <v>0.09</v>
      </c>
      <c r="AE97" s="365" t="n">
        <v>0.12</v>
      </c>
      <c r="AF97" s="365" t="n">
        <v>0.18</v>
      </c>
      <c r="AG97" s="352"/>
      <c r="AH97" s="365" t="n">
        <v>-0.5</v>
      </c>
      <c r="AI97" s="365" t="n">
        <v>2.052</v>
      </c>
      <c r="AJ97" s="365" t="n">
        <v>1</v>
      </c>
      <c r="AK97" s="352"/>
      <c r="AL97" s="365" t="n">
        <v>-0.1</v>
      </c>
      <c r="AM97" s="365" t="n">
        <v>1</v>
      </c>
      <c r="AN97" s="365" t="n">
        <v>0.1</v>
      </c>
      <c r="AO97" s="352"/>
      <c r="AP97" s="353" t="n">
        <v>30</v>
      </c>
      <c r="AQ97" s="366" t="n">
        <v>0.4</v>
      </c>
      <c r="AR97" s="352"/>
      <c r="AS97" s="352"/>
      <c r="AT97" s="352"/>
      <c r="AU97" s="352"/>
      <c r="AV97" s="352"/>
      <c r="AW97" s="352"/>
      <c r="AX97" s="352"/>
      <c r="AY97" s="352"/>
      <c r="AZ97" s="352"/>
      <c r="BA97" s="352"/>
      <c r="BB97" s="352"/>
      <c r="BC97" s="352"/>
      <c r="BD97" s="352"/>
      <c r="BE97" s="352"/>
      <c r="BF97" s="352"/>
    </row>
    <row r="98" customFormat="false" ht="12.75" hidden="false" customHeight="false" outlineLevel="0" collapsed="false">
      <c r="A98" s="355" t="n">
        <f aca="false">EOMONTH(A97,0)+1</f>
        <v>39783</v>
      </c>
      <c r="B98" s="346" t="n">
        <v>0.063831497219611</v>
      </c>
      <c r="D98" s="363" t="n">
        <v>38657</v>
      </c>
      <c r="E98" s="364" t="n">
        <v>39.25</v>
      </c>
      <c r="F98" s="364" t="n">
        <v>40.5</v>
      </c>
      <c r="G98" s="364" t="n">
        <v>41.75</v>
      </c>
      <c r="H98" s="359"/>
      <c r="I98" s="364" t="n">
        <v>23.5</v>
      </c>
      <c r="J98" s="364" t="n">
        <v>27.25</v>
      </c>
      <c r="K98" s="364" t="n">
        <v>29.25</v>
      </c>
      <c r="L98" s="353"/>
      <c r="M98" s="354" t="n">
        <v>39539</v>
      </c>
      <c r="N98" s="365" t="n">
        <v>28</v>
      </c>
      <c r="O98" s="365" t="n">
        <v>32</v>
      </c>
      <c r="P98" s="365" t="n">
        <v>35.75</v>
      </c>
      <c r="Q98" s="352"/>
      <c r="R98" s="365" t="n">
        <v>26.75</v>
      </c>
      <c r="S98" s="365" t="n">
        <v>30.75</v>
      </c>
      <c r="T98" s="365" t="n">
        <v>34.5</v>
      </c>
      <c r="U98" s="352"/>
      <c r="V98" s="365" t="n">
        <v>0</v>
      </c>
      <c r="W98" s="365" t="n">
        <v>0</v>
      </c>
      <c r="X98" s="365" t="n">
        <v>2</v>
      </c>
      <c r="Y98" s="352"/>
      <c r="Z98" s="365" t="n">
        <v>0.073875</v>
      </c>
      <c r="AA98" s="365" t="n">
        <v>0.0985</v>
      </c>
      <c r="AB98" s="365" t="n">
        <v>0.14775</v>
      </c>
      <c r="AC98" s="352"/>
      <c r="AD98" s="365" t="n">
        <v>0.09</v>
      </c>
      <c r="AE98" s="365" t="n">
        <v>0.12</v>
      </c>
      <c r="AF98" s="365" t="n">
        <v>0.18</v>
      </c>
      <c r="AG98" s="352"/>
      <c r="AH98" s="365" t="n">
        <v>-0.5</v>
      </c>
      <c r="AI98" s="365" t="n">
        <v>1.998</v>
      </c>
      <c r="AJ98" s="365" t="n">
        <v>1</v>
      </c>
      <c r="AK98" s="352"/>
      <c r="AL98" s="365" t="n">
        <v>-0.1</v>
      </c>
      <c r="AM98" s="365" t="n">
        <v>1</v>
      </c>
      <c r="AN98" s="365" t="n">
        <v>0.1</v>
      </c>
      <c r="AO98" s="352"/>
      <c r="AP98" s="353" t="n">
        <v>30</v>
      </c>
      <c r="AQ98" s="366" t="n">
        <v>0.4</v>
      </c>
      <c r="AR98" s="352"/>
      <c r="AS98" s="352"/>
      <c r="AT98" s="352"/>
      <c r="AU98" s="352"/>
      <c r="AV98" s="352"/>
      <c r="AW98" s="352"/>
      <c r="AX98" s="352"/>
      <c r="AY98" s="352"/>
      <c r="AZ98" s="352"/>
      <c r="BA98" s="352"/>
      <c r="BB98" s="352"/>
      <c r="BC98" s="352"/>
      <c r="BD98" s="352"/>
      <c r="BE98" s="352"/>
      <c r="BF98" s="352"/>
    </row>
    <row r="99" customFormat="false" ht="12.75" hidden="false" customHeight="false" outlineLevel="0" collapsed="false">
      <c r="A99" s="355" t="n">
        <f aca="false">EOMONTH(A98,0)+1</f>
        <v>39814</v>
      </c>
      <c r="B99" s="346" t="n">
        <v>0.063859777442722</v>
      </c>
      <c r="D99" s="363" t="n">
        <v>38687</v>
      </c>
      <c r="E99" s="364" t="n">
        <v>39.3499984741211</v>
      </c>
      <c r="F99" s="364" t="n">
        <v>40.5999984741211</v>
      </c>
      <c r="G99" s="364" t="n">
        <v>41.8499984741211</v>
      </c>
      <c r="H99" s="359"/>
      <c r="I99" s="364" t="n">
        <v>24</v>
      </c>
      <c r="J99" s="364" t="n">
        <v>27.75</v>
      </c>
      <c r="K99" s="364" t="n">
        <v>29.75</v>
      </c>
      <c r="L99" s="353"/>
      <c r="M99" s="354" t="n">
        <v>39569</v>
      </c>
      <c r="N99" s="365" t="n">
        <v>34.25</v>
      </c>
      <c r="O99" s="365" t="n">
        <v>38.25</v>
      </c>
      <c r="P99" s="365" t="n">
        <v>42</v>
      </c>
      <c r="Q99" s="352"/>
      <c r="R99" s="365" t="n">
        <v>33</v>
      </c>
      <c r="S99" s="365" t="n">
        <v>37</v>
      </c>
      <c r="T99" s="365" t="n">
        <v>40.75</v>
      </c>
      <c r="U99" s="352"/>
      <c r="V99" s="365" t="n">
        <v>0</v>
      </c>
      <c r="W99" s="365" t="n">
        <v>0</v>
      </c>
      <c r="X99" s="365" t="n">
        <v>3</v>
      </c>
      <c r="Y99" s="352"/>
      <c r="Z99" s="365" t="n">
        <v>0.073875</v>
      </c>
      <c r="AA99" s="365" t="n">
        <v>0.0985</v>
      </c>
      <c r="AB99" s="365" t="n">
        <v>0.14775</v>
      </c>
      <c r="AC99" s="352"/>
      <c r="AD99" s="365" t="n">
        <v>0.11625</v>
      </c>
      <c r="AE99" s="365" t="n">
        <v>0.155</v>
      </c>
      <c r="AF99" s="365" t="n">
        <v>0.2325</v>
      </c>
      <c r="AG99" s="352"/>
      <c r="AH99" s="365" t="n">
        <v>-0.4</v>
      </c>
      <c r="AI99" s="365" t="n">
        <v>2.15</v>
      </c>
      <c r="AJ99" s="365" t="n">
        <v>0.5</v>
      </c>
      <c r="AK99" s="352"/>
      <c r="AL99" s="365" t="n">
        <v>-0.1</v>
      </c>
      <c r="AM99" s="365" t="n">
        <v>1.05</v>
      </c>
      <c r="AN99" s="365" t="n">
        <v>0.1</v>
      </c>
      <c r="AO99" s="352"/>
      <c r="AP99" s="353" t="n">
        <v>31</v>
      </c>
      <c r="AQ99" s="366" t="n">
        <v>0.4</v>
      </c>
      <c r="AR99" s="352"/>
      <c r="AS99" s="352"/>
      <c r="AT99" s="352"/>
      <c r="AU99" s="352"/>
      <c r="AV99" s="352"/>
      <c r="AW99" s="352"/>
      <c r="AX99" s="352"/>
      <c r="AY99" s="352"/>
      <c r="AZ99" s="352"/>
      <c r="BA99" s="352"/>
      <c r="BB99" s="352"/>
      <c r="BC99" s="352"/>
      <c r="BD99" s="352"/>
      <c r="BE99" s="352"/>
      <c r="BF99" s="352"/>
    </row>
    <row r="100" customFormat="false" ht="12.75" hidden="false" customHeight="false" outlineLevel="0" collapsed="false">
      <c r="A100" s="355" t="n">
        <f aca="false">EOMONTH(A99,0)+1</f>
        <v>39845</v>
      </c>
      <c r="B100" s="346" t="n">
        <v>0.063888057666098</v>
      </c>
      <c r="D100" s="363" t="n">
        <v>38718</v>
      </c>
      <c r="E100" s="364" t="n">
        <v>52.3500022888184</v>
      </c>
      <c r="F100" s="364" t="n">
        <v>53.8500022888184</v>
      </c>
      <c r="G100" s="364" t="n">
        <v>55.3500022888184</v>
      </c>
      <c r="H100" s="359"/>
      <c r="I100" s="364" t="n">
        <v>24</v>
      </c>
      <c r="J100" s="364" t="n">
        <v>28.25</v>
      </c>
      <c r="K100" s="364" t="n">
        <v>30.25</v>
      </c>
      <c r="L100" s="353"/>
      <c r="M100" s="354" t="n">
        <v>39600</v>
      </c>
      <c r="N100" s="365" t="n">
        <v>38</v>
      </c>
      <c r="O100" s="365" t="n">
        <v>42</v>
      </c>
      <c r="P100" s="365" t="n">
        <v>45.75</v>
      </c>
      <c r="Q100" s="352"/>
      <c r="R100" s="365" t="n">
        <v>27</v>
      </c>
      <c r="S100" s="365" t="n">
        <v>31</v>
      </c>
      <c r="T100" s="365" t="n">
        <v>34.75</v>
      </c>
      <c r="U100" s="352"/>
      <c r="V100" s="365" t="n">
        <v>0.75</v>
      </c>
      <c r="W100" s="365" t="n">
        <v>3</v>
      </c>
      <c r="X100" s="365" t="n">
        <v>8</v>
      </c>
      <c r="Y100" s="352"/>
      <c r="Z100" s="365" t="n">
        <v>0.073875</v>
      </c>
      <c r="AA100" s="365" t="n">
        <v>0.0985</v>
      </c>
      <c r="AB100" s="365" t="n">
        <v>0.14775</v>
      </c>
      <c r="AC100" s="352"/>
      <c r="AD100" s="365" t="n">
        <v>0.13125</v>
      </c>
      <c r="AE100" s="365" t="n">
        <v>0.175</v>
      </c>
      <c r="AF100" s="365" t="n">
        <v>0.2625</v>
      </c>
      <c r="AG100" s="352"/>
      <c r="AH100" s="365" t="n">
        <v>-0.4</v>
      </c>
      <c r="AI100" s="365" t="n">
        <v>2.9</v>
      </c>
      <c r="AJ100" s="365" t="n">
        <v>0.5</v>
      </c>
      <c r="AK100" s="352"/>
      <c r="AL100" s="365" t="n">
        <v>-0.1</v>
      </c>
      <c r="AM100" s="365" t="n">
        <v>1.15</v>
      </c>
      <c r="AN100" s="365" t="n">
        <v>0.1</v>
      </c>
      <c r="AO100" s="352"/>
      <c r="AP100" s="353" t="n">
        <v>31</v>
      </c>
      <c r="AQ100" s="366" t="n">
        <v>0.4</v>
      </c>
      <c r="AR100" s="352"/>
      <c r="AS100" s="352"/>
      <c r="AT100" s="352"/>
      <c r="AU100" s="352"/>
      <c r="AV100" s="352"/>
      <c r="AW100" s="352"/>
      <c r="AX100" s="352"/>
      <c r="AY100" s="352"/>
      <c r="AZ100" s="352"/>
      <c r="BA100" s="352"/>
      <c r="BB100" s="352"/>
      <c r="BC100" s="352"/>
      <c r="BD100" s="352"/>
      <c r="BE100" s="352"/>
      <c r="BF100" s="352"/>
    </row>
    <row r="101" customFormat="false" ht="12.75" hidden="false" customHeight="false" outlineLevel="0" collapsed="false">
      <c r="A101" s="355" t="n">
        <f aca="false">EOMONTH(A100,0)+1</f>
        <v>39873</v>
      </c>
      <c r="B101" s="346" t="n">
        <v>0.063913601093891</v>
      </c>
      <c r="D101" s="363" t="n">
        <v>38749</v>
      </c>
      <c r="E101" s="364" t="n">
        <v>51.75</v>
      </c>
      <c r="F101" s="364" t="n">
        <v>53.25</v>
      </c>
      <c r="G101" s="364" t="n">
        <v>54.75</v>
      </c>
      <c r="H101" s="359"/>
      <c r="I101" s="364" t="n">
        <v>24</v>
      </c>
      <c r="J101" s="364" t="n">
        <v>28</v>
      </c>
      <c r="K101" s="364" t="n">
        <v>30</v>
      </c>
      <c r="L101" s="353"/>
      <c r="M101" s="354" t="n">
        <v>39630</v>
      </c>
      <c r="N101" s="365" t="n">
        <v>40</v>
      </c>
      <c r="O101" s="365" t="n">
        <v>44</v>
      </c>
      <c r="P101" s="365" t="n">
        <v>47.75</v>
      </c>
      <c r="Q101" s="352"/>
      <c r="R101" s="365" t="n">
        <v>39</v>
      </c>
      <c r="S101" s="365" t="n">
        <v>43</v>
      </c>
      <c r="T101" s="365" t="n">
        <v>46.75</v>
      </c>
      <c r="U101" s="352"/>
      <c r="V101" s="365" t="n">
        <v>2</v>
      </c>
      <c r="W101" s="365" t="n">
        <v>7</v>
      </c>
      <c r="X101" s="365" t="n">
        <v>12</v>
      </c>
      <c r="Y101" s="352"/>
      <c r="Z101" s="365" t="n">
        <v>0.073875</v>
      </c>
      <c r="AA101" s="365" t="n">
        <v>0.0985</v>
      </c>
      <c r="AB101" s="365" t="n">
        <v>0.14775</v>
      </c>
      <c r="AC101" s="352"/>
      <c r="AD101" s="365" t="n">
        <v>0.16125</v>
      </c>
      <c r="AE101" s="365" t="n">
        <v>0.215</v>
      </c>
      <c r="AF101" s="365" t="n">
        <v>0.3225</v>
      </c>
      <c r="AG101" s="352"/>
      <c r="AH101" s="365" t="n">
        <v>-0.4</v>
      </c>
      <c r="AI101" s="365" t="n">
        <v>3.9</v>
      </c>
      <c r="AJ101" s="365" t="n">
        <v>0.5</v>
      </c>
      <c r="AK101" s="352"/>
      <c r="AL101" s="365" t="n">
        <v>-0.1</v>
      </c>
      <c r="AM101" s="365" t="n">
        <v>1.15</v>
      </c>
      <c r="AN101" s="365" t="n">
        <v>0.1</v>
      </c>
      <c r="AO101" s="352"/>
      <c r="AP101" s="353" t="n">
        <v>31</v>
      </c>
      <c r="AQ101" s="366" t="n">
        <v>0.4</v>
      </c>
      <c r="AR101" s="352"/>
      <c r="AS101" s="352"/>
      <c r="AT101" s="352"/>
      <c r="AU101" s="352"/>
      <c r="AV101" s="352"/>
      <c r="AW101" s="352"/>
      <c r="AX101" s="352"/>
      <c r="AY101" s="352"/>
      <c r="AZ101" s="352"/>
      <c r="BA101" s="352"/>
      <c r="BB101" s="352"/>
      <c r="BC101" s="352"/>
      <c r="BD101" s="352"/>
      <c r="BE101" s="352"/>
      <c r="BF101" s="352"/>
    </row>
    <row r="102" customFormat="false" ht="12.75" hidden="false" customHeight="false" outlineLevel="0" collapsed="false">
      <c r="A102" s="355" t="n">
        <f aca="false">EOMONTH(A101,0)+1</f>
        <v>39904</v>
      </c>
      <c r="B102" s="346" t="n">
        <v>0.063941881317771</v>
      </c>
      <c r="D102" s="363" t="n">
        <v>38777</v>
      </c>
      <c r="E102" s="364" t="n">
        <v>43.3999977111816</v>
      </c>
      <c r="F102" s="364" t="n">
        <v>44.8999977111816</v>
      </c>
      <c r="G102" s="364" t="n">
        <v>46.3999977111816</v>
      </c>
      <c r="H102" s="359"/>
      <c r="I102" s="364" t="n">
        <v>23.25</v>
      </c>
      <c r="J102" s="364" t="n">
        <v>27.25</v>
      </c>
      <c r="K102" s="364" t="n">
        <v>29.25</v>
      </c>
      <c r="L102" s="353"/>
      <c r="M102" s="354" t="n">
        <v>39661</v>
      </c>
      <c r="N102" s="365" t="n">
        <v>40</v>
      </c>
      <c r="O102" s="365" t="n">
        <v>44</v>
      </c>
      <c r="P102" s="365" t="n">
        <v>47.75</v>
      </c>
      <c r="Q102" s="352"/>
      <c r="R102" s="365" t="n">
        <v>39</v>
      </c>
      <c r="S102" s="365" t="n">
        <v>43</v>
      </c>
      <c r="T102" s="365" t="n">
        <v>46.75</v>
      </c>
      <c r="U102" s="352"/>
      <c r="V102" s="365" t="n">
        <v>2</v>
      </c>
      <c r="W102" s="365" t="n">
        <v>7</v>
      </c>
      <c r="X102" s="365" t="n">
        <v>12</v>
      </c>
      <c r="Y102" s="352"/>
      <c r="Z102" s="365" t="n">
        <v>0.073875</v>
      </c>
      <c r="AA102" s="365" t="n">
        <v>0.0985</v>
      </c>
      <c r="AB102" s="365" t="n">
        <v>0.14775</v>
      </c>
      <c r="AC102" s="352"/>
      <c r="AD102" s="365" t="n">
        <v>0.16125</v>
      </c>
      <c r="AE102" s="365" t="n">
        <v>0.215</v>
      </c>
      <c r="AF102" s="365" t="n">
        <v>0.3225</v>
      </c>
      <c r="AG102" s="352"/>
      <c r="AH102" s="365" t="n">
        <v>-0.5</v>
      </c>
      <c r="AI102" s="365" t="n">
        <v>3.9</v>
      </c>
      <c r="AJ102" s="365" t="n">
        <v>1.75</v>
      </c>
      <c r="AK102" s="352"/>
      <c r="AL102" s="365" t="n">
        <v>-0.1</v>
      </c>
      <c r="AM102" s="365" t="n">
        <v>1.15</v>
      </c>
      <c r="AN102" s="365" t="n">
        <v>0.1</v>
      </c>
      <c r="AO102" s="352"/>
      <c r="AP102" s="353" t="n">
        <v>32</v>
      </c>
      <c r="AQ102" s="366" t="n">
        <v>0.4</v>
      </c>
      <c r="AR102" s="352"/>
      <c r="AS102" s="352"/>
      <c r="AT102" s="352"/>
      <c r="AU102" s="352"/>
      <c r="AV102" s="352"/>
      <c r="AW102" s="352"/>
      <c r="AX102" s="352"/>
      <c r="AY102" s="352"/>
      <c r="AZ102" s="352"/>
      <c r="BA102" s="352"/>
      <c r="BB102" s="352"/>
      <c r="BC102" s="352"/>
      <c r="BD102" s="352"/>
      <c r="BE102" s="352"/>
      <c r="BF102" s="352"/>
    </row>
    <row r="103" customFormat="false" ht="12.75" hidden="false" customHeight="false" outlineLevel="0" collapsed="false">
      <c r="A103" s="355" t="n">
        <f aca="false">EOMONTH(A102,0)+1</f>
        <v>39934</v>
      </c>
      <c r="B103" s="346" t="n">
        <v>0.063969249276617</v>
      </c>
      <c r="D103" s="363" t="n">
        <v>38808</v>
      </c>
      <c r="E103" s="364" t="n">
        <v>42.6000022888184</v>
      </c>
      <c r="F103" s="364" t="n">
        <v>44.1000022888184</v>
      </c>
      <c r="G103" s="364" t="n">
        <v>45.6000022888184</v>
      </c>
      <c r="H103" s="359"/>
      <c r="I103" s="364" t="n">
        <v>23</v>
      </c>
      <c r="J103" s="364" t="n">
        <v>27</v>
      </c>
      <c r="K103" s="364" t="n">
        <v>29</v>
      </c>
      <c r="L103" s="353"/>
      <c r="M103" s="354" t="n">
        <v>39692</v>
      </c>
      <c r="N103" s="365" t="n">
        <v>34.5</v>
      </c>
      <c r="O103" s="365" t="n">
        <v>38.5</v>
      </c>
      <c r="P103" s="365" t="n">
        <v>42.25</v>
      </c>
      <c r="Q103" s="352"/>
      <c r="R103" s="365" t="n">
        <v>33.25</v>
      </c>
      <c r="S103" s="365" t="n">
        <v>37.25</v>
      </c>
      <c r="T103" s="365" t="n">
        <v>41</v>
      </c>
      <c r="U103" s="352"/>
      <c r="V103" s="365" t="n">
        <v>0.25</v>
      </c>
      <c r="W103" s="365" t="n">
        <v>1</v>
      </c>
      <c r="X103" s="365" t="n">
        <v>4</v>
      </c>
      <c r="Y103" s="352"/>
      <c r="Z103" s="365" t="n">
        <v>0.073875</v>
      </c>
      <c r="AA103" s="365" t="n">
        <v>0.0985</v>
      </c>
      <c r="AB103" s="365" t="n">
        <v>0.14775</v>
      </c>
      <c r="AC103" s="352"/>
      <c r="AD103" s="365" t="n">
        <v>0.10125</v>
      </c>
      <c r="AE103" s="365" t="n">
        <v>0.135</v>
      </c>
      <c r="AF103" s="365" t="n">
        <v>0.2025</v>
      </c>
      <c r="AG103" s="352"/>
      <c r="AH103" s="365" t="n">
        <v>-1</v>
      </c>
      <c r="AI103" s="365" t="n">
        <v>2.33</v>
      </c>
      <c r="AJ103" s="365" t="n">
        <v>2.5</v>
      </c>
      <c r="AK103" s="352"/>
      <c r="AL103" s="365" t="n">
        <v>-0.1</v>
      </c>
      <c r="AM103" s="365" t="n">
        <v>1.05</v>
      </c>
      <c r="AN103" s="365" t="n">
        <v>0.1</v>
      </c>
      <c r="AO103" s="352"/>
      <c r="AP103" s="353" t="n">
        <v>32</v>
      </c>
      <c r="AQ103" s="366" t="n">
        <v>0.4</v>
      </c>
      <c r="AR103" s="352"/>
      <c r="AS103" s="352"/>
      <c r="AT103" s="352"/>
      <c r="AU103" s="352"/>
      <c r="AV103" s="352"/>
      <c r="AW103" s="352"/>
      <c r="AX103" s="352"/>
      <c r="AY103" s="352"/>
      <c r="AZ103" s="352"/>
      <c r="BA103" s="352"/>
      <c r="BB103" s="352"/>
      <c r="BC103" s="352"/>
      <c r="BD103" s="352"/>
      <c r="BE103" s="352"/>
      <c r="BF103" s="352"/>
    </row>
    <row r="104" customFormat="false" ht="12.75" hidden="false" customHeight="false" outlineLevel="0" collapsed="false">
      <c r="A104" s="355" t="n">
        <f aca="false">EOMONTH(A103,0)+1</f>
        <v>39965</v>
      </c>
      <c r="B104" s="346" t="n">
        <v>0.06399752950102</v>
      </c>
      <c r="D104" s="363" t="n">
        <v>38838</v>
      </c>
      <c r="E104" s="364" t="n">
        <v>50.4999961853027</v>
      </c>
      <c r="F104" s="364" t="n">
        <v>53.4999961853027</v>
      </c>
      <c r="G104" s="364" t="n">
        <v>56.4999961853027</v>
      </c>
      <c r="H104" s="359"/>
      <c r="I104" s="364" t="n">
        <v>30.75</v>
      </c>
      <c r="J104" s="364" t="n">
        <v>34.75</v>
      </c>
      <c r="K104" s="364" t="n">
        <v>36.75</v>
      </c>
      <c r="L104" s="353"/>
      <c r="M104" s="354" t="n">
        <v>39722</v>
      </c>
      <c r="N104" s="365" t="n">
        <v>28.5</v>
      </c>
      <c r="O104" s="365" t="n">
        <v>32.5</v>
      </c>
      <c r="P104" s="365" t="n">
        <v>36.25</v>
      </c>
      <c r="Q104" s="352"/>
      <c r="R104" s="365" t="n">
        <v>27.25</v>
      </c>
      <c r="S104" s="365" t="n">
        <v>31.25</v>
      </c>
      <c r="T104" s="365" t="n">
        <v>35</v>
      </c>
      <c r="U104" s="352"/>
      <c r="V104" s="365" t="n">
        <v>0</v>
      </c>
      <c r="W104" s="365" t="n">
        <v>0</v>
      </c>
      <c r="X104" s="365" t="n">
        <v>2</v>
      </c>
      <c r="Y104" s="352"/>
      <c r="Z104" s="365" t="n">
        <v>0.073875</v>
      </c>
      <c r="AA104" s="365" t="n">
        <v>0.0985</v>
      </c>
      <c r="AB104" s="365" t="n">
        <v>0.14775</v>
      </c>
      <c r="AC104" s="352"/>
      <c r="AD104" s="365" t="n">
        <v>0.07875</v>
      </c>
      <c r="AE104" s="365" t="n">
        <v>0.105</v>
      </c>
      <c r="AF104" s="365" t="n">
        <v>0.1575</v>
      </c>
      <c r="AG104" s="352"/>
      <c r="AH104" s="365" t="n">
        <v>-1</v>
      </c>
      <c r="AI104" s="365" t="n">
        <v>2.06</v>
      </c>
      <c r="AJ104" s="365" t="n">
        <v>2.5</v>
      </c>
      <c r="AK104" s="352"/>
      <c r="AL104" s="365" t="n">
        <v>-0.1</v>
      </c>
      <c r="AM104" s="365" t="n">
        <v>1</v>
      </c>
      <c r="AN104" s="365" t="n">
        <v>0.1</v>
      </c>
      <c r="AO104" s="352"/>
      <c r="AP104" s="353" t="n">
        <v>32</v>
      </c>
      <c r="AQ104" s="366" t="n">
        <v>0.4</v>
      </c>
      <c r="AR104" s="352"/>
      <c r="AS104" s="352"/>
      <c r="AT104" s="352"/>
      <c r="AU104" s="352"/>
      <c r="AV104" s="352"/>
      <c r="AW104" s="352"/>
      <c r="AX104" s="352"/>
      <c r="AY104" s="352"/>
      <c r="AZ104" s="352"/>
      <c r="BA104" s="352"/>
      <c r="BB104" s="352"/>
      <c r="BC104" s="352"/>
      <c r="BD104" s="352"/>
      <c r="BE104" s="352"/>
      <c r="BF104" s="352"/>
    </row>
    <row r="105" customFormat="false" ht="12.75" hidden="false" customHeight="false" outlineLevel="0" collapsed="false">
      <c r="A105" s="355" t="n">
        <f aca="false">EOMONTH(A104,0)+1</f>
        <v>39995</v>
      </c>
      <c r="B105" s="346" t="n">
        <v>0.064024897460372</v>
      </c>
      <c r="D105" s="363" t="n">
        <v>38869</v>
      </c>
      <c r="E105" s="364" t="n">
        <v>47.5</v>
      </c>
      <c r="F105" s="364" t="n">
        <v>62.5</v>
      </c>
      <c r="G105" s="364" t="n">
        <v>71.5</v>
      </c>
      <c r="H105" s="359"/>
      <c r="I105" s="364" t="n">
        <v>30</v>
      </c>
      <c r="J105" s="364" t="n">
        <v>35.75</v>
      </c>
      <c r="K105" s="364" t="n">
        <v>40.5</v>
      </c>
      <c r="L105" s="353"/>
      <c r="M105" s="354" t="n">
        <v>39753</v>
      </c>
      <c r="N105" s="365" t="n">
        <v>28.5</v>
      </c>
      <c r="O105" s="365" t="n">
        <v>32.5</v>
      </c>
      <c r="P105" s="365" t="n">
        <v>36.25</v>
      </c>
      <c r="Q105" s="352"/>
      <c r="R105" s="365" t="n">
        <v>27.25</v>
      </c>
      <c r="S105" s="365" t="n">
        <v>31.25</v>
      </c>
      <c r="T105" s="365" t="n">
        <v>35</v>
      </c>
      <c r="U105" s="352"/>
      <c r="V105" s="365" t="n">
        <v>0</v>
      </c>
      <c r="W105" s="365" t="n">
        <v>0</v>
      </c>
      <c r="X105" s="365" t="n">
        <v>2</v>
      </c>
      <c r="Y105" s="352"/>
      <c r="Z105" s="365" t="n">
        <v>0.073875</v>
      </c>
      <c r="AA105" s="365" t="n">
        <v>0.0985</v>
      </c>
      <c r="AB105" s="365" t="n">
        <v>0.14775</v>
      </c>
      <c r="AC105" s="352"/>
      <c r="AD105" s="365" t="n">
        <v>0.07875</v>
      </c>
      <c r="AE105" s="365" t="n">
        <v>0.105</v>
      </c>
      <c r="AF105" s="365" t="n">
        <v>0.1575</v>
      </c>
      <c r="AG105" s="352"/>
      <c r="AH105" s="365" t="n">
        <v>-0.5</v>
      </c>
      <c r="AI105" s="365" t="n">
        <v>2.052</v>
      </c>
      <c r="AJ105" s="365" t="n">
        <v>1</v>
      </c>
      <c r="AK105" s="352"/>
      <c r="AL105" s="365" t="n">
        <v>-0.1</v>
      </c>
      <c r="AM105" s="365" t="n">
        <v>1</v>
      </c>
      <c r="AN105" s="365" t="n">
        <v>0.1</v>
      </c>
      <c r="AO105" s="352"/>
      <c r="AP105" s="353" t="n">
        <v>33</v>
      </c>
      <c r="AQ105" s="366" t="n">
        <v>0.4</v>
      </c>
      <c r="AR105" s="352"/>
      <c r="AS105" s="352"/>
      <c r="AT105" s="352"/>
      <c r="AU105" s="352"/>
      <c r="AV105" s="352"/>
      <c r="AW105" s="352"/>
      <c r="AX105" s="352"/>
      <c r="AY105" s="352"/>
      <c r="AZ105" s="352"/>
      <c r="BA105" s="352"/>
      <c r="BB105" s="352"/>
      <c r="BC105" s="352"/>
      <c r="BD105" s="352"/>
      <c r="BE105" s="352"/>
      <c r="BF105" s="352"/>
    </row>
    <row r="106" customFormat="false" ht="12.75" hidden="false" customHeight="false" outlineLevel="0" collapsed="false">
      <c r="A106" s="355" t="n">
        <f aca="false">EOMONTH(A105,0)+1</f>
        <v>40026</v>
      </c>
      <c r="B106" s="346" t="n">
        <v>0.064053177685296</v>
      </c>
      <c r="D106" s="363" t="n">
        <v>38899</v>
      </c>
      <c r="E106" s="364" t="n">
        <v>65.5</v>
      </c>
      <c r="F106" s="364" t="n">
        <v>85.5</v>
      </c>
      <c r="G106" s="364" t="n">
        <v>95.5</v>
      </c>
      <c r="H106" s="359"/>
      <c r="I106" s="364" t="n">
        <v>27.25</v>
      </c>
      <c r="J106" s="364" t="n">
        <v>32.5</v>
      </c>
      <c r="K106" s="364" t="n">
        <v>39.75</v>
      </c>
      <c r="L106" s="353"/>
      <c r="M106" s="354" t="n">
        <v>39783</v>
      </c>
      <c r="N106" s="365" t="n">
        <v>26.5</v>
      </c>
      <c r="O106" s="365" t="n">
        <v>30.5</v>
      </c>
      <c r="P106" s="365" t="n">
        <v>34.25</v>
      </c>
      <c r="Q106" s="352"/>
      <c r="R106" s="365" t="n">
        <v>25.25</v>
      </c>
      <c r="S106" s="365" t="n">
        <v>29.25</v>
      </c>
      <c r="T106" s="365" t="n">
        <v>33</v>
      </c>
      <c r="U106" s="352"/>
      <c r="V106" s="365" t="n">
        <v>0</v>
      </c>
      <c r="W106" s="365" t="n">
        <v>0</v>
      </c>
      <c r="X106" s="365" t="n">
        <v>2</v>
      </c>
      <c r="Y106" s="352"/>
      <c r="Z106" s="365" t="n">
        <v>0.073875</v>
      </c>
      <c r="AA106" s="365" t="n">
        <v>0.0985</v>
      </c>
      <c r="AB106" s="365" t="n">
        <v>0.14775</v>
      </c>
      <c r="AC106" s="352"/>
      <c r="AD106" s="365" t="n">
        <v>0.08625</v>
      </c>
      <c r="AE106" s="365" t="n">
        <v>0.115</v>
      </c>
      <c r="AF106" s="365" t="n">
        <v>0.1725</v>
      </c>
      <c r="AG106" s="352"/>
      <c r="AH106" s="365" t="n">
        <v>-0.4</v>
      </c>
      <c r="AI106" s="365" t="n">
        <v>1.89</v>
      </c>
      <c r="AJ106" s="365" t="n">
        <v>0.5</v>
      </c>
      <c r="AK106" s="352"/>
      <c r="AL106" s="365" t="n">
        <v>-0.1</v>
      </c>
      <c r="AM106" s="365" t="n">
        <v>1</v>
      </c>
      <c r="AN106" s="365" t="n">
        <v>0.1</v>
      </c>
      <c r="AO106" s="352"/>
      <c r="AP106" s="353" t="n">
        <v>33</v>
      </c>
      <c r="AQ106" s="366" t="n">
        <v>0.4</v>
      </c>
      <c r="AR106" s="352"/>
      <c r="AS106" s="352"/>
      <c r="AT106" s="352"/>
      <c r="AU106" s="352"/>
      <c r="AV106" s="352"/>
      <c r="AW106" s="352"/>
      <c r="AX106" s="352"/>
      <c r="AY106" s="352"/>
      <c r="AZ106" s="352"/>
      <c r="BA106" s="352"/>
      <c r="BB106" s="352"/>
      <c r="BC106" s="352"/>
      <c r="BD106" s="352"/>
      <c r="BE106" s="352"/>
      <c r="BF106" s="352"/>
    </row>
    <row r="107" customFormat="false" ht="12.75" hidden="false" customHeight="false" outlineLevel="0" collapsed="false">
      <c r="A107" s="355" t="n">
        <f aca="false">EOMONTH(A106,0)+1</f>
        <v>40057</v>
      </c>
      <c r="B107" s="346" t="n">
        <v>0.064081457910485</v>
      </c>
      <c r="D107" s="363" t="n">
        <v>38930</v>
      </c>
      <c r="E107" s="364" t="n">
        <v>65.5</v>
      </c>
      <c r="F107" s="364" t="n">
        <v>85.5</v>
      </c>
      <c r="G107" s="364" t="n">
        <v>95.5</v>
      </c>
      <c r="H107" s="359"/>
      <c r="I107" s="364" t="n">
        <v>27</v>
      </c>
      <c r="J107" s="364" t="n">
        <v>32.25</v>
      </c>
      <c r="K107" s="364" t="n">
        <v>39.5</v>
      </c>
      <c r="L107" s="353"/>
      <c r="M107" s="354" t="n">
        <v>39814</v>
      </c>
      <c r="N107" s="365" t="n">
        <v>28.25</v>
      </c>
      <c r="O107" s="365" t="n">
        <v>32.5</v>
      </c>
      <c r="P107" s="365" t="n">
        <v>36.5</v>
      </c>
      <c r="Q107" s="352"/>
      <c r="R107" s="365" t="n">
        <v>27.25</v>
      </c>
      <c r="S107" s="365" t="n">
        <v>31.5</v>
      </c>
      <c r="T107" s="365" t="n">
        <v>35.5</v>
      </c>
      <c r="U107" s="352"/>
      <c r="V107" s="365" t="n">
        <v>0</v>
      </c>
      <c r="W107" s="365" t="n">
        <v>0</v>
      </c>
      <c r="X107" s="365" t="n">
        <v>3</v>
      </c>
      <c r="Y107" s="352"/>
      <c r="Z107" s="365" t="n">
        <v>0.06</v>
      </c>
      <c r="AA107" s="365" t="n">
        <v>0.08</v>
      </c>
      <c r="AB107" s="365" t="n">
        <v>0.12</v>
      </c>
      <c r="AC107" s="352"/>
      <c r="AD107" s="365" t="n">
        <v>0.10125</v>
      </c>
      <c r="AE107" s="365" t="n">
        <v>0.135</v>
      </c>
      <c r="AF107" s="365" t="n">
        <v>0.2025</v>
      </c>
      <c r="AG107" s="352"/>
      <c r="AH107" s="365" t="n">
        <v>-0.4</v>
      </c>
      <c r="AI107" s="365" t="n">
        <v>2.322</v>
      </c>
      <c r="AJ107" s="365" t="n">
        <v>0.5</v>
      </c>
      <c r="AK107" s="352"/>
      <c r="AL107" s="365" t="n">
        <v>-0.1</v>
      </c>
      <c r="AM107" s="365" t="n">
        <v>1</v>
      </c>
      <c r="AN107" s="365" t="n">
        <v>0.1</v>
      </c>
      <c r="AO107" s="352"/>
      <c r="AP107" s="353" t="n">
        <v>33</v>
      </c>
      <c r="AQ107" s="366" t="n">
        <v>0.4</v>
      </c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</row>
    <row r="108" customFormat="false" ht="12.75" hidden="false" customHeight="false" outlineLevel="0" collapsed="false">
      <c r="A108" s="355" t="n">
        <f aca="false">EOMONTH(A107,0)+1</f>
        <v>40087</v>
      </c>
      <c r="B108" s="346" t="n">
        <v>0.064108825870599</v>
      </c>
      <c r="D108" s="363" t="n">
        <v>38961</v>
      </c>
      <c r="E108" s="364" t="n">
        <v>38.0000038146973</v>
      </c>
      <c r="F108" s="364" t="n">
        <v>44.0000038146973</v>
      </c>
      <c r="G108" s="364" t="n">
        <v>50.0000038146973</v>
      </c>
      <c r="H108" s="359"/>
      <c r="I108" s="364" t="n">
        <v>26.25</v>
      </c>
      <c r="J108" s="364" t="n">
        <v>32.75</v>
      </c>
      <c r="K108" s="364" t="n">
        <v>34.75</v>
      </c>
      <c r="L108" s="353"/>
      <c r="M108" s="354" t="n">
        <v>39845</v>
      </c>
      <c r="N108" s="365" t="n">
        <v>26.25</v>
      </c>
      <c r="O108" s="365" t="n">
        <v>30.5</v>
      </c>
      <c r="P108" s="365" t="n">
        <v>34.5</v>
      </c>
      <c r="Q108" s="352"/>
      <c r="R108" s="365" t="n">
        <v>25.25</v>
      </c>
      <c r="S108" s="365" t="n">
        <v>29.5</v>
      </c>
      <c r="T108" s="365" t="n">
        <v>33.5</v>
      </c>
      <c r="U108" s="352"/>
      <c r="V108" s="365" t="n">
        <v>0</v>
      </c>
      <c r="W108" s="365" t="n">
        <v>0</v>
      </c>
      <c r="X108" s="365" t="n">
        <v>3</v>
      </c>
      <c r="Y108" s="352"/>
      <c r="Z108" s="365" t="n">
        <v>0.06</v>
      </c>
      <c r="AA108" s="365" t="n">
        <v>0.08</v>
      </c>
      <c r="AB108" s="365" t="n">
        <v>0.12</v>
      </c>
      <c r="AC108" s="352"/>
      <c r="AD108" s="365" t="n">
        <v>0.10125</v>
      </c>
      <c r="AE108" s="365" t="n">
        <v>0.135</v>
      </c>
      <c r="AF108" s="365" t="n">
        <v>0.2025</v>
      </c>
      <c r="AG108" s="352"/>
      <c r="AH108" s="365" t="n">
        <v>-0.4</v>
      </c>
      <c r="AI108" s="365" t="n">
        <v>2.322</v>
      </c>
      <c r="AJ108" s="365" t="n">
        <v>0.6</v>
      </c>
      <c r="AK108" s="352"/>
      <c r="AL108" s="365" t="n">
        <v>-0.1</v>
      </c>
      <c r="AM108" s="365" t="n">
        <v>1</v>
      </c>
      <c r="AN108" s="365" t="n">
        <v>0.1</v>
      </c>
      <c r="AO108" s="352"/>
      <c r="AP108" s="353" t="n">
        <v>34</v>
      </c>
      <c r="AQ108" s="366" t="n">
        <v>0.4</v>
      </c>
      <c r="AR108" s="352"/>
      <c r="AS108" s="352"/>
      <c r="AT108" s="352"/>
      <c r="AU108" s="352"/>
      <c r="AV108" s="352"/>
      <c r="AW108" s="352"/>
      <c r="AX108" s="352"/>
      <c r="AY108" s="352"/>
      <c r="AZ108" s="352"/>
      <c r="BA108" s="352"/>
      <c r="BB108" s="352"/>
      <c r="BC108" s="352"/>
      <c r="BD108" s="352"/>
      <c r="BE108" s="352"/>
      <c r="BF108" s="352"/>
    </row>
    <row r="109" customFormat="false" ht="12.75" hidden="false" customHeight="false" outlineLevel="0" collapsed="false">
      <c r="A109" s="355" t="n">
        <f aca="false">EOMONTH(A108,0)+1</f>
        <v>40118</v>
      </c>
      <c r="B109" s="346" t="n">
        <v>0.06413710609631</v>
      </c>
      <c r="D109" s="363" t="n">
        <v>38991</v>
      </c>
      <c r="E109" s="364" t="n">
        <v>39.4000015258789</v>
      </c>
      <c r="F109" s="364" t="n">
        <v>40.9000015258789</v>
      </c>
      <c r="G109" s="364" t="n">
        <v>42.4000015258789</v>
      </c>
      <c r="H109" s="359"/>
      <c r="I109" s="364" t="n">
        <v>23.5</v>
      </c>
      <c r="J109" s="364" t="n">
        <v>27.5</v>
      </c>
      <c r="K109" s="364" t="n">
        <v>29.5</v>
      </c>
      <c r="L109" s="353"/>
      <c r="M109" s="354" t="n">
        <v>39873</v>
      </c>
      <c r="N109" s="365" t="n">
        <v>27.25</v>
      </c>
      <c r="O109" s="365" t="n">
        <v>31.5</v>
      </c>
      <c r="P109" s="365" t="n">
        <v>35.5</v>
      </c>
      <c r="Q109" s="352"/>
      <c r="R109" s="365" t="n">
        <v>26.25</v>
      </c>
      <c r="S109" s="365" t="n">
        <v>30.5</v>
      </c>
      <c r="T109" s="365" t="n">
        <v>34.5</v>
      </c>
      <c r="U109" s="352"/>
      <c r="V109" s="365" t="n">
        <v>0</v>
      </c>
      <c r="W109" s="365" t="n">
        <v>0</v>
      </c>
      <c r="X109" s="365" t="n">
        <v>2</v>
      </c>
      <c r="Y109" s="352"/>
      <c r="Z109" s="365" t="n">
        <v>0.06</v>
      </c>
      <c r="AA109" s="365" t="n">
        <v>0.08</v>
      </c>
      <c r="AB109" s="365" t="n">
        <v>0.12</v>
      </c>
      <c r="AC109" s="352"/>
      <c r="AD109" s="365" t="n">
        <v>0.09</v>
      </c>
      <c r="AE109" s="365" t="n">
        <v>0.12</v>
      </c>
      <c r="AF109" s="365" t="n">
        <v>0.18</v>
      </c>
      <c r="AG109" s="352"/>
      <c r="AH109" s="365" t="n">
        <v>-0.5</v>
      </c>
      <c r="AI109" s="365" t="n">
        <v>2.052</v>
      </c>
      <c r="AJ109" s="365" t="n">
        <v>1</v>
      </c>
      <c r="AK109" s="352"/>
      <c r="AL109" s="365" t="n">
        <v>-0.1</v>
      </c>
      <c r="AM109" s="365" t="n">
        <v>1</v>
      </c>
      <c r="AN109" s="365" t="n">
        <v>0.1</v>
      </c>
      <c r="AO109" s="352"/>
      <c r="AP109" s="353" t="n">
        <v>34</v>
      </c>
      <c r="AQ109" s="366" t="n">
        <v>0.4</v>
      </c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</row>
    <row r="110" customFormat="false" ht="12.75" hidden="false" customHeight="false" outlineLevel="0" collapsed="false">
      <c r="A110" s="355" t="n">
        <f aca="false">EOMONTH(A109,0)+1</f>
        <v>40148</v>
      </c>
      <c r="B110" s="346" t="n">
        <v>0.064164474056929</v>
      </c>
      <c r="D110" s="363" t="n">
        <v>39022</v>
      </c>
      <c r="E110" s="364" t="n">
        <v>39.5</v>
      </c>
      <c r="F110" s="364" t="n">
        <v>41</v>
      </c>
      <c r="G110" s="364" t="n">
        <v>42.5</v>
      </c>
      <c r="H110" s="359"/>
      <c r="I110" s="364" t="n">
        <v>23.5</v>
      </c>
      <c r="J110" s="364" t="n">
        <v>27.5</v>
      </c>
      <c r="K110" s="364" t="n">
        <v>29.5</v>
      </c>
      <c r="L110" s="353"/>
      <c r="M110" s="354" t="n">
        <v>39904</v>
      </c>
      <c r="N110" s="365" t="n">
        <v>28.25</v>
      </c>
      <c r="O110" s="365" t="n">
        <v>32.5</v>
      </c>
      <c r="P110" s="365" t="n">
        <v>36.5</v>
      </c>
      <c r="Q110" s="352"/>
      <c r="R110" s="365" t="n">
        <v>27.25</v>
      </c>
      <c r="S110" s="365" t="n">
        <v>31.5</v>
      </c>
      <c r="T110" s="365" t="n">
        <v>35.5</v>
      </c>
      <c r="U110" s="352"/>
      <c r="V110" s="365" t="n">
        <v>0</v>
      </c>
      <c r="W110" s="365" t="n">
        <v>0</v>
      </c>
      <c r="X110" s="365" t="n">
        <v>2</v>
      </c>
      <c r="Y110" s="352"/>
      <c r="Z110" s="365" t="n">
        <v>0.06</v>
      </c>
      <c r="AA110" s="365" t="n">
        <v>0.08</v>
      </c>
      <c r="AB110" s="365" t="n">
        <v>0.12</v>
      </c>
      <c r="AC110" s="352"/>
      <c r="AD110" s="365" t="n">
        <v>0.09</v>
      </c>
      <c r="AE110" s="365" t="n">
        <v>0.12</v>
      </c>
      <c r="AF110" s="365" t="n">
        <v>0.18</v>
      </c>
      <c r="AG110" s="352"/>
      <c r="AH110" s="365" t="n">
        <v>-0.5</v>
      </c>
      <c r="AI110" s="365" t="n">
        <v>1.998</v>
      </c>
      <c r="AJ110" s="365" t="n">
        <v>1</v>
      </c>
      <c r="AK110" s="352"/>
      <c r="AL110" s="365" t="n">
        <v>-0.1</v>
      </c>
      <c r="AM110" s="365" t="n">
        <v>1</v>
      </c>
      <c r="AN110" s="365" t="n">
        <v>0.1</v>
      </c>
      <c r="AO110" s="352"/>
      <c r="AP110" s="353" t="n">
        <v>34</v>
      </c>
      <c r="AQ110" s="366" t="n">
        <v>0.4</v>
      </c>
      <c r="AR110" s="352"/>
      <c r="AS110" s="352"/>
      <c r="AT110" s="352"/>
      <c r="AU110" s="352"/>
      <c r="AV110" s="352"/>
      <c r="AW110" s="352"/>
      <c r="AX110" s="352"/>
      <c r="AY110" s="352"/>
      <c r="AZ110" s="352"/>
      <c r="BA110" s="352"/>
      <c r="BB110" s="352"/>
      <c r="BC110" s="352"/>
      <c r="BD110" s="352"/>
      <c r="BE110" s="352"/>
      <c r="BF110" s="352"/>
    </row>
    <row r="111" customFormat="false" ht="12.75" hidden="false" customHeight="false" outlineLevel="0" collapsed="false">
      <c r="A111" s="355" t="n">
        <f aca="false">EOMONTH(A110,0)+1</f>
        <v>40179</v>
      </c>
      <c r="B111" s="346" t="n">
        <v>0.064192754283162</v>
      </c>
      <c r="D111" s="363" t="n">
        <v>39052</v>
      </c>
      <c r="E111" s="364" t="n">
        <v>39.5999984741211</v>
      </c>
      <c r="F111" s="364" t="n">
        <v>41.0999984741211</v>
      </c>
      <c r="G111" s="364" t="n">
        <v>42.5999984741211</v>
      </c>
      <c r="H111" s="359"/>
      <c r="I111" s="364" t="n">
        <v>24</v>
      </c>
      <c r="J111" s="364" t="n">
        <v>28</v>
      </c>
      <c r="K111" s="364" t="n">
        <v>30</v>
      </c>
      <c r="L111" s="353"/>
      <c r="M111" s="354" t="n">
        <v>39934</v>
      </c>
      <c r="N111" s="365" t="n">
        <v>34.5</v>
      </c>
      <c r="O111" s="365" t="n">
        <v>38.75</v>
      </c>
      <c r="P111" s="365" t="n">
        <v>42.75</v>
      </c>
      <c r="Q111" s="352"/>
      <c r="R111" s="365" t="n">
        <v>33.5</v>
      </c>
      <c r="S111" s="365" t="n">
        <v>37.75</v>
      </c>
      <c r="T111" s="365" t="n">
        <v>41.75</v>
      </c>
      <c r="U111" s="352"/>
      <c r="V111" s="365" t="n">
        <v>0</v>
      </c>
      <c r="W111" s="365" t="n">
        <v>0</v>
      </c>
      <c r="X111" s="365" t="n">
        <v>3</v>
      </c>
      <c r="Y111" s="352"/>
      <c r="Z111" s="365" t="n">
        <v>0.06</v>
      </c>
      <c r="AA111" s="365" t="n">
        <v>0.08</v>
      </c>
      <c r="AB111" s="365" t="n">
        <v>0.12</v>
      </c>
      <c r="AC111" s="352"/>
      <c r="AD111" s="365" t="n">
        <v>0.11625</v>
      </c>
      <c r="AE111" s="365" t="n">
        <v>0.155</v>
      </c>
      <c r="AF111" s="365" t="n">
        <v>0.2325</v>
      </c>
      <c r="AG111" s="352"/>
      <c r="AH111" s="365" t="n">
        <v>-0.4</v>
      </c>
      <c r="AI111" s="365" t="n">
        <v>2.15</v>
      </c>
      <c r="AJ111" s="365" t="n">
        <v>0.5</v>
      </c>
      <c r="AK111" s="352"/>
      <c r="AL111" s="365" t="n">
        <v>-0.1</v>
      </c>
      <c r="AM111" s="365" t="n">
        <v>1.05</v>
      </c>
      <c r="AN111" s="365" t="n">
        <v>0.1</v>
      </c>
      <c r="AO111" s="352"/>
      <c r="AP111" s="353" t="n">
        <v>35</v>
      </c>
      <c r="AQ111" s="366" t="n">
        <v>0.4</v>
      </c>
      <c r="AR111" s="352"/>
      <c r="AS111" s="352"/>
      <c r="AT111" s="352"/>
      <c r="AU111" s="352"/>
      <c r="AV111" s="352"/>
      <c r="AW111" s="352"/>
      <c r="AX111" s="352"/>
      <c r="AY111" s="352"/>
      <c r="AZ111" s="352"/>
      <c r="BA111" s="352"/>
      <c r="BB111" s="352"/>
      <c r="BC111" s="352"/>
      <c r="BD111" s="352"/>
      <c r="BE111" s="352"/>
      <c r="BF111" s="352"/>
    </row>
    <row r="112" customFormat="false" ht="12.75" hidden="false" customHeight="false" outlineLevel="0" collapsed="false">
      <c r="A112" s="355" t="n">
        <f aca="false">EOMONTH(A111,0)+1</f>
        <v>40210</v>
      </c>
      <c r="B112" s="346" t="n">
        <v>0.06422103450966</v>
      </c>
      <c r="D112" s="363" t="n">
        <v>39083</v>
      </c>
      <c r="E112" s="364" t="n">
        <v>52.6000022888184</v>
      </c>
      <c r="F112" s="364" t="n">
        <v>54.3500022888184</v>
      </c>
      <c r="G112" s="364" t="n">
        <v>56.1000022888184</v>
      </c>
      <c r="H112" s="359"/>
      <c r="I112" s="364" t="n">
        <v>24</v>
      </c>
      <c r="J112" s="364" t="n">
        <v>28.5</v>
      </c>
      <c r="K112" s="364" t="n">
        <v>30.5</v>
      </c>
      <c r="L112" s="353"/>
      <c r="M112" s="354" t="n">
        <v>39965</v>
      </c>
      <c r="N112" s="365" t="n">
        <v>38.25</v>
      </c>
      <c r="O112" s="365" t="n">
        <v>42.5</v>
      </c>
      <c r="P112" s="365" t="n">
        <v>46.5</v>
      </c>
      <c r="Q112" s="352"/>
      <c r="R112" s="365" t="n">
        <v>27.5</v>
      </c>
      <c r="S112" s="365" t="n">
        <v>31.75</v>
      </c>
      <c r="T112" s="365" t="n">
        <v>35.75</v>
      </c>
      <c r="U112" s="352"/>
      <c r="V112" s="365" t="n">
        <v>0.75</v>
      </c>
      <c r="W112" s="365" t="n">
        <v>3</v>
      </c>
      <c r="X112" s="365" t="n">
        <v>8</v>
      </c>
      <c r="Y112" s="352"/>
      <c r="Z112" s="365" t="n">
        <v>0.06</v>
      </c>
      <c r="AA112" s="365" t="n">
        <v>0.08</v>
      </c>
      <c r="AB112" s="365" t="n">
        <v>0.12</v>
      </c>
      <c r="AC112" s="352"/>
      <c r="AD112" s="365" t="n">
        <v>0.13125</v>
      </c>
      <c r="AE112" s="365" t="n">
        <v>0.175</v>
      </c>
      <c r="AF112" s="365" t="n">
        <v>0.2625</v>
      </c>
      <c r="AG112" s="352"/>
      <c r="AH112" s="365" t="n">
        <v>-0.4</v>
      </c>
      <c r="AI112" s="365" t="n">
        <v>2.9</v>
      </c>
      <c r="AJ112" s="365" t="n">
        <v>0.5</v>
      </c>
      <c r="AK112" s="352"/>
      <c r="AL112" s="365" t="n">
        <v>-0.1</v>
      </c>
      <c r="AM112" s="365" t="n">
        <v>1.15</v>
      </c>
      <c r="AN112" s="365" t="n">
        <v>0.1</v>
      </c>
      <c r="AO112" s="352"/>
      <c r="AP112" s="353" t="n">
        <v>35</v>
      </c>
      <c r="AQ112" s="366" t="n">
        <v>0.4</v>
      </c>
      <c r="AR112" s="352"/>
      <c r="AS112" s="352"/>
      <c r="AT112" s="352"/>
      <c r="AU112" s="352"/>
      <c r="AV112" s="352"/>
      <c r="AW112" s="352"/>
      <c r="AX112" s="352"/>
      <c r="AY112" s="352"/>
      <c r="AZ112" s="352"/>
      <c r="BA112" s="352"/>
      <c r="BB112" s="352"/>
      <c r="BC112" s="352"/>
      <c r="BD112" s="352"/>
      <c r="BE112" s="352"/>
      <c r="BF112" s="352"/>
    </row>
    <row r="113" customFormat="false" ht="12.75" hidden="false" customHeight="false" outlineLevel="0" collapsed="false">
      <c r="A113" s="355" t="n">
        <f aca="false">EOMONTH(A112,0)+1</f>
        <v>40238</v>
      </c>
      <c r="B113" s="346" t="n">
        <v>0.064246577940274</v>
      </c>
      <c r="D113" s="363" t="n">
        <v>39114</v>
      </c>
      <c r="E113" s="364" t="n">
        <v>52</v>
      </c>
      <c r="F113" s="364" t="n">
        <v>53.75</v>
      </c>
      <c r="G113" s="364" t="n">
        <v>55.5</v>
      </c>
      <c r="H113" s="359"/>
      <c r="I113" s="364" t="n">
        <v>24</v>
      </c>
      <c r="J113" s="364" t="n">
        <v>28.25</v>
      </c>
      <c r="K113" s="364" t="n">
        <v>30.25</v>
      </c>
      <c r="L113" s="353"/>
      <c r="M113" s="354" t="n">
        <v>39995</v>
      </c>
      <c r="N113" s="365" t="n">
        <v>40.25</v>
      </c>
      <c r="O113" s="365" t="n">
        <v>44.5</v>
      </c>
      <c r="P113" s="365" t="n">
        <v>48.5</v>
      </c>
      <c r="Q113" s="352"/>
      <c r="R113" s="365" t="n">
        <v>39.5</v>
      </c>
      <c r="S113" s="365" t="n">
        <v>43.75</v>
      </c>
      <c r="T113" s="365" t="n">
        <v>47.75</v>
      </c>
      <c r="U113" s="352"/>
      <c r="V113" s="365" t="n">
        <v>2</v>
      </c>
      <c r="W113" s="365" t="n">
        <v>7</v>
      </c>
      <c r="X113" s="365" t="n">
        <v>12</v>
      </c>
      <c r="Y113" s="352"/>
      <c r="Z113" s="365" t="n">
        <v>0.06</v>
      </c>
      <c r="AA113" s="365" t="n">
        <v>0.08</v>
      </c>
      <c r="AB113" s="365" t="n">
        <v>0.12</v>
      </c>
      <c r="AC113" s="352"/>
      <c r="AD113" s="365" t="n">
        <v>0.16125</v>
      </c>
      <c r="AE113" s="365" t="n">
        <v>0.215</v>
      </c>
      <c r="AF113" s="365" t="n">
        <v>0.3225</v>
      </c>
      <c r="AG113" s="352"/>
      <c r="AH113" s="365" t="n">
        <v>-0.4</v>
      </c>
      <c r="AI113" s="365" t="n">
        <v>3.9</v>
      </c>
      <c r="AJ113" s="365" t="n">
        <v>0.5</v>
      </c>
      <c r="AK113" s="352"/>
      <c r="AL113" s="365" t="n">
        <v>-0.1</v>
      </c>
      <c r="AM113" s="365" t="n">
        <v>1.15</v>
      </c>
      <c r="AN113" s="365" t="n">
        <v>0.1</v>
      </c>
      <c r="AO113" s="352"/>
      <c r="AP113" s="353" t="n">
        <v>35</v>
      </c>
      <c r="AQ113" s="366" t="n">
        <v>0.4</v>
      </c>
      <c r="AR113" s="352"/>
      <c r="AS113" s="352"/>
      <c r="AT113" s="352"/>
      <c r="AU113" s="352"/>
      <c r="AV113" s="352"/>
      <c r="AW113" s="352"/>
      <c r="AX113" s="352"/>
      <c r="AY113" s="352"/>
      <c r="AZ113" s="352"/>
      <c r="BA113" s="352"/>
      <c r="BB113" s="352"/>
      <c r="BC113" s="352"/>
      <c r="BD113" s="352"/>
      <c r="BE113" s="352"/>
      <c r="BF113" s="352"/>
    </row>
    <row r="114" customFormat="false" ht="12.75" hidden="false" customHeight="false" outlineLevel="0" collapsed="false">
      <c r="A114" s="355" t="n">
        <f aca="false">EOMONTH(A113,0)+1</f>
        <v>40269</v>
      </c>
      <c r="B114" s="346" t="n">
        <v>0.064274858167277</v>
      </c>
      <c r="D114" s="363" t="n">
        <v>39142</v>
      </c>
      <c r="E114" s="364" t="n">
        <v>43.6499977111816</v>
      </c>
      <c r="F114" s="364" t="n">
        <v>45.3999977111816</v>
      </c>
      <c r="G114" s="364" t="n">
        <v>47.1499977111816</v>
      </c>
      <c r="H114" s="359"/>
      <c r="I114" s="364" t="n">
        <v>23.25</v>
      </c>
      <c r="J114" s="364" t="n">
        <v>27.5</v>
      </c>
      <c r="K114" s="364" t="n">
        <v>29.5</v>
      </c>
      <c r="L114" s="353"/>
      <c r="M114" s="354" t="n">
        <v>40026</v>
      </c>
      <c r="N114" s="365" t="n">
        <v>40.25</v>
      </c>
      <c r="O114" s="365" t="n">
        <v>44.5</v>
      </c>
      <c r="P114" s="365" t="n">
        <v>48.5</v>
      </c>
      <c r="Q114" s="352"/>
      <c r="R114" s="365" t="n">
        <v>39.5</v>
      </c>
      <c r="S114" s="365" t="n">
        <v>43.75</v>
      </c>
      <c r="T114" s="365" t="n">
        <v>47.75</v>
      </c>
      <c r="U114" s="352"/>
      <c r="V114" s="365" t="n">
        <v>2</v>
      </c>
      <c r="W114" s="365" t="n">
        <v>7</v>
      </c>
      <c r="X114" s="365" t="n">
        <v>12</v>
      </c>
      <c r="Y114" s="352"/>
      <c r="Z114" s="365" t="n">
        <v>0.06</v>
      </c>
      <c r="AA114" s="365" t="n">
        <v>0.08</v>
      </c>
      <c r="AB114" s="365" t="n">
        <v>0.12</v>
      </c>
      <c r="AC114" s="352"/>
      <c r="AD114" s="365" t="n">
        <v>0.16125</v>
      </c>
      <c r="AE114" s="365" t="n">
        <v>0.215</v>
      </c>
      <c r="AF114" s="365" t="n">
        <v>0.3225</v>
      </c>
      <c r="AG114" s="352"/>
      <c r="AH114" s="365" t="n">
        <v>-0.5</v>
      </c>
      <c r="AI114" s="365" t="n">
        <v>3.9</v>
      </c>
      <c r="AJ114" s="365" t="n">
        <v>1.75</v>
      </c>
      <c r="AK114" s="352"/>
      <c r="AL114" s="365" t="n">
        <v>-0.1</v>
      </c>
      <c r="AM114" s="365" t="n">
        <v>1.15</v>
      </c>
      <c r="AN114" s="365" t="n">
        <v>0.1</v>
      </c>
      <c r="AO114" s="352"/>
      <c r="AP114" s="353" t="n">
        <v>36</v>
      </c>
      <c r="AQ114" s="366" t="n">
        <v>0.4</v>
      </c>
      <c r="AR114" s="352"/>
      <c r="AS114" s="352"/>
      <c r="AT114" s="352"/>
      <c r="AU114" s="352"/>
      <c r="AV114" s="352"/>
      <c r="AW114" s="352"/>
      <c r="AX114" s="352"/>
      <c r="AY114" s="352"/>
      <c r="AZ114" s="352"/>
      <c r="BA114" s="352"/>
      <c r="BB114" s="352"/>
      <c r="BC114" s="352"/>
      <c r="BD114" s="352"/>
      <c r="BE114" s="352"/>
      <c r="BF114" s="352"/>
    </row>
    <row r="115" customFormat="false" ht="12.75" hidden="false" customHeight="false" outlineLevel="0" collapsed="false">
      <c r="A115" s="355" t="n">
        <f aca="false">EOMONTH(A114,0)+1</f>
        <v>40299</v>
      </c>
      <c r="B115" s="346" t="n">
        <v>0.064302226129145</v>
      </c>
      <c r="D115" s="363" t="n">
        <v>39173</v>
      </c>
      <c r="E115" s="364" t="n">
        <v>42.8500022888184</v>
      </c>
      <c r="F115" s="364" t="n">
        <v>44.6000022888184</v>
      </c>
      <c r="G115" s="364" t="n">
        <v>46.3500022888184</v>
      </c>
      <c r="H115" s="359"/>
      <c r="I115" s="364" t="n">
        <v>23</v>
      </c>
      <c r="J115" s="364" t="n">
        <v>27.25</v>
      </c>
      <c r="K115" s="364" t="n">
        <v>29.25</v>
      </c>
      <c r="L115" s="353"/>
      <c r="M115" s="354" t="n">
        <v>40057</v>
      </c>
      <c r="N115" s="365" t="n">
        <v>34.75</v>
      </c>
      <c r="O115" s="365" t="n">
        <v>39</v>
      </c>
      <c r="P115" s="365" t="n">
        <v>43</v>
      </c>
      <c r="Q115" s="352"/>
      <c r="R115" s="365" t="n">
        <v>33.75</v>
      </c>
      <c r="S115" s="365" t="n">
        <v>38</v>
      </c>
      <c r="T115" s="365" t="n">
        <v>42</v>
      </c>
      <c r="U115" s="352"/>
      <c r="V115" s="365" t="n">
        <v>0.25</v>
      </c>
      <c r="W115" s="365" t="n">
        <v>1</v>
      </c>
      <c r="X115" s="365" t="n">
        <v>4</v>
      </c>
      <c r="Y115" s="352"/>
      <c r="Z115" s="365" t="n">
        <v>0.06</v>
      </c>
      <c r="AA115" s="365" t="n">
        <v>0.08</v>
      </c>
      <c r="AB115" s="365" t="n">
        <v>0.12</v>
      </c>
      <c r="AC115" s="352"/>
      <c r="AD115" s="365" t="n">
        <v>0.10125</v>
      </c>
      <c r="AE115" s="365" t="n">
        <v>0.135</v>
      </c>
      <c r="AF115" s="365" t="n">
        <v>0.2025</v>
      </c>
      <c r="AG115" s="352"/>
      <c r="AH115" s="365" t="n">
        <v>-1</v>
      </c>
      <c r="AI115" s="365" t="n">
        <v>2.33</v>
      </c>
      <c r="AJ115" s="365" t="n">
        <v>2.5</v>
      </c>
      <c r="AK115" s="352"/>
      <c r="AL115" s="365" t="n">
        <v>-0.1</v>
      </c>
      <c r="AM115" s="365" t="n">
        <v>1.05</v>
      </c>
      <c r="AN115" s="365" t="n">
        <v>0.1</v>
      </c>
      <c r="AO115" s="352"/>
      <c r="AP115" s="353" t="n">
        <v>36</v>
      </c>
      <c r="AQ115" s="366" t="n">
        <v>0.4</v>
      </c>
      <c r="AR115" s="352"/>
      <c r="AS115" s="352"/>
      <c r="AT115" s="352"/>
      <c r="AU115" s="352"/>
      <c r="AV115" s="352"/>
      <c r="AW115" s="352"/>
      <c r="AX115" s="352"/>
      <c r="AY115" s="352"/>
      <c r="AZ115" s="352"/>
      <c r="BA115" s="352"/>
      <c r="BB115" s="352"/>
      <c r="BC115" s="352"/>
      <c r="BD115" s="352"/>
      <c r="BE115" s="352"/>
      <c r="BF115" s="352"/>
    </row>
    <row r="116" customFormat="false" ht="12.75" hidden="false" customHeight="false" outlineLevel="0" collapsed="false">
      <c r="A116" s="355" t="n">
        <f aca="false">EOMONTH(A115,0)+1</f>
        <v>40330</v>
      </c>
      <c r="B116" s="346" t="n">
        <v>0.06433050635667</v>
      </c>
      <c r="D116" s="363" t="n">
        <v>39203</v>
      </c>
      <c r="E116" s="364" t="n">
        <v>50.4999961853027</v>
      </c>
      <c r="F116" s="364" t="n">
        <v>53.9999961853027</v>
      </c>
      <c r="G116" s="364" t="n">
        <v>57.4999961853027</v>
      </c>
      <c r="H116" s="359"/>
      <c r="I116" s="364" t="n">
        <v>30.75</v>
      </c>
      <c r="J116" s="364" t="n">
        <v>35</v>
      </c>
      <c r="K116" s="364" t="n">
        <v>37</v>
      </c>
      <c r="L116" s="353"/>
      <c r="M116" s="354" t="n">
        <v>40087</v>
      </c>
      <c r="N116" s="365" t="n">
        <v>28.75</v>
      </c>
      <c r="O116" s="365" t="n">
        <v>33</v>
      </c>
      <c r="P116" s="365" t="n">
        <v>37</v>
      </c>
      <c r="Q116" s="352"/>
      <c r="R116" s="365" t="n">
        <v>27.75</v>
      </c>
      <c r="S116" s="365" t="n">
        <v>32</v>
      </c>
      <c r="T116" s="365" t="n">
        <v>36</v>
      </c>
      <c r="U116" s="352"/>
      <c r="V116" s="365" t="n">
        <v>0</v>
      </c>
      <c r="W116" s="365" t="n">
        <v>0</v>
      </c>
      <c r="X116" s="365" t="n">
        <v>2</v>
      </c>
      <c r="Y116" s="352"/>
      <c r="Z116" s="365" t="n">
        <v>0.06</v>
      </c>
      <c r="AA116" s="365" t="n">
        <v>0.08</v>
      </c>
      <c r="AB116" s="365" t="n">
        <v>0.12</v>
      </c>
      <c r="AC116" s="352"/>
      <c r="AD116" s="365" t="n">
        <v>0.07875</v>
      </c>
      <c r="AE116" s="365" t="n">
        <v>0.105</v>
      </c>
      <c r="AF116" s="365" t="n">
        <v>0.1575</v>
      </c>
      <c r="AG116" s="352"/>
      <c r="AH116" s="365" t="n">
        <v>-1</v>
      </c>
      <c r="AI116" s="365" t="n">
        <v>2.06</v>
      </c>
      <c r="AJ116" s="365" t="n">
        <v>2.5</v>
      </c>
      <c r="AK116" s="352"/>
      <c r="AL116" s="365" t="n">
        <v>-0.1</v>
      </c>
      <c r="AM116" s="365" t="n">
        <v>1</v>
      </c>
      <c r="AN116" s="365" t="n">
        <v>0.1</v>
      </c>
      <c r="AO116" s="352"/>
      <c r="AP116" s="353" t="n">
        <v>36</v>
      </c>
      <c r="AQ116" s="366" t="n">
        <v>0.4</v>
      </c>
      <c r="AR116" s="352"/>
      <c r="AS116" s="352"/>
      <c r="AT116" s="352"/>
      <c r="AU116" s="352"/>
      <c r="AV116" s="352"/>
      <c r="AW116" s="352"/>
      <c r="AX116" s="352"/>
      <c r="AY116" s="352"/>
      <c r="AZ116" s="352"/>
      <c r="BA116" s="352"/>
      <c r="BB116" s="352"/>
      <c r="BC116" s="352"/>
      <c r="BD116" s="352"/>
      <c r="BE116" s="352"/>
      <c r="BF116" s="352"/>
    </row>
    <row r="117" customFormat="false" ht="12.75" hidden="false" customHeight="false" outlineLevel="0" collapsed="false">
      <c r="A117" s="355" t="n">
        <f aca="false">EOMONTH(A116,0)+1</f>
        <v>40360</v>
      </c>
      <c r="B117" s="346" t="n">
        <v>0.064357874319044</v>
      </c>
      <c r="D117" s="363" t="n">
        <v>39234</v>
      </c>
      <c r="E117" s="364" t="n">
        <v>47.5</v>
      </c>
      <c r="F117" s="364" t="n">
        <v>62.5</v>
      </c>
      <c r="G117" s="364" t="n">
        <v>72.5</v>
      </c>
      <c r="H117" s="359"/>
      <c r="I117" s="364" t="n">
        <v>30</v>
      </c>
      <c r="J117" s="364" t="n">
        <v>36</v>
      </c>
      <c r="K117" s="364" t="n">
        <v>41</v>
      </c>
      <c r="L117" s="353"/>
      <c r="M117" s="354" t="n">
        <v>40118</v>
      </c>
      <c r="N117" s="365" t="n">
        <v>28.75</v>
      </c>
      <c r="O117" s="365" t="n">
        <v>33</v>
      </c>
      <c r="P117" s="365" t="n">
        <v>37</v>
      </c>
      <c r="Q117" s="352"/>
      <c r="R117" s="365" t="n">
        <v>27.75</v>
      </c>
      <c r="S117" s="365" t="n">
        <v>32</v>
      </c>
      <c r="T117" s="365" t="n">
        <v>36</v>
      </c>
      <c r="U117" s="352"/>
      <c r="V117" s="365" t="n">
        <v>0</v>
      </c>
      <c r="W117" s="365" t="n">
        <v>0</v>
      </c>
      <c r="X117" s="365" t="n">
        <v>2</v>
      </c>
      <c r="Y117" s="352"/>
      <c r="Z117" s="365" t="n">
        <v>0.06</v>
      </c>
      <c r="AA117" s="365" t="n">
        <v>0.08</v>
      </c>
      <c r="AB117" s="365" t="n">
        <v>0.12</v>
      </c>
      <c r="AC117" s="352"/>
      <c r="AD117" s="365" t="n">
        <v>0.07875</v>
      </c>
      <c r="AE117" s="365" t="n">
        <v>0.105</v>
      </c>
      <c r="AF117" s="365" t="n">
        <v>0.1575</v>
      </c>
      <c r="AG117" s="352"/>
      <c r="AH117" s="365" t="n">
        <v>-0.5</v>
      </c>
      <c r="AI117" s="365" t="n">
        <v>2.052</v>
      </c>
      <c r="AJ117" s="365" t="n">
        <v>1</v>
      </c>
      <c r="AK117" s="352"/>
      <c r="AL117" s="365" t="n">
        <v>-0.1</v>
      </c>
      <c r="AM117" s="365" t="n">
        <v>1</v>
      </c>
      <c r="AN117" s="365" t="n">
        <v>0.1</v>
      </c>
      <c r="AO117" s="352"/>
      <c r="AP117" s="353" t="n">
        <v>37</v>
      </c>
      <c r="AQ117" s="366" t="n">
        <v>0.4</v>
      </c>
      <c r="AR117" s="352"/>
      <c r="AS117" s="352"/>
      <c r="AT117" s="352"/>
      <c r="AU117" s="352"/>
      <c r="AV117" s="352"/>
      <c r="AW117" s="352"/>
      <c r="AX117" s="352"/>
      <c r="AY117" s="352"/>
      <c r="AZ117" s="352"/>
      <c r="BA117" s="352"/>
      <c r="BB117" s="352"/>
      <c r="BC117" s="352"/>
      <c r="BD117" s="352"/>
      <c r="BE117" s="352"/>
      <c r="BF117" s="352"/>
    </row>
    <row r="118" customFormat="false" ht="12.75" hidden="false" customHeight="false" outlineLevel="0" collapsed="false">
      <c r="A118" s="355" t="n">
        <f aca="false">EOMONTH(A117,0)+1</f>
        <v>40391</v>
      </c>
      <c r="B118" s="346" t="n">
        <v>0.064386154547091</v>
      </c>
      <c r="D118" s="363" t="n">
        <v>39264</v>
      </c>
      <c r="E118" s="364" t="n">
        <v>58.5</v>
      </c>
      <c r="F118" s="364" t="n">
        <v>83.5</v>
      </c>
      <c r="G118" s="364" t="n">
        <v>93.5</v>
      </c>
      <c r="H118" s="359"/>
      <c r="I118" s="364" t="n">
        <v>27.25</v>
      </c>
      <c r="J118" s="364" t="n">
        <v>32.75</v>
      </c>
      <c r="K118" s="364" t="n">
        <v>40.25</v>
      </c>
      <c r="L118" s="353"/>
      <c r="M118" s="354" t="n">
        <v>40148</v>
      </c>
      <c r="N118" s="365" t="n">
        <v>26.75</v>
      </c>
      <c r="O118" s="365" t="n">
        <v>31</v>
      </c>
      <c r="P118" s="365" t="n">
        <v>35</v>
      </c>
      <c r="Q118" s="352"/>
      <c r="R118" s="365" t="n">
        <v>25.75</v>
      </c>
      <c r="S118" s="365" t="n">
        <v>30</v>
      </c>
      <c r="T118" s="365" t="n">
        <v>34</v>
      </c>
      <c r="U118" s="352"/>
      <c r="V118" s="365" t="n">
        <v>0</v>
      </c>
      <c r="W118" s="365" t="n">
        <v>0</v>
      </c>
      <c r="X118" s="365" t="n">
        <v>2</v>
      </c>
      <c r="Y118" s="352"/>
      <c r="Z118" s="365" t="n">
        <v>0.06</v>
      </c>
      <c r="AA118" s="365" t="n">
        <v>0.08</v>
      </c>
      <c r="AB118" s="365" t="n">
        <v>0.12</v>
      </c>
      <c r="AC118" s="352"/>
      <c r="AD118" s="365" t="n">
        <v>0.08625</v>
      </c>
      <c r="AE118" s="365" t="n">
        <v>0.115</v>
      </c>
      <c r="AF118" s="365" t="n">
        <v>0.1725</v>
      </c>
      <c r="AG118" s="352"/>
      <c r="AH118" s="365" t="n">
        <v>-0.4</v>
      </c>
      <c r="AI118" s="365" t="n">
        <v>1.89</v>
      </c>
      <c r="AJ118" s="365" t="n">
        <v>0.5</v>
      </c>
      <c r="AK118" s="352"/>
      <c r="AL118" s="365" t="n">
        <v>-0.1</v>
      </c>
      <c r="AM118" s="365" t="n">
        <v>1</v>
      </c>
      <c r="AN118" s="365" t="n">
        <v>0.1</v>
      </c>
      <c r="AO118" s="352"/>
      <c r="AP118" s="353" t="n">
        <v>37</v>
      </c>
      <c r="AQ118" s="366" t="n">
        <v>0.4</v>
      </c>
      <c r="AR118" s="352"/>
      <c r="AS118" s="352"/>
      <c r="AT118" s="352"/>
      <c r="AU118" s="352"/>
      <c r="AV118" s="352"/>
      <c r="AW118" s="352"/>
      <c r="AX118" s="352"/>
      <c r="AY118" s="352"/>
      <c r="AZ118" s="352"/>
      <c r="BA118" s="352"/>
      <c r="BB118" s="352"/>
      <c r="BC118" s="352"/>
      <c r="BD118" s="352"/>
      <c r="BE118" s="352"/>
      <c r="BF118" s="352"/>
    </row>
    <row r="119" customFormat="false" ht="12.75" hidden="false" customHeight="false" outlineLevel="0" collapsed="false">
      <c r="A119" s="355" t="n">
        <f aca="false">EOMONTH(A118,0)+1</f>
        <v>40422</v>
      </c>
      <c r="B119" s="346" t="n">
        <v>0.064414434775402</v>
      </c>
      <c r="D119" s="363" t="n">
        <v>39295</v>
      </c>
      <c r="E119" s="364" t="n">
        <v>58.5</v>
      </c>
      <c r="F119" s="364" t="n">
        <v>83.5</v>
      </c>
      <c r="G119" s="364" t="n">
        <v>93.5</v>
      </c>
      <c r="H119" s="359"/>
      <c r="I119" s="364" t="n">
        <v>27</v>
      </c>
      <c r="J119" s="364" t="n">
        <v>32.5</v>
      </c>
      <c r="K119" s="364" t="n">
        <v>40</v>
      </c>
      <c r="L119" s="353"/>
      <c r="M119" s="354" t="n">
        <v>40179</v>
      </c>
      <c r="N119" s="365" t="n">
        <v>28.5</v>
      </c>
      <c r="O119" s="365" t="n">
        <v>33</v>
      </c>
      <c r="P119" s="365" t="n">
        <v>37.25</v>
      </c>
      <c r="Q119" s="352"/>
      <c r="R119" s="365" t="n">
        <v>27.75</v>
      </c>
      <c r="S119" s="365" t="n">
        <v>32.25</v>
      </c>
      <c r="T119" s="365" t="n">
        <v>36.5</v>
      </c>
      <c r="U119" s="352"/>
      <c r="V119" s="365" t="n">
        <v>0</v>
      </c>
      <c r="W119" s="365" t="n">
        <v>0</v>
      </c>
      <c r="X119" s="365" t="n">
        <v>3</v>
      </c>
      <c r="Y119" s="352"/>
      <c r="Z119" s="365" t="n">
        <v>0.06</v>
      </c>
      <c r="AA119" s="365" t="n">
        <v>0.08</v>
      </c>
      <c r="AB119" s="365" t="n">
        <v>0.12</v>
      </c>
      <c r="AC119" s="352"/>
      <c r="AD119" s="365" t="n">
        <v>0.10125</v>
      </c>
      <c r="AE119" s="365" t="n">
        <v>0.135</v>
      </c>
      <c r="AF119" s="365" t="n">
        <v>0.2025</v>
      </c>
      <c r="AG119" s="352"/>
      <c r="AH119" s="365" t="n">
        <v>-0.4</v>
      </c>
      <c r="AI119" s="365" t="n">
        <v>2.322</v>
      </c>
      <c r="AJ119" s="365" t="n">
        <v>0.5</v>
      </c>
      <c r="AK119" s="352"/>
      <c r="AL119" s="365" t="n">
        <v>-0.1</v>
      </c>
      <c r="AM119" s="365" t="n">
        <v>1</v>
      </c>
      <c r="AN119" s="365" t="n">
        <v>0.1</v>
      </c>
      <c r="AO119" s="352"/>
      <c r="AP119" s="353" t="n">
        <v>37</v>
      </c>
      <c r="AQ119" s="366" t="n">
        <v>0.4</v>
      </c>
      <c r="AR119" s="352"/>
      <c r="AS119" s="352"/>
      <c r="AT119" s="352"/>
      <c r="AU119" s="352"/>
      <c r="AV119" s="352"/>
      <c r="AW119" s="352"/>
      <c r="AX119" s="352"/>
      <c r="AY119" s="352"/>
      <c r="AZ119" s="352"/>
      <c r="BA119" s="352"/>
      <c r="BB119" s="352"/>
      <c r="BC119" s="352"/>
      <c r="BD119" s="352"/>
      <c r="BE119" s="352"/>
      <c r="BF119" s="352"/>
    </row>
    <row r="120" customFormat="false" ht="12.75" hidden="false" customHeight="false" outlineLevel="0" collapsed="false">
      <c r="A120" s="355" t="n">
        <f aca="false">EOMONTH(A119,0)+1</f>
        <v>40452</v>
      </c>
      <c r="B120" s="346" t="n">
        <v>0.064441802738537</v>
      </c>
      <c r="D120" s="363" t="n">
        <v>39326</v>
      </c>
      <c r="E120" s="364" t="n">
        <v>37.5000038146973</v>
      </c>
      <c r="F120" s="364" t="n">
        <v>44.5000038146973</v>
      </c>
      <c r="G120" s="364" t="n">
        <v>51.5000038146973</v>
      </c>
      <c r="H120" s="359"/>
      <c r="I120" s="364" t="n">
        <v>26.25</v>
      </c>
      <c r="J120" s="364" t="n">
        <v>33</v>
      </c>
      <c r="K120" s="364" t="n">
        <v>35</v>
      </c>
      <c r="L120" s="353"/>
      <c r="M120" s="354" t="n">
        <v>40210</v>
      </c>
      <c r="N120" s="365" t="n">
        <v>26.5</v>
      </c>
      <c r="O120" s="365" t="n">
        <v>31</v>
      </c>
      <c r="P120" s="365" t="n">
        <v>35.25</v>
      </c>
      <c r="Q120" s="352"/>
      <c r="R120" s="365" t="n">
        <v>25.75</v>
      </c>
      <c r="S120" s="365" t="n">
        <v>30.25</v>
      </c>
      <c r="T120" s="365" t="n">
        <v>34.5</v>
      </c>
      <c r="U120" s="352"/>
      <c r="V120" s="365" t="n">
        <v>0</v>
      </c>
      <c r="W120" s="365" t="n">
        <v>0</v>
      </c>
      <c r="X120" s="365" t="n">
        <v>3</v>
      </c>
      <c r="Y120" s="352"/>
      <c r="Z120" s="365" t="n">
        <v>0.06</v>
      </c>
      <c r="AA120" s="365" t="n">
        <v>0.08</v>
      </c>
      <c r="AB120" s="365" t="n">
        <v>0.12</v>
      </c>
      <c r="AC120" s="352"/>
      <c r="AD120" s="365" t="n">
        <v>0.10125</v>
      </c>
      <c r="AE120" s="365" t="n">
        <v>0.135</v>
      </c>
      <c r="AF120" s="365" t="n">
        <v>0.2025</v>
      </c>
      <c r="AG120" s="352"/>
      <c r="AH120" s="365" t="n">
        <v>-0.4</v>
      </c>
      <c r="AI120" s="365" t="n">
        <v>2.322</v>
      </c>
      <c r="AJ120" s="365" t="n">
        <v>0.6</v>
      </c>
      <c r="AK120" s="352"/>
      <c r="AL120" s="365" t="n">
        <v>-0.1</v>
      </c>
      <c r="AM120" s="365" t="n">
        <v>1</v>
      </c>
      <c r="AN120" s="365" t="n">
        <v>0.1</v>
      </c>
      <c r="AO120" s="352"/>
      <c r="AP120" s="353" t="n">
        <v>38</v>
      </c>
      <c r="AQ120" s="366" t="n">
        <v>0.4</v>
      </c>
      <c r="AR120" s="352"/>
      <c r="AS120" s="352"/>
      <c r="AT120" s="352"/>
      <c r="AU120" s="352"/>
      <c r="AV120" s="352"/>
      <c r="AW120" s="352"/>
      <c r="AX120" s="352"/>
      <c r="AY120" s="352"/>
      <c r="AZ120" s="352"/>
      <c r="BA120" s="352"/>
      <c r="BB120" s="352"/>
      <c r="BC120" s="352"/>
      <c r="BD120" s="352"/>
      <c r="BE120" s="352"/>
      <c r="BF120" s="352"/>
    </row>
    <row r="121" customFormat="false" ht="12.75" hidden="false" customHeight="false" outlineLevel="0" collapsed="false">
      <c r="A121" s="355" t="n">
        <f aca="false">EOMONTH(A120,0)+1</f>
        <v>40483</v>
      </c>
      <c r="B121" s="346" t="n">
        <v>0.064470082967371</v>
      </c>
      <c r="D121" s="363" t="n">
        <v>39356</v>
      </c>
      <c r="E121" s="364" t="n">
        <v>39.6500015258789</v>
      </c>
      <c r="F121" s="364" t="n">
        <v>41.4000015258789</v>
      </c>
      <c r="G121" s="364" t="n">
        <v>43.1500015258789</v>
      </c>
      <c r="H121" s="359"/>
      <c r="I121" s="364" t="n">
        <v>23.5</v>
      </c>
      <c r="J121" s="364" t="n">
        <v>27.75</v>
      </c>
      <c r="K121" s="364" t="n">
        <v>29.75</v>
      </c>
      <c r="L121" s="353"/>
      <c r="M121" s="354" t="n">
        <v>40238</v>
      </c>
      <c r="N121" s="365" t="n">
        <v>27.5</v>
      </c>
      <c r="O121" s="365" t="n">
        <v>32</v>
      </c>
      <c r="P121" s="365" t="n">
        <v>36.25</v>
      </c>
      <c r="Q121" s="352"/>
      <c r="R121" s="365" t="n">
        <v>26.75</v>
      </c>
      <c r="S121" s="365" t="n">
        <v>31.25</v>
      </c>
      <c r="T121" s="365" t="n">
        <v>35.5</v>
      </c>
      <c r="U121" s="352"/>
      <c r="V121" s="365" t="n">
        <v>0</v>
      </c>
      <c r="W121" s="365" t="n">
        <v>0</v>
      </c>
      <c r="X121" s="365" t="n">
        <v>2</v>
      </c>
      <c r="Y121" s="352"/>
      <c r="Z121" s="365" t="n">
        <v>0.06</v>
      </c>
      <c r="AA121" s="365" t="n">
        <v>0.08</v>
      </c>
      <c r="AB121" s="365" t="n">
        <v>0.12</v>
      </c>
      <c r="AC121" s="352"/>
      <c r="AD121" s="365" t="n">
        <v>0.09</v>
      </c>
      <c r="AE121" s="365" t="n">
        <v>0.12</v>
      </c>
      <c r="AF121" s="365" t="n">
        <v>0.18</v>
      </c>
      <c r="AG121" s="352"/>
      <c r="AH121" s="365" t="n">
        <v>-0.5</v>
      </c>
      <c r="AI121" s="365" t="n">
        <v>2.052</v>
      </c>
      <c r="AJ121" s="365" t="n">
        <v>1</v>
      </c>
      <c r="AK121" s="352"/>
      <c r="AL121" s="365" t="n">
        <v>-0.1</v>
      </c>
      <c r="AM121" s="365" t="n">
        <v>1</v>
      </c>
      <c r="AN121" s="365" t="n">
        <v>0.1</v>
      </c>
      <c r="AO121" s="352"/>
      <c r="AP121" s="353" t="n">
        <v>38</v>
      </c>
      <c r="AQ121" s="366" t="n">
        <v>0.4</v>
      </c>
      <c r="AR121" s="352"/>
      <c r="AS121" s="352"/>
      <c r="AT121" s="352"/>
      <c r="AU121" s="352"/>
      <c r="AV121" s="352"/>
      <c r="AW121" s="352"/>
      <c r="AX121" s="352"/>
      <c r="AY121" s="352"/>
      <c r="AZ121" s="352"/>
      <c r="BA121" s="352"/>
      <c r="BB121" s="352"/>
      <c r="BC121" s="352"/>
      <c r="BD121" s="352"/>
      <c r="BE121" s="352"/>
      <c r="BF121" s="352"/>
    </row>
    <row r="122" customFormat="false" ht="12.75" hidden="false" customHeight="false" outlineLevel="0" collapsed="false">
      <c r="A122" s="355" t="n">
        <f aca="false">EOMONTH(A121,0)+1</f>
        <v>40513</v>
      </c>
      <c r="B122" s="346" t="n">
        <v>0.064497450931011</v>
      </c>
      <c r="D122" s="363" t="n">
        <v>39387</v>
      </c>
      <c r="E122" s="364" t="n">
        <v>39.75</v>
      </c>
      <c r="F122" s="364" t="n">
        <v>41.5</v>
      </c>
      <c r="G122" s="364" t="n">
        <v>43.25</v>
      </c>
      <c r="H122" s="359"/>
      <c r="I122" s="364" t="n">
        <v>23.5</v>
      </c>
      <c r="J122" s="364" t="n">
        <v>27.75</v>
      </c>
      <c r="K122" s="364" t="n">
        <v>29.75</v>
      </c>
      <c r="L122" s="353"/>
      <c r="M122" s="354" t="n">
        <v>40269</v>
      </c>
      <c r="N122" s="365" t="n">
        <v>28.5</v>
      </c>
      <c r="O122" s="365" t="n">
        <v>33</v>
      </c>
      <c r="P122" s="365" t="n">
        <v>37.25</v>
      </c>
      <c r="Q122" s="352"/>
      <c r="R122" s="365" t="n">
        <v>27.75</v>
      </c>
      <c r="S122" s="365" t="n">
        <v>32.25</v>
      </c>
      <c r="T122" s="365" t="n">
        <v>36.5</v>
      </c>
      <c r="U122" s="352"/>
      <c r="V122" s="365" t="n">
        <v>0</v>
      </c>
      <c r="W122" s="365" t="n">
        <v>0</v>
      </c>
      <c r="X122" s="365" t="n">
        <v>2</v>
      </c>
      <c r="Y122" s="352"/>
      <c r="Z122" s="365" t="n">
        <v>0.06</v>
      </c>
      <c r="AA122" s="365" t="n">
        <v>0.08</v>
      </c>
      <c r="AB122" s="365" t="n">
        <v>0.12</v>
      </c>
      <c r="AC122" s="352"/>
      <c r="AD122" s="365" t="n">
        <v>0.09</v>
      </c>
      <c r="AE122" s="365" t="n">
        <v>0.12</v>
      </c>
      <c r="AF122" s="365" t="n">
        <v>0.18</v>
      </c>
      <c r="AG122" s="352"/>
      <c r="AH122" s="365" t="n">
        <v>-0.5</v>
      </c>
      <c r="AI122" s="365" t="n">
        <v>1.998</v>
      </c>
      <c r="AJ122" s="365" t="n">
        <v>1</v>
      </c>
      <c r="AK122" s="352"/>
      <c r="AL122" s="365" t="n">
        <v>-0.1</v>
      </c>
      <c r="AM122" s="365" t="n">
        <v>1</v>
      </c>
      <c r="AN122" s="365" t="n">
        <v>0.1</v>
      </c>
      <c r="AO122" s="352"/>
      <c r="AP122" s="353" t="n">
        <v>38</v>
      </c>
      <c r="AQ122" s="366" t="n">
        <v>0.4</v>
      </c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</row>
    <row r="123" customFormat="false" ht="12.75" hidden="false" customHeight="false" outlineLevel="0" collapsed="false">
      <c r="A123" s="355" t="n">
        <f aca="false">EOMONTH(A122,0)+1</f>
        <v>40544</v>
      </c>
      <c r="B123" s="346" t="n">
        <v>0.064517425682845</v>
      </c>
      <c r="D123" s="363" t="n">
        <v>39417</v>
      </c>
      <c r="E123" s="364" t="n">
        <v>39.8499984741211</v>
      </c>
      <c r="F123" s="364" t="n">
        <v>41.5999984741211</v>
      </c>
      <c r="G123" s="364" t="n">
        <v>43.3499984741211</v>
      </c>
      <c r="H123" s="359"/>
      <c r="I123" s="364" t="n">
        <v>24</v>
      </c>
      <c r="J123" s="364" t="n">
        <v>28.25</v>
      </c>
      <c r="K123" s="364" t="n">
        <v>30.25</v>
      </c>
      <c r="L123" s="353"/>
      <c r="M123" s="354" t="n">
        <v>40299</v>
      </c>
      <c r="N123" s="365" t="n">
        <v>34.75</v>
      </c>
      <c r="O123" s="365" t="n">
        <v>39.25</v>
      </c>
      <c r="P123" s="365" t="n">
        <v>43.5</v>
      </c>
      <c r="Q123" s="352"/>
      <c r="R123" s="365" t="n">
        <v>34</v>
      </c>
      <c r="S123" s="365" t="n">
        <v>38.5</v>
      </c>
      <c r="T123" s="365" t="n">
        <v>42.75</v>
      </c>
      <c r="U123" s="352"/>
      <c r="V123" s="365" t="n">
        <v>0</v>
      </c>
      <c r="W123" s="365" t="n">
        <v>0</v>
      </c>
      <c r="X123" s="365" t="n">
        <v>3</v>
      </c>
      <c r="Y123" s="352"/>
      <c r="Z123" s="365" t="n">
        <v>0.06</v>
      </c>
      <c r="AA123" s="365" t="n">
        <v>0.08</v>
      </c>
      <c r="AB123" s="365" t="n">
        <v>0.12</v>
      </c>
      <c r="AC123" s="352"/>
      <c r="AD123" s="365" t="n">
        <v>0.11625</v>
      </c>
      <c r="AE123" s="365" t="n">
        <v>0.155</v>
      </c>
      <c r="AF123" s="365" t="n">
        <v>0.2325</v>
      </c>
      <c r="AG123" s="352"/>
      <c r="AH123" s="365" t="n">
        <v>-0.4</v>
      </c>
      <c r="AI123" s="365" t="n">
        <v>2.15</v>
      </c>
      <c r="AJ123" s="365" t="n">
        <v>0.5</v>
      </c>
      <c r="AK123" s="352"/>
      <c r="AL123" s="365" t="n">
        <v>-0.1</v>
      </c>
      <c r="AM123" s="365" t="n">
        <v>1.05</v>
      </c>
      <c r="AN123" s="365" t="n">
        <v>0.1</v>
      </c>
      <c r="AO123" s="352"/>
      <c r="AP123" s="353" t="n">
        <v>39</v>
      </c>
      <c r="AQ123" s="366" t="n">
        <v>0.4</v>
      </c>
      <c r="AR123" s="352"/>
      <c r="AS123" s="352"/>
      <c r="AT123" s="352"/>
      <c r="AU123" s="352"/>
      <c r="AV123" s="352"/>
      <c r="AW123" s="352"/>
      <c r="AX123" s="352"/>
      <c r="AY123" s="352"/>
      <c r="AZ123" s="352"/>
      <c r="BA123" s="352"/>
      <c r="BB123" s="352"/>
      <c r="BC123" s="352"/>
      <c r="BD123" s="352"/>
      <c r="BE123" s="352"/>
      <c r="BF123" s="352"/>
    </row>
    <row r="124" customFormat="false" ht="12.75" hidden="false" customHeight="false" outlineLevel="0" collapsed="false">
      <c r="A124" s="355" t="n">
        <f aca="false">EOMONTH(A123,0)+1</f>
        <v>40575</v>
      </c>
      <c r="B124" s="346" t="n">
        <v>0.064534978003855</v>
      </c>
      <c r="D124" s="363" t="n">
        <v>39448</v>
      </c>
      <c r="E124" s="364" t="n">
        <v>52.8500022888184</v>
      </c>
      <c r="F124" s="364" t="n">
        <v>54.8500022888184</v>
      </c>
      <c r="G124" s="364" t="n">
        <v>56.8500022888184</v>
      </c>
      <c r="H124" s="359"/>
      <c r="I124" s="364" t="n">
        <v>24</v>
      </c>
      <c r="J124" s="364" t="n">
        <v>28.75</v>
      </c>
      <c r="K124" s="364" t="n">
        <v>30.75</v>
      </c>
      <c r="L124" s="353"/>
      <c r="M124" s="354" t="n">
        <v>40330</v>
      </c>
      <c r="N124" s="365" t="n">
        <v>38.5</v>
      </c>
      <c r="O124" s="365" t="n">
        <v>43</v>
      </c>
      <c r="P124" s="365" t="n">
        <v>47.25</v>
      </c>
      <c r="Q124" s="352"/>
      <c r="R124" s="365" t="n">
        <v>28</v>
      </c>
      <c r="S124" s="365" t="n">
        <v>32.5</v>
      </c>
      <c r="T124" s="365" t="n">
        <v>36.75</v>
      </c>
      <c r="U124" s="352"/>
      <c r="V124" s="365" t="n">
        <v>0.75</v>
      </c>
      <c r="W124" s="365" t="n">
        <v>3</v>
      </c>
      <c r="X124" s="365" t="n">
        <v>8</v>
      </c>
      <c r="Y124" s="352"/>
      <c r="Z124" s="365" t="n">
        <v>0.06</v>
      </c>
      <c r="AA124" s="365" t="n">
        <v>0.08</v>
      </c>
      <c r="AB124" s="365" t="n">
        <v>0.12</v>
      </c>
      <c r="AC124" s="352"/>
      <c r="AD124" s="365" t="n">
        <v>0.13125</v>
      </c>
      <c r="AE124" s="365" t="n">
        <v>0.175</v>
      </c>
      <c r="AF124" s="365" t="n">
        <v>0.2625</v>
      </c>
      <c r="AG124" s="352"/>
      <c r="AH124" s="365" t="n">
        <v>-0.4</v>
      </c>
      <c r="AI124" s="365" t="n">
        <v>2.9</v>
      </c>
      <c r="AJ124" s="365" t="n">
        <v>0.5</v>
      </c>
      <c r="AK124" s="352"/>
      <c r="AL124" s="365" t="n">
        <v>-0.1</v>
      </c>
      <c r="AM124" s="365" t="n">
        <v>1.15</v>
      </c>
      <c r="AN124" s="365" t="n">
        <v>0.1</v>
      </c>
      <c r="AO124" s="352"/>
      <c r="AP124" s="353" t="n">
        <v>39</v>
      </c>
      <c r="AQ124" s="366" t="n">
        <v>0.4</v>
      </c>
      <c r="AR124" s="352"/>
      <c r="AS124" s="352"/>
      <c r="AT124" s="352"/>
      <c r="AU124" s="352"/>
      <c r="AV124" s="352"/>
      <c r="AW124" s="352"/>
      <c r="AX124" s="352"/>
      <c r="AY124" s="352"/>
      <c r="AZ124" s="352"/>
      <c r="BA124" s="352"/>
      <c r="BB124" s="352"/>
      <c r="BC124" s="352"/>
      <c r="BD124" s="352"/>
      <c r="BE124" s="352"/>
      <c r="BF124" s="352"/>
    </row>
    <row r="125" customFormat="false" ht="12.75" hidden="false" customHeight="false" outlineLevel="0" collapsed="false">
      <c r="A125" s="355" t="n">
        <f aca="false">EOMONTH(A124,0)+1</f>
        <v>40603</v>
      </c>
      <c r="B125" s="346" t="n">
        <v>0.064550831713242</v>
      </c>
      <c r="D125" s="363" t="n">
        <v>39479</v>
      </c>
      <c r="E125" s="364" t="n">
        <v>52.25</v>
      </c>
      <c r="F125" s="364" t="n">
        <v>54.25</v>
      </c>
      <c r="G125" s="364" t="n">
        <v>56.25</v>
      </c>
      <c r="H125" s="359"/>
      <c r="I125" s="364" t="n">
        <v>24</v>
      </c>
      <c r="J125" s="364" t="n">
        <v>28.5</v>
      </c>
      <c r="K125" s="364" t="n">
        <v>30.5</v>
      </c>
      <c r="L125" s="353"/>
      <c r="M125" s="354" t="n">
        <v>40360</v>
      </c>
      <c r="N125" s="365" t="n">
        <v>40.5</v>
      </c>
      <c r="O125" s="365" t="n">
        <v>45</v>
      </c>
      <c r="P125" s="365" t="n">
        <v>49.25</v>
      </c>
      <c r="Q125" s="352"/>
      <c r="R125" s="365" t="n">
        <v>40</v>
      </c>
      <c r="S125" s="365" t="n">
        <v>44.5</v>
      </c>
      <c r="T125" s="365" t="n">
        <v>48.75</v>
      </c>
      <c r="U125" s="352"/>
      <c r="V125" s="365" t="n">
        <v>2</v>
      </c>
      <c r="W125" s="365" t="n">
        <v>7</v>
      </c>
      <c r="X125" s="365" t="n">
        <v>12</v>
      </c>
      <c r="Y125" s="352"/>
      <c r="Z125" s="365" t="n">
        <v>0.06</v>
      </c>
      <c r="AA125" s="365" t="n">
        <v>0.08</v>
      </c>
      <c r="AB125" s="365" t="n">
        <v>0.12</v>
      </c>
      <c r="AC125" s="352"/>
      <c r="AD125" s="365" t="n">
        <v>0.16125</v>
      </c>
      <c r="AE125" s="365" t="n">
        <v>0.215</v>
      </c>
      <c r="AF125" s="365" t="n">
        <v>0.3225</v>
      </c>
      <c r="AG125" s="352"/>
      <c r="AH125" s="365" t="n">
        <v>-0.4</v>
      </c>
      <c r="AI125" s="365" t="n">
        <v>3.9</v>
      </c>
      <c r="AJ125" s="365" t="n">
        <v>0.5</v>
      </c>
      <c r="AK125" s="352"/>
      <c r="AL125" s="365" t="n">
        <v>-0.1</v>
      </c>
      <c r="AM125" s="365" t="n">
        <v>1.15</v>
      </c>
      <c r="AN125" s="365" t="n">
        <v>0.1</v>
      </c>
      <c r="AO125" s="352"/>
      <c r="AP125" s="353" t="n">
        <v>39</v>
      </c>
      <c r="AQ125" s="366" t="n">
        <v>0.4</v>
      </c>
      <c r="AR125" s="352"/>
      <c r="AS125" s="352"/>
      <c r="AT125" s="352"/>
      <c r="AU125" s="352"/>
      <c r="AV125" s="352"/>
      <c r="AW125" s="352"/>
      <c r="AX125" s="352"/>
      <c r="AY125" s="352"/>
      <c r="AZ125" s="352"/>
      <c r="BA125" s="352"/>
      <c r="BB125" s="352"/>
      <c r="BC125" s="352"/>
      <c r="BD125" s="352"/>
      <c r="BE125" s="352"/>
      <c r="BF125" s="352"/>
    </row>
    <row r="126" customFormat="false" ht="12.75" hidden="false" customHeight="false" outlineLevel="0" collapsed="false">
      <c r="A126" s="355" t="n">
        <f aca="false">EOMONTH(A125,0)+1</f>
        <v>40634</v>
      </c>
      <c r="B126" s="346" t="n">
        <v>0.064568384034447</v>
      </c>
      <c r="D126" s="363" t="n">
        <v>39508</v>
      </c>
      <c r="E126" s="364" t="n">
        <v>43.8999977111816</v>
      </c>
      <c r="F126" s="364" t="n">
        <v>45.8999977111816</v>
      </c>
      <c r="G126" s="364" t="n">
        <v>47.8999977111816</v>
      </c>
      <c r="H126" s="359"/>
      <c r="I126" s="364" t="n">
        <v>23.25</v>
      </c>
      <c r="J126" s="364" t="n">
        <v>27.75</v>
      </c>
      <c r="K126" s="364" t="n">
        <v>29.75</v>
      </c>
      <c r="L126" s="353"/>
      <c r="M126" s="354" t="n">
        <v>40391</v>
      </c>
      <c r="N126" s="365" t="n">
        <v>40.5</v>
      </c>
      <c r="O126" s="365" t="n">
        <v>45</v>
      </c>
      <c r="P126" s="365" t="n">
        <v>49.25</v>
      </c>
      <c r="Q126" s="352"/>
      <c r="R126" s="365" t="n">
        <v>40</v>
      </c>
      <c r="S126" s="365" t="n">
        <v>44.5</v>
      </c>
      <c r="T126" s="365" t="n">
        <v>48.75</v>
      </c>
      <c r="U126" s="352"/>
      <c r="V126" s="365" t="n">
        <v>2</v>
      </c>
      <c r="W126" s="365" t="n">
        <v>7</v>
      </c>
      <c r="X126" s="365" t="n">
        <v>12</v>
      </c>
      <c r="Y126" s="352"/>
      <c r="Z126" s="365" t="n">
        <v>0.06</v>
      </c>
      <c r="AA126" s="365" t="n">
        <v>0.08</v>
      </c>
      <c r="AB126" s="365" t="n">
        <v>0.12</v>
      </c>
      <c r="AC126" s="352"/>
      <c r="AD126" s="365" t="n">
        <v>0.16125</v>
      </c>
      <c r="AE126" s="365" t="n">
        <v>0.215</v>
      </c>
      <c r="AF126" s="365" t="n">
        <v>0.3225</v>
      </c>
      <c r="AG126" s="352"/>
      <c r="AH126" s="365" t="n">
        <v>-0.5</v>
      </c>
      <c r="AI126" s="365" t="n">
        <v>3.9</v>
      </c>
      <c r="AJ126" s="365" t="n">
        <v>1.75</v>
      </c>
      <c r="AK126" s="352"/>
      <c r="AL126" s="365" t="n">
        <v>-0.1</v>
      </c>
      <c r="AM126" s="365" t="n">
        <v>1.15</v>
      </c>
      <c r="AN126" s="365" t="n">
        <v>0.1</v>
      </c>
      <c r="AO126" s="352"/>
      <c r="AP126" s="353" t="n">
        <v>40</v>
      </c>
      <c r="AQ126" s="366" t="n">
        <v>0.4</v>
      </c>
      <c r="AR126" s="352"/>
      <c r="AS126" s="352"/>
      <c r="AT126" s="352"/>
      <c r="AU126" s="352"/>
      <c r="AV126" s="352"/>
      <c r="AW126" s="352"/>
      <c r="AX126" s="352"/>
      <c r="AY126" s="352"/>
      <c r="AZ126" s="352"/>
      <c r="BA126" s="352"/>
      <c r="BB126" s="352"/>
      <c r="BC126" s="352"/>
      <c r="BD126" s="352"/>
      <c r="BE126" s="352"/>
      <c r="BF126" s="352"/>
    </row>
    <row r="127" customFormat="false" ht="12.75" hidden="false" customHeight="false" outlineLevel="0" collapsed="false">
      <c r="A127" s="355" t="n">
        <f aca="false">EOMONTH(A126,0)+1</f>
        <v>40664</v>
      </c>
      <c r="B127" s="346" t="n">
        <v>0.064585370151839</v>
      </c>
      <c r="D127" s="363" t="n">
        <v>39539</v>
      </c>
      <c r="E127" s="364" t="n">
        <v>43.1000022888184</v>
      </c>
      <c r="F127" s="364" t="n">
        <v>45.1000022888184</v>
      </c>
      <c r="G127" s="364" t="n">
        <v>47.1000022888184</v>
      </c>
      <c r="H127" s="359"/>
      <c r="I127" s="364" t="n">
        <v>23</v>
      </c>
      <c r="J127" s="364" t="n">
        <v>27.5</v>
      </c>
      <c r="K127" s="364" t="n">
        <v>29.5</v>
      </c>
      <c r="L127" s="353"/>
      <c r="M127" s="354" t="n">
        <v>40422</v>
      </c>
      <c r="N127" s="365" t="n">
        <v>35</v>
      </c>
      <c r="O127" s="365" t="n">
        <v>39.5</v>
      </c>
      <c r="P127" s="365" t="n">
        <v>43.75</v>
      </c>
      <c r="Q127" s="352"/>
      <c r="R127" s="365" t="n">
        <v>34.25</v>
      </c>
      <c r="S127" s="365" t="n">
        <v>38.75</v>
      </c>
      <c r="T127" s="365" t="n">
        <v>43</v>
      </c>
      <c r="U127" s="352"/>
      <c r="V127" s="365" t="n">
        <v>0.25</v>
      </c>
      <c r="W127" s="365" t="n">
        <v>1</v>
      </c>
      <c r="X127" s="365" t="n">
        <v>4</v>
      </c>
      <c r="Y127" s="352"/>
      <c r="Z127" s="365" t="n">
        <v>0.06</v>
      </c>
      <c r="AA127" s="365" t="n">
        <v>0.08</v>
      </c>
      <c r="AB127" s="365" t="n">
        <v>0.12</v>
      </c>
      <c r="AC127" s="352"/>
      <c r="AD127" s="365" t="n">
        <v>0.10125</v>
      </c>
      <c r="AE127" s="365" t="n">
        <v>0.135</v>
      </c>
      <c r="AF127" s="365" t="n">
        <v>0.2025</v>
      </c>
      <c r="AG127" s="352"/>
      <c r="AH127" s="365" t="n">
        <v>-1</v>
      </c>
      <c r="AI127" s="365" t="n">
        <v>2.33</v>
      </c>
      <c r="AJ127" s="365" t="n">
        <v>2.5</v>
      </c>
      <c r="AK127" s="352"/>
      <c r="AL127" s="365" t="n">
        <v>-0.1</v>
      </c>
      <c r="AM127" s="365" t="n">
        <v>1.05</v>
      </c>
      <c r="AN127" s="365" t="n">
        <v>0.1</v>
      </c>
      <c r="AO127" s="352"/>
      <c r="AP127" s="353" t="n">
        <v>40</v>
      </c>
      <c r="AQ127" s="366" t="n">
        <v>0.4</v>
      </c>
      <c r="AR127" s="352"/>
      <c r="AS127" s="352"/>
      <c r="AT127" s="352"/>
      <c r="AU127" s="352"/>
      <c r="AV127" s="352"/>
      <c r="AW127" s="352"/>
      <c r="AX127" s="352"/>
      <c r="AY127" s="352"/>
      <c r="AZ127" s="352"/>
      <c r="BA127" s="352"/>
      <c r="BB127" s="352"/>
      <c r="BC127" s="352"/>
      <c r="BD127" s="352"/>
      <c r="BE127" s="352"/>
      <c r="BF127" s="352"/>
    </row>
    <row r="128" customFormat="false" ht="12.75" hidden="false" customHeight="false" outlineLevel="0" collapsed="false">
      <c r="A128" s="355" t="n">
        <f aca="false">EOMONTH(A127,0)+1</f>
        <v>40695</v>
      </c>
      <c r="B128" s="346" t="n">
        <v>0.064602922473245</v>
      </c>
      <c r="D128" s="363" t="n">
        <v>39569</v>
      </c>
      <c r="E128" s="364" t="n">
        <v>50.4999961853027</v>
      </c>
      <c r="F128" s="364" t="n">
        <v>54.4999961853027</v>
      </c>
      <c r="G128" s="364" t="n">
        <v>58.4999961853027</v>
      </c>
      <c r="H128" s="359"/>
      <c r="I128" s="364" t="n">
        <v>30.75</v>
      </c>
      <c r="J128" s="364" t="n">
        <v>35.25</v>
      </c>
      <c r="K128" s="364" t="n">
        <v>37.25</v>
      </c>
      <c r="L128" s="353"/>
      <c r="M128" s="354" t="n">
        <v>40452</v>
      </c>
      <c r="N128" s="365" t="n">
        <v>29</v>
      </c>
      <c r="O128" s="365" t="n">
        <v>33.5</v>
      </c>
      <c r="P128" s="365" t="n">
        <v>37.75</v>
      </c>
      <c r="Q128" s="352"/>
      <c r="R128" s="365" t="n">
        <v>28.25</v>
      </c>
      <c r="S128" s="365" t="n">
        <v>32.75</v>
      </c>
      <c r="T128" s="365" t="n">
        <v>37</v>
      </c>
      <c r="U128" s="352"/>
      <c r="V128" s="365" t="n">
        <v>0</v>
      </c>
      <c r="W128" s="365" t="n">
        <v>0</v>
      </c>
      <c r="X128" s="365" t="n">
        <v>2</v>
      </c>
      <c r="Y128" s="352"/>
      <c r="Z128" s="365" t="n">
        <v>0.06</v>
      </c>
      <c r="AA128" s="365" t="n">
        <v>0.08</v>
      </c>
      <c r="AB128" s="365" t="n">
        <v>0.12</v>
      </c>
      <c r="AC128" s="352"/>
      <c r="AD128" s="365" t="n">
        <v>0.07875</v>
      </c>
      <c r="AE128" s="365" t="n">
        <v>0.105</v>
      </c>
      <c r="AF128" s="365" t="n">
        <v>0.1575</v>
      </c>
      <c r="AG128" s="352"/>
      <c r="AH128" s="365" t="n">
        <v>-1</v>
      </c>
      <c r="AI128" s="365" t="n">
        <v>2.06</v>
      </c>
      <c r="AJ128" s="365" t="n">
        <v>2.5</v>
      </c>
      <c r="AK128" s="352"/>
      <c r="AL128" s="365" t="n">
        <v>-0.1</v>
      </c>
      <c r="AM128" s="365" t="n">
        <v>1</v>
      </c>
      <c r="AN128" s="365" t="n">
        <v>0.1</v>
      </c>
      <c r="AO128" s="352"/>
      <c r="AP128" s="353" t="n">
        <v>40</v>
      </c>
      <c r="AQ128" s="366" t="n">
        <v>0.4</v>
      </c>
      <c r="AR128" s="352"/>
      <c r="AS128" s="352"/>
      <c r="AT128" s="352"/>
      <c r="AU128" s="352"/>
      <c r="AV128" s="352"/>
      <c r="AW128" s="352"/>
      <c r="AX128" s="352"/>
      <c r="AY128" s="352"/>
      <c r="AZ128" s="352"/>
      <c r="BA128" s="352"/>
      <c r="BB128" s="352"/>
      <c r="BC128" s="352"/>
      <c r="BD128" s="352"/>
      <c r="BE128" s="352"/>
      <c r="BF128" s="352"/>
    </row>
    <row r="129" customFormat="false" ht="12.75" hidden="false" customHeight="false" outlineLevel="0" collapsed="false">
      <c r="A129" s="355" t="n">
        <f aca="false">EOMONTH(A128,0)+1</f>
        <v>40725</v>
      </c>
      <c r="B129" s="346" t="n">
        <v>0.064619908590831</v>
      </c>
      <c r="D129" s="363" t="n">
        <v>39600</v>
      </c>
      <c r="E129" s="364" t="n">
        <v>47.5</v>
      </c>
      <c r="F129" s="364" t="n">
        <v>62.5</v>
      </c>
      <c r="G129" s="364" t="n">
        <v>72.5</v>
      </c>
      <c r="H129" s="359"/>
      <c r="I129" s="364" t="n">
        <v>30</v>
      </c>
      <c r="J129" s="364" t="n">
        <v>36.25</v>
      </c>
      <c r="K129" s="364" t="n">
        <v>41.5</v>
      </c>
      <c r="L129" s="353"/>
      <c r="M129" s="354" t="n">
        <v>40483</v>
      </c>
      <c r="N129" s="365" t="n">
        <v>29</v>
      </c>
      <c r="O129" s="365" t="n">
        <v>33.5</v>
      </c>
      <c r="P129" s="365" t="n">
        <v>37.75</v>
      </c>
      <c r="Q129" s="352"/>
      <c r="R129" s="365" t="n">
        <v>28.25</v>
      </c>
      <c r="S129" s="365" t="n">
        <v>32.75</v>
      </c>
      <c r="T129" s="365" t="n">
        <v>37</v>
      </c>
      <c r="U129" s="352"/>
      <c r="V129" s="365" t="n">
        <v>0</v>
      </c>
      <c r="W129" s="365" t="n">
        <v>0</v>
      </c>
      <c r="X129" s="365" t="n">
        <v>2</v>
      </c>
      <c r="Y129" s="352"/>
      <c r="Z129" s="365" t="n">
        <v>0.06</v>
      </c>
      <c r="AA129" s="365" t="n">
        <v>0.08</v>
      </c>
      <c r="AB129" s="365" t="n">
        <v>0.12</v>
      </c>
      <c r="AC129" s="352"/>
      <c r="AD129" s="365" t="n">
        <v>0.07875</v>
      </c>
      <c r="AE129" s="365" t="n">
        <v>0.105</v>
      </c>
      <c r="AF129" s="365" t="n">
        <v>0.1575</v>
      </c>
      <c r="AG129" s="352"/>
      <c r="AH129" s="365" t="n">
        <v>-0.5</v>
      </c>
      <c r="AI129" s="365" t="n">
        <v>2.052</v>
      </c>
      <c r="AJ129" s="365" t="n">
        <v>1</v>
      </c>
      <c r="AK129" s="352"/>
      <c r="AL129" s="365" t="n">
        <v>-0.1</v>
      </c>
      <c r="AM129" s="365" t="n">
        <v>1</v>
      </c>
      <c r="AN129" s="365" t="n">
        <v>0.1</v>
      </c>
      <c r="AO129" s="352"/>
      <c r="AP129" s="353" t="n">
        <v>41</v>
      </c>
      <c r="AQ129" s="366" t="n">
        <v>0.4</v>
      </c>
      <c r="AR129" s="352"/>
      <c r="AS129" s="352"/>
      <c r="AT129" s="352"/>
      <c r="AU129" s="352"/>
      <c r="AV129" s="352"/>
      <c r="AW129" s="352"/>
      <c r="AX129" s="352"/>
      <c r="AY129" s="352"/>
      <c r="AZ129" s="352"/>
      <c r="BA129" s="352"/>
      <c r="BB129" s="352"/>
      <c r="BC129" s="352"/>
      <c r="BD129" s="352"/>
      <c r="BE129" s="352"/>
      <c r="BF129" s="352"/>
    </row>
    <row r="130" customFormat="false" ht="12.75" hidden="false" customHeight="false" outlineLevel="0" collapsed="false">
      <c r="A130" s="355" t="n">
        <f aca="false">EOMONTH(A129,0)+1</f>
        <v>40756</v>
      </c>
      <c r="B130" s="346" t="n">
        <v>0.064637460912438</v>
      </c>
      <c r="D130" s="363" t="n">
        <v>39630</v>
      </c>
      <c r="E130" s="364" t="n">
        <v>56.5</v>
      </c>
      <c r="F130" s="364" t="n">
        <v>81.5</v>
      </c>
      <c r="G130" s="364" t="n">
        <v>92.5</v>
      </c>
      <c r="H130" s="359"/>
      <c r="I130" s="364" t="n">
        <v>27.25</v>
      </c>
      <c r="J130" s="364" t="n">
        <v>33</v>
      </c>
      <c r="K130" s="364" t="n">
        <v>40.75</v>
      </c>
      <c r="L130" s="353"/>
      <c r="M130" s="354" t="n">
        <v>40513</v>
      </c>
      <c r="N130" s="365" t="n">
        <v>27</v>
      </c>
      <c r="O130" s="365" t="n">
        <v>31.5</v>
      </c>
      <c r="P130" s="365" t="n">
        <v>35.75</v>
      </c>
      <c r="Q130" s="352"/>
      <c r="R130" s="365" t="n">
        <v>26.25</v>
      </c>
      <c r="S130" s="365" t="n">
        <v>30.75</v>
      </c>
      <c r="T130" s="365" t="n">
        <v>35</v>
      </c>
      <c r="U130" s="352"/>
      <c r="V130" s="365" t="n">
        <v>0</v>
      </c>
      <c r="W130" s="365" t="n">
        <v>0</v>
      </c>
      <c r="X130" s="365" t="n">
        <v>2</v>
      </c>
      <c r="Y130" s="352"/>
      <c r="Z130" s="365" t="n">
        <v>0.06</v>
      </c>
      <c r="AA130" s="365" t="n">
        <v>0.08</v>
      </c>
      <c r="AB130" s="365" t="n">
        <v>0.12</v>
      </c>
      <c r="AC130" s="352"/>
      <c r="AD130" s="365" t="n">
        <v>0.08625</v>
      </c>
      <c r="AE130" s="365" t="n">
        <v>0.115</v>
      </c>
      <c r="AF130" s="365" t="n">
        <v>0.1725</v>
      </c>
      <c r="AG130" s="352"/>
      <c r="AH130" s="365" t="n">
        <v>-0.4</v>
      </c>
      <c r="AI130" s="365" t="n">
        <v>1.89</v>
      </c>
      <c r="AJ130" s="365" t="n">
        <v>0.5</v>
      </c>
      <c r="AK130" s="352"/>
      <c r="AL130" s="365" t="n">
        <v>-0.1</v>
      </c>
      <c r="AM130" s="365" t="n">
        <v>1</v>
      </c>
      <c r="AN130" s="365" t="n">
        <v>0.1</v>
      </c>
      <c r="AO130" s="352"/>
      <c r="AP130" s="353" t="n">
        <v>41</v>
      </c>
      <c r="AQ130" s="366" t="n">
        <v>0.4</v>
      </c>
      <c r="AR130" s="352"/>
      <c r="AS130" s="352"/>
      <c r="AT130" s="352"/>
      <c r="AU130" s="352"/>
      <c r="AV130" s="352"/>
      <c r="AW130" s="352"/>
      <c r="AX130" s="352"/>
      <c r="AY130" s="352"/>
      <c r="AZ130" s="352"/>
      <c r="BA130" s="352"/>
      <c r="BB130" s="352"/>
      <c r="BC130" s="352"/>
      <c r="BD130" s="352"/>
      <c r="BE130" s="352"/>
      <c r="BF130" s="352"/>
    </row>
    <row r="131" customFormat="false" ht="12.75" hidden="false" customHeight="false" outlineLevel="0" collapsed="false">
      <c r="A131" s="355" t="n">
        <f aca="false">EOMONTH(A130,0)+1</f>
        <v>40787</v>
      </c>
      <c r="B131" s="346" t="n">
        <v>0.064655013234147</v>
      </c>
      <c r="D131" s="363" t="n">
        <v>39661</v>
      </c>
      <c r="E131" s="364" t="n">
        <v>56.5</v>
      </c>
      <c r="F131" s="364" t="n">
        <v>81.5</v>
      </c>
      <c r="G131" s="364" t="n">
        <v>92.5</v>
      </c>
      <c r="H131" s="359"/>
      <c r="I131" s="364" t="n">
        <v>27</v>
      </c>
      <c r="J131" s="364" t="n">
        <v>32.75</v>
      </c>
      <c r="K131" s="364" t="n">
        <v>40.5</v>
      </c>
      <c r="L131" s="353"/>
      <c r="M131" s="354" t="n">
        <v>40544</v>
      </c>
      <c r="N131" s="365" t="n">
        <v>28.75</v>
      </c>
      <c r="O131" s="365" t="n">
        <v>33.5</v>
      </c>
      <c r="P131" s="365" t="n">
        <v>38</v>
      </c>
      <c r="Q131" s="352"/>
      <c r="R131" s="365" t="n">
        <v>28.25</v>
      </c>
      <c r="S131" s="365" t="n">
        <v>33</v>
      </c>
      <c r="T131" s="365" t="n">
        <v>37.5</v>
      </c>
      <c r="U131" s="352"/>
      <c r="V131" s="365" t="n">
        <v>0</v>
      </c>
      <c r="W131" s="365" t="n">
        <v>0</v>
      </c>
      <c r="X131" s="365" t="n">
        <v>3</v>
      </c>
      <c r="Y131" s="352"/>
      <c r="Z131" s="365" t="n">
        <v>0.06</v>
      </c>
      <c r="AA131" s="365" t="n">
        <v>0.08</v>
      </c>
      <c r="AB131" s="365" t="n">
        <v>0.12</v>
      </c>
      <c r="AC131" s="352"/>
      <c r="AD131" s="365" t="n">
        <v>0.10125</v>
      </c>
      <c r="AE131" s="365" t="n">
        <v>0.135</v>
      </c>
      <c r="AF131" s="365" t="n">
        <v>0.2025</v>
      </c>
      <c r="AG131" s="352"/>
      <c r="AH131" s="365" t="n">
        <v>-0.4</v>
      </c>
      <c r="AI131" s="365" t="n">
        <v>2.322</v>
      </c>
      <c r="AJ131" s="365" t="n">
        <v>0.5</v>
      </c>
      <c r="AK131" s="352"/>
      <c r="AL131" s="365" t="n">
        <v>-0.1</v>
      </c>
      <c r="AM131" s="365" t="n">
        <v>1</v>
      </c>
      <c r="AN131" s="365" t="n">
        <v>0.1</v>
      </c>
      <c r="AO131" s="352"/>
      <c r="AP131" s="353" t="n">
        <v>41</v>
      </c>
      <c r="AQ131" s="366" t="n">
        <v>0.4</v>
      </c>
      <c r="AR131" s="352"/>
      <c r="AS131" s="352"/>
      <c r="AT131" s="352"/>
      <c r="AU131" s="352"/>
      <c r="AV131" s="352"/>
      <c r="AW131" s="352"/>
      <c r="AX131" s="352"/>
      <c r="AY131" s="352"/>
      <c r="AZ131" s="352"/>
      <c r="BA131" s="352"/>
      <c r="BB131" s="352"/>
      <c r="BC131" s="352"/>
      <c r="BD131" s="352"/>
      <c r="BE131" s="352"/>
      <c r="BF131" s="352"/>
    </row>
    <row r="132" customFormat="false" ht="12.75" hidden="false" customHeight="false" outlineLevel="0" collapsed="false">
      <c r="A132" s="355" t="n">
        <f aca="false">EOMONTH(A131,0)+1</f>
        <v>40817</v>
      </c>
      <c r="B132" s="346" t="n">
        <v>0.064671999352027</v>
      </c>
      <c r="D132" s="363" t="n">
        <v>39692</v>
      </c>
      <c r="E132" s="364" t="n">
        <v>37.0000038146973</v>
      </c>
      <c r="F132" s="364" t="n">
        <v>45.0000038146973</v>
      </c>
      <c r="G132" s="364" t="n">
        <v>53.0000038146973</v>
      </c>
      <c r="H132" s="359"/>
      <c r="I132" s="364" t="n">
        <v>26.25</v>
      </c>
      <c r="J132" s="364" t="n">
        <v>33.25</v>
      </c>
      <c r="K132" s="364" t="n">
        <v>35.25</v>
      </c>
      <c r="L132" s="353"/>
      <c r="M132" s="354" t="n">
        <v>40575</v>
      </c>
      <c r="N132" s="365" t="n">
        <v>26.75</v>
      </c>
      <c r="O132" s="365" t="n">
        <v>31.5</v>
      </c>
      <c r="P132" s="365" t="n">
        <v>36</v>
      </c>
      <c r="Q132" s="352"/>
      <c r="R132" s="365" t="n">
        <v>26.25</v>
      </c>
      <c r="S132" s="365" t="n">
        <v>31</v>
      </c>
      <c r="T132" s="365" t="n">
        <v>35.5</v>
      </c>
      <c r="U132" s="352"/>
      <c r="V132" s="365" t="n">
        <v>0</v>
      </c>
      <c r="W132" s="365" t="n">
        <v>0</v>
      </c>
      <c r="X132" s="365" t="n">
        <v>3</v>
      </c>
      <c r="Y132" s="352"/>
      <c r="Z132" s="365" t="n">
        <v>0.06</v>
      </c>
      <c r="AA132" s="365" t="n">
        <v>0.08</v>
      </c>
      <c r="AB132" s="365" t="n">
        <v>0.12</v>
      </c>
      <c r="AC132" s="352"/>
      <c r="AD132" s="365" t="n">
        <v>0.10125</v>
      </c>
      <c r="AE132" s="365" t="n">
        <v>0.135</v>
      </c>
      <c r="AF132" s="365" t="n">
        <v>0.2025</v>
      </c>
      <c r="AG132" s="352"/>
      <c r="AH132" s="365" t="n">
        <v>-0.4</v>
      </c>
      <c r="AI132" s="365" t="n">
        <v>2.322</v>
      </c>
      <c r="AJ132" s="365" t="n">
        <v>0.6</v>
      </c>
      <c r="AK132" s="352"/>
      <c r="AL132" s="365" t="n">
        <v>-0.1</v>
      </c>
      <c r="AM132" s="365" t="n">
        <v>1</v>
      </c>
      <c r="AN132" s="365" t="n">
        <v>0.1</v>
      </c>
      <c r="AO132" s="352"/>
      <c r="AP132" s="353" t="n">
        <v>42</v>
      </c>
      <c r="AQ132" s="366" t="n">
        <v>0.4</v>
      </c>
      <c r="AR132" s="352"/>
      <c r="AS132" s="352"/>
      <c r="AT132" s="352"/>
      <c r="AU132" s="352"/>
      <c r="AV132" s="352"/>
      <c r="AW132" s="352"/>
      <c r="AX132" s="352"/>
      <c r="AY132" s="352"/>
      <c r="AZ132" s="352"/>
      <c r="BA132" s="352"/>
      <c r="BB132" s="352"/>
      <c r="BC132" s="352"/>
      <c r="BD132" s="352"/>
      <c r="BE132" s="352"/>
      <c r="BF132" s="352"/>
    </row>
    <row r="133" customFormat="false" ht="12.75" hidden="false" customHeight="false" outlineLevel="0" collapsed="false">
      <c r="A133" s="355" t="n">
        <f aca="false">EOMONTH(A132,0)+1</f>
        <v>40848</v>
      </c>
      <c r="B133" s="346" t="n">
        <v>0.064689551673936</v>
      </c>
      <c r="D133" s="363" t="n">
        <v>39722</v>
      </c>
      <c r="E133" s="364" t="n">
        <v>39.9000015258789</v>
      </c>
      <c r="F133" s="364" t="n">
        <v>41.9000015258789</v>
      </c>
      <c r="G133" s="364" t="n">
        <v>43.9000015258789</v>
      </c>
      <c r="H133" s="359"/>
      <c r="I133" s="364" t="n">
        <v>23.5</v>
      </c>
      <c r="J133" s="364" t="n">
        <v>28</v>
      </c>
      <c r="K133" s="364" t="n">
        <v>30</v>
      </c>
      <c r="L133" s="353"/>
      <c r="M133" s="354" t="n">
        <v>40603</v>
      </c>
      <c r="N133" s="365" t="n">
        <v>27.75</v>
      </c>
      <c r="O133" s="365" t="n">
        <v>32.5</v>
      </c>
      <c r="P133" s="365" t="n">
        <v>37</v>
      </c>
      <c r="Q133" s="352"/>
      <c r="R133" s="365" t="n">
        <v>27.25</v>
      </c>
      <c r="S133" s="365" t="n">
        <v>32</v>
      </c>
      <c r="T133" s="365" t="n">
        <v>36.5</v>
      </c>
      <c r="U133" s="352"/>
      <c r="V133" s="365" t="n">
        <v>0</v>
      </c>
      <c r="W133" s="365" t="n">
        <v>0</v>
      </c>
      <c r="X133" s="365" t="n">
        <v>2</v>
      </c>
      <c r="Y133" s="352"/>
      <c r="Z133" s="365" t="n">
        <v>0.06</v>
      </c>
      <c r="AA133" s="365" t="n">
        <v>0.08</v>
      </c>
      <c r="AB133" s="365" t="n">
        <v>0.12</v>
      </c>
      <c r="AC133" s="352"/>
      <c r="AD133" s="365" t="n">
        <v>0.09</v>
      </c>
      <c r="AE133" s="365" t="n">
        <v>0.12</v>
      </c>
      <c r="AF133" s="365" t="n">
        <v>0.18</v>
      </c>
      <c r="AG133" s="352"/>
      <c r="AH133" s="365" t="n">
        <v>-0.5</v>
      </c>
      <c r="AI133" s="365" t="n">
        <v>2.052</v>
      </c>
      <c r="AJ133" s="365" t="n">
        <v>1</v>
      </c>
      <c r="AK133" s="352"/>
      <c r="AL133" s="365" t="n">
        <v>-0.1</v>
      </c>
      <c r="AM133" s="365" t="n">
        <v>1</v>
      </c>
      <c r="AN133" s="365" t="n">
        <v>0.1</v>
      </c>
      <c r="AO133" s="352"/>
      <c r="AP133" s="353" t="n">
        <v>42</v>
      </c>
      <c r="AQ133" s="366" t="n">
        <v>0.4</v>
      </c>
      <c r="AR133" s="352"/>
      <c r="AS133" s="352"/>
      <c r="AT133" s="352"/>
      <c r="AU133" s="352"/>
      <c r="AV133" s="352"/>
      <c r="AW133" s="352"/>
      <c r="AX133" s="352"/>
      <c r="AY133" s="352"/>
      <c r="AZ133" s="352"/>
      <c r="BA133" s="352"/>
      <c r="BB133" s="352"/>
      <c r="BC133" s="352"/>
      <c r="BD133" s="352"/>
      <c r="BE133" s="352"/>
      <c r="BF133" s="352"/>
    </row>
    <row r="134" customFormat="false" ht="12.75" hidden="false" customHeight="false" outlineLevel="0" collapsed="false">
      <c r="A134" s="355" t="n">
        <f aca="false">EOMONTH(A133,0)+1</f>
        <v>40878</v>
      </c>
      <c r="B134" s="346" t="n">
        <v>0.064706537792011</v>
      </c>
      <c r="D134" s="363" t="n">
        <v>39753</v>
      </c>
      <c r="E134" s="364" t="n">
        <v>40</v>
      </c>
      <c r="F134" s="364" t="n">
        <v>42</v>
      </c>
      <c r="G134" s="364" t="n">
        <v>44</v>
      </c>
      <c r="H134" s="359"/>
      <c r="I134" s="364" t="n">
        <v>23.5</v>
      </c>
      <c r="J134" s="364" t="n">
        <v>28</v>
      </c>
      <c r="K134" s="364" t="n">
        <v>30</v>
      </c>
      <c r="L134" s="353"/>
      <c r="M134" s="354" t="n">
        <v>40634</v>
      </c>
      <c r="N134" s="365" t="n">
        <v>28.75</v>
      </c>
      <c r="O134" s="365" t="n">
        <v>33.5</v>
      </c>
      <c r="P134" s="365" t="n">
        <v>38</v>
      </c>
      <c r="Q134" s="352"/>
      <c r="R134" s="365" t="n">
        <v>28.25</v>
      </c>
      <c r="S134" s="365" t="n">
        <v>33</v>
      </c>
      <c r="T134" s="365" t="n">
        <v>37.5</v>
      </c>
      <c r="U134" s="352"/>
      <c r="V134" s="365" t="n">
        <v>0</v>
      </c>
      <c r="W134" s="365" t="n">
        <v>0</v>
      </c>
      <c r="X134" s="365" t="n">
        <v>2</v>
      </c>
      <c r="Y134" s="352"/>
      <c r="Z134" s="365" t="n">
        <v>0.06</v>
      </c>
      <c r="AA134" s="365" t="n">
        <v>0.08</v>
      </c>
      <c r="AB134" s="365" t="n">
        <v>0.12</v>
      </c>
      <c r="AC134" s="352"/>
      <c r="AD134" s="365" t="n">
        <v>0.09</v>
      </c>
      <c r="AE134" s="365" t="n">
        <v>0.12</v>
      </c>
      <c r="AF134" s="365" t="n">
        <v>0.18</v>
      </c>
      <c r="AG134" s="352"/>
      <c r="AH134" s="365" t="n">
        <v>-0.5</v>
      </c>
      <c r="AI134" s="365" t="n">
        <v>1.998</v>
      </c>
      <c r="AJ134" s="365" t="n">
        <v>1</v>
      </c>
      <c r="AK134" s="352"/>
      <c r="AL134" s="365" t="n">
        <v>-0.1</v>
      </c>
      <c r="AM134" s="365" t="n">
        <v>1</v>
      </c>
      <c r="AN134" s="365" t="n">
        <v>0.1</v>
      </c>
      <c r="AO134" s="352"/>
      <c r="AP134" s="353" t="n">
        <v>42</v>
      </c>
      <c r="AQ134" s="366" t="n">
        <v>0.4</v>
      </c>
      <c r="AR134" s="352"/>
      <c r="AS134" s="352"/>
      <c r="AT134" s="352"/>
      <c r="AU134" s="352"/>
      <c r="AV134" s="352"/>
      <c r="AW134" s="352"/>
      <c r="AX134" s="352"/>
      <c r="AY134" s="352"/>
      <c r="AZ134" s="352"/>
      <c r="BA134" s="352"/>
      <c r="BB134" s="352"/>
      <c r="BC134" s="352"/>
      <c r="BD134" s="352"/>
      <c r="BE134" s="352"/>
      <c r="BF134" s="352"/>
    </row>
    <row r="135" customFormat="false" ht="12.75" hidden="false" customHeight="false" outlineLevel="0" collapsed="false">
      <c r="A135" s="355" t="n">
        <f aca="false">EOMONTH(A134,0)+1</f>
        <v>40909</v>
      </c>
      <c r="B135" s="346" t="n">
        <v>0.064724090114122</v>
      </c>
      <c r="D135" s="363" t="n">
        <v>39783</v>
      </c>
      <c r="E135" s="364" t="n">
        <v>40.0999984741211</v>
      </c>
      <c r="F135" s="364" t="n">
        <v>42.0999984741211</v>
      </c>
      <c r="G135" s="364" t="n">
        <v>44.0999984741211</v>
      </c>
      <c r="H135" s="359"/>
      <c r="I135" s="364" t="n">
        <v>24</v>
      </c>
      <c r="J135" s="364" t="n">
        <v>28.5</v>
      </c>
      <c r="K135" s="364" t="n">
        <v>30.5</v>
      </c>
      <c r="L135" s="353"/>
      <c r="M135" s="354" t="n">
        <v>40664</v>
      </c>
      <c r="N135" s="365" t="n">
        <v>35</v>
      </c>
      <c r="O135" s="365" t="n">
        <v>39.75</v>
      </c>
      <c r="P135" s="365" t="n">
        <v>44.25</v>
      </c>
      <c r="Q135" s="352"/>
      <c r="R135" s="365" t="n">
        <v>34.5</v>
      </c>
      <c r="S135" s="365" t="n">
        <v>39.25</v>
      </c>
      <c r="T135" s="365" t="n">
        <v>43.75</v>
      </c>
      <c r="U135" s="352"/>
      <c r="V135" s="365" t="n">
        <v>0</v>
      </c>
      <c r="W135" s="365" t="n">
        <v>0</v>
      </c>
      <c r="X135" s="365" t="n">
        <v>3</v>
      </c>
      <c r="Y135" s="352"/>
      <c r="Z135" s="365" t="n">
        <v>0.06</v>
      </c>
      <c r="AA135" s="365" t="n">
        <v>0.08</v>
      </c>
      <c r="AB135" s="365" t="n">
        <v>0.12</v>
      </c>
      <c r="AC135" s="352"/>
      <c r="AD135" s="365" t="n">
        <v>0.11625</v>
      </c>
      <c r="AE135" s="365" t="n">
        <v>0.155</v>
      </c>
      <c r="AF135" s="365" t="n">
        <v>0.2325</v>
      </c>
      <c r="AG135" s="352"/>
      <c r="AH135" s="365" t="n">
        <v>-0.4</v>
      </c>
      <c r="AI135" s="365" t="n">
        <v>2.15</v>
      </c>
      <c r="AJ135" s="365" t="n">
        <v>0.5</v>
      </c>
      <c r="AK135" s="352"/>
      <c r="AL135" s="365" t="n">
        <v>-0.1</v>
      </c>
      <c r="AM135" s="365" t="n">
        <v>1.05</v>
      </c>
      <c r="AN135" s="365" t="n">
        <v>0.1</v>
      </c>
      <c r="AO135" s="352"/>
      <c r="AP135" s="353" t="n">
        <v>43</v>
      </c>
      <c r="AQ135" s="366" t="n">
        <v>0.4</v>
      </c>
      <c r="AR135" s="352"/>
      <c r="AS135" s="352"/>
      <c r="AT135" s="352"/>
      <c r="AU135" s="352"/>
      <c r="AV135" s="352"/>
      <c r="AW135" s="352"/>
      <c r="AX135" s="352"/>
      <c r="AY135" s="352"/>
      <c r="AZ135" s="352"/>
      <c r="BA135" s="352"/>
      <c r="BB135" s="352"/>
      <c r="BC135" s="352"/>
      <c r="BD135" s="352"/>
      <c r="BE135" s="352"/>
      <c r="BF135" s="352"/>
    </row>
    <row r="136" customFormat="false" ht="12.75" hidden="false" customHeight="false" outlineLevel="0" collapsed="false">
      <c r="A136" s="355" t="n">
        <f aca="false">EOMONTH(A135,0)+1</f>
        <v>40940</v>
      </c>
      <c r="B136" s="346" t="n">
        <v>0.064741642436335</v>
      </c>
      <c r="D136" s="363" t="n">
        <v>39814</v>
      </c>
      <c r="E136" s="364" t="n">
        <v>53.1000022888184</v>
      </c>
      <c r="F136" s="364" t="n">
        <v>55.3500022888184</v>
      </c>
      <c r="G136" s="364" t="n">
        <v>57.6000022888184</v>
      </c>
      <c r="H136" s="359"/>
      <c r="I136" s="364" t="n">
        <v>24</v>
      </c>
      <c r="J136" s="364" t="n">
        <v>29</v>
      </c>
      <c r="K136" s="364" t="n">
        <v>31</v>
      </c>
      <c r="L136" s="353"/>
      <c r="M136" s="354" t="n">
        <v>40695</v>
      </c>
      <c r="N136" s="365" t="n">
        <v>38.75</v>
      </c>
      <c r="O136" s="365" t="n">
        <v>43.5</v>
      </c>
      <c r="P136" s="365" t="n">
        <v>48</v>
      </c>
      <c r="Q136" s="352"/>
      <c r="R136" s="365" t="n">
        <v>28.5</v>
      </c>
      <c r="S136" s="365" t="n">
        <v>33.25</v>
      </c>
      <c r="T136" s="365" t="n">
        <v>37.75</v>
      </c>
      <c r="U136" s="352"/>
      <c r="V136" s="365" t="n">
        <v>0.75</v>
      </c>
      <c r="W136" s="365" t="n">
        <v>3</v>
      </c>
      <c r="X136" s="365" t="n">
        <v>8</v>
      </c>
      <c r="Y136" s="352"/>
      <c r="Z136" s="365" t="n">
        <v>0.06</v>
      </c>
      <c r="AA136" s="365" t="n">
        <v>0.08</v>
      </c>
      <c r="AB136" s="365" t="n">
        <v>0.12</v>
      </c>
      <c r="AC136" s="352"/>
      <c r="AD136" s="365" t="n">
        <v>0.13125</v>
      </c>
      <c r="AE136" s="365" t="n">
        <v>0.175</v>
      </c>
      <c r="AF136" s="365" t="n">
        <v>0.2625</v>
      </c>
      <c r="AG136" s="352"/>
      <c r="AH136" s="365" t="n">
        <v>-0.4</v>
      </c>
      <c r="AI136" s="365" t="n">
        <v>2.9</v>
      </c>
      <c r="AJ136" s="365" t="n">
        <v>0.5</v>
      </c>
      <c r="AK136" s="352"/>
      <c r="AL136" s="365" t="n">
        <v>-0.1</v>
      </c>
      <c r="AM136" s="365" t="n">
        <v>1.15</v>
      </c>
      <c r="AN136" s="365" t="n">
        <v>0.1</v>
      </c>
      <c r="AO136" s="352"/>
      <c r="AP136" s="353" t="n">
        <v>43</v>
      </c>
      <c r="AQ136" s="366" t="n">
        <v>0.4</v>
      </c>
      <c r="AR136" s="352"/>
      <c r="AS136" s="352"/>
      <c r="AT136" s="352"/>
      <c r="AU136" s="352"/>
      <c r="AV136" s="352"/>
      <c r="AW136" s="352"/>
      <c r="AX136" s="352"/>
      <c r="AY136" s="352"/>
      <c r="AZ136" s="352"/>
      <c r="BA136" s="352"/>
      <c r="BB136" s="352"/>
      <c r="BC136" s="352"/>
      <c r="BD136" s="352"/>
      <c r="BE136" s="352"/>
      <c r="BF136" s="352"/>
    </row>
    <row r="137" customFormat="false" ht="12.75" hidden="false" customHeight="false" outlineLevel="0" collapsed="false">
      <c r="A137" s="355" t="n">
        <f aca="false">EOMONTH(A136,0)+1</f>
        <v>40969</v>
      </c>
      <c r="B137" s="346" t="n">
        <v>0.064758062350756</v>
      </c>
      <c r="D137" s="363" t="n">
        <v>39845</v>
      </c>
      <c r="E137" s="364" t="n">
        <v>52.5</v>
      </c>
      <c r="F137" s="364" t="n">
        <v>54.75</v>
      </c>
      <c r="G137" s="364" t="n">
        <v>57</v>
      </c>
      <c r="H137" s="359"/>
      <c r="I137" s="364" t="n">
        <v>24</v>
      </c>
      <c r="J137" s="364" t="n">
        <v>28.75</v>
      </c>
      <c r="K137" s="364" t="n">
        <v>30.75</v>
      </c>
      <c r="L137" s="353"/>
      <c r="M137" s="354" t="n">
        <v>40725</v>
      </c>
      <c r="N137" s="365" t="n">
        <v>40.75</v>
      </c>
      <c r="O137" s="365" t="n">
        <v>45.5</v>
      </c>
      <c r="P137" s="365" t="n">
        <v>50</v>
      </c>
      <c r="Q137" s="352"/>
      <c r="R137" s="365" t="n">
        <v>40.5</v>
      </c>
      <c r="S137" s="365" t="n">
        <v>45.25</v>
      </c>
      <c r="T137" s="365" t="n">
        <v>49.75</v>
      </c>
      <c r="U137" s="352"/>
      <c r="V137" s="365" t="n">
        <v>2</v>
      </c>
      <c r="W137" s="365" t="n">
        <v>7</v>
      </c>
      <c r="X137" s="365" t="n">
        <v>12</v>
      </c>
      <c r="Y137" s="352"/>
      <c r="Z137" s="365" t="n">
        <v>0.06</v>
      </c>
      <c r="AA137" s="365" t="n">
        <v>0.08</v>
      </c>
      <c r="AB137" s="365" t="n">
        <v>0.12</v>
      </c>
      <c r="AC137" s="352"/>
      <c r="AD137" s="365" t="n">
        <v>0.16125</v>
      </c>
      <c r="AE137" s="365" t="n">
        <v>0.215</v>
      </c>
      <c r="AF137" s="365" t="n">
        <v>0.3225</v>
      </c>
      <c r="AG137" s="352"/>
      <c r="AH137" s="365" t="n">
        <v>-0.4</v>
      </c>
      <c r="AI137" s="365" t="n">
        <v>3.9</v>
      </c>
      <c r="AJ137" s="365" t="n">
        <v>0.5</v>
      </c>
      <c r="AK137" s="352"/>
      <c r="AL137" s="365" t="n">
        <v>-0.1</v>
      </c>
      <c r="AM137" s="365" t="n">
        <v>1.15</v>
      </c>
      <c r="AN137" s="365" t="n">
        <v>0.1</v>
      </c>
      <c r="AO137" s="352"/>
      <c r="AP137" s="353" t="n">
        <v>43</v>
      </c>
      <c r="AQ137" s="366" t="n">
        <v>0.4</v>
      </c>
      <c r="AR137" s="352"/>
      <c r="AS137" s="352"/>
      <c r="AT137" s="352"/>
      <c r="AU137" s="352"/>
      <c r="AV137" s="352"/>
      <c r="AW137" s="352"/>
      <c r="AX137" s="352"/>
      <c r="AY137" s="352"/>
      <c r="AZ137" s="352"/>
      <c r="BA137" s="352"/>
      <c r="BB137" s="352"/>
      <c r="BC137" s="352"/>
      <c r="BD137" s="352"/>
      <c r="BE137" s="352"/>
      <c r="BF137" s="352"/>
    </row>
    <row r="138" customFormat="false" ht="12.75" hidden="false" customHeight="false" outlineLevel="0" collapsed="false">
      <c r="A138" s="355" t="n">
        <f aca="false">EOMONTH(A137,0)+1</f>
        <v>41000</v>
      </c>
      <c r="B138" s="346" t="n">
        <v>0.064775614673166</v>
      </c>
      <c r="D138" s="363" t="n">
        <v>39873</v>
      </c>
      <c r="E138" s="364" t="n">
        <v>44.1499977111816</v>
      </c>
      <c r="F138" s="364" t="n">
        <v>46.3999977111816</v>
      </c>
      <c r="G138" s="364" t="n">
        <v>48.6499977111816</v>
      </c>
      <c r="H138" s="359"/>
      <c r="I138" s="364" t="n">
        <v>23.25</v>
      </c>
      <c r="J138" s="364" t="n">
        <v>28</v>
      </c>
      <c r="K138" s="364" t="n">
        <v>30</v>
      </c>
      <c r="L138" s="353"/>
      <c r="M138" s="354" t="n">
        <v>40756</v>
      </c>
      <c r="N138" s="365" t="n">
        <v>40.75</v>
      </c>
      <c r="O138" s="365" t="n">
        <v>45.5</v>
      </c>
      <c r="P138" s="365" t="n">
        <v>50</v>
      </c>
      <c r="Q138" s="352"/>
      <c r="R138" s="365" t="n">
        <v>40.5</v>
      </c>
      <c r="S138" s="365" t="n">
        <v>45.25</v>
      </c>
      <c r="T138" s="365" t="n">
        <v>49.75</v>
      </c>
      <c r="U138" s="352"/>
      <c r="V138" s="365" t="n">
        <v>2</v>
      </c>
      <c r="W138" s="365" t="n">
        <v>7</v>
      </c>
      <c r="X138" s="365" t="n">
        <v>12</v>
      </c>
      <c r="Y138" s="352"/>
      <c r="Z138" s="365" t="n">
        <v>0.06</v>
      </c>
      <c r="AA138" s="365" t="n">
        <v>0.08</v>
      </c>
      <c r="AB138" s="365" t="n">
        <v>0.12</v>
      </c>
      <c r="AC138" s="352"/>
      <c r="AD138" s="365" t="n">
        <v>0.16125</v>
      </c>
      <c r="AE138" s="365" t="n">
        <v>0.215</v>
      </c>
      <c r="AF138" s="365" t="n">
        <v>0.3225</v>
      </c>
      <c r="AG138" s="352"/>
      <c r="AH138" s="365" t="n">
        <v>-0.5</v>
      </c>
      <c r="AI138" s="365" t="n">
        <v>3.9</v>
      </c>
      <c r="AJ138" s="365" t="n">
        <v>1.75</v>
      </c>
      <c r="AK138" s="352"/>
      <c r="AL138" s="365" t="n">
        <v>-0.1</v>
      </c>
      <c r="AM138" s="365" t="n">
        <v>1.15</v>
      </c>
      <c r="AN138" s="365" t="n">
        <v>0.1</v>
      </c>
      <c r="AO138" s="352"/>
      <c r="AP138" s="353" t="n">
        <v>44</v>
      </c>
      <c r="AQ138" s="366" t="n">
        <v>0.4</v>
      </c>
      <c r="AR138" s="352"/>
      <c r="AS138" s="352"/>
      <c r="AT138" s="352"/>
      <c r="AU138" s="352"/>
      <c r="AV138" s="352"/>
      <c r="AW138" s="352"/>
      <c r="AX138" s="352"/>
      <c r="AY138" s="352"/>
      <c r="AZ138" s="352"/>
      <c r="BA138" s="352"/>
      <c r="BB138" s="352"/>
      <c r="BC138" s="352"/>
      <c r="BD138" s="352"/>
      <c r="BE138" s="352"/>
      <c r="BF138" s="352"/>
    </row>
    <row r="139" customFormat="false" ht="12.75" hidden="false" customHeight="false" outlineLevel="0" collapsed="false">
      <c r="A139" s="355" t="n">
        <f aca="false">EOMONTH(A138,0)+1</f>
        <v>41030</v>
      </c>
      <c r="B139" s="346" t="n">
        <v>0.064792600791725</v>
      </c>
      <c r="D139" s="363" t="n">
        <v>39904</v>
      </c>
      <c r="E139" s="364" t="n">
        <v>43.3500022888184</v>
      </c>
      <c r="F139" s="364" t="n">
        <v>45.6000022888184</v>
      </c>
      <c r="G139" s="364" t="n">
        <v>47.8500022888184</v>
      </c>
      <c r="H139" s="359"/>
      <c r="I139" s="364" t="n">
        <v>23</v>
      </c>
      <c r="J139" s="364" t="n">
        <v>27.75</v>
      </c>
      <c r="K139" s="364" t="n">
        <v>29.75</v>
      </c>
      <c r="L139" s="353"/>
      <c r="M139" s="354" t="n">
        <v>40787</v>
      </c>
      <c r="N139" s="365" t="n">
        <v>35.25</v>
      </c>
      <c r="O139" s="365" t="n">
        <v>40</v>
      </c>
      <c r="P139" s="365" t="n">
        <v>44.5</v>
      </c>
      <c r="Q139" s="352"/>
      <c r="R139" s="365" t="n">
        <v>34.75</v>
      </c>
      <c r="S139" s="365" t="n">
        <v>39.5</v>
      </c>
      <c r="T139" s="365" t="n">
        <v>44</v>
      </c>
      <c r="U139" s="352"/>
      <c r="V139" s="365" t="n">
        <v>0.25</v>
      </c>
      <c r="W139" s="365" t="n">
        <v>1</v>
      </c>
      <c r="X139" s="365" t="n">
        <v>4</v>
      </c>
      <c r="Y139" s="352"/>
      <c r="Z139" s="365" t="n">
        <v>0.06</v>
      </c>
      <c r="AA139" s="365" t="n">
        <v>0.08</v>
      </c>
      <c r="AB139" s="365" t="n">
        <v>0.12</v>
      </c>
      <c r="AC139" s="352"/>
      <c r="AD139" s="365" t="n">
        <v>0.10125</v>
      </c>
      <c r="AE139" s="365" t="n">
        <v>0.135</v>
      </c>
      <c r="AF139" s="365" t="n">
        <v>0.2025</v>
      </c>
      <c r="AG139" s="352"/>
      <c r="AH139" s="365" t="n">
        <v>-1</v>
      </c>
      <c r="AI139" s="365" t="n">
        <v>2.33</v>
      </c>
      <c r="AJ139" s="365" t="n">
        <v>2.5</v>
      </c>
      <c r="AK139" s="352"/>
      <c r="AL139" s="365" t="n">
        <v>-0.1</v>
      </c>
      <c r="AM139" s="365" t="n">
        <v>1.05</v>
      </c>
      <c r="AN139" s="365" t="n">
        <v>0.1</v>
      </c>
      <c r="AO139" s="352"/>
      <c r="AP139" s="353" t="n">
        <v>44</v>
      </c>
      <c r="AQ139" s="366" t="n">
        <v>0.4</v>
      </c>
      <c r="AR139" s="352"/>
      <c r="AS139" s="352"/>
      <c r="AT139" s="352"/>
      <c r="AU139" s="352"/>
      <c r="AV139" s="352"/>
      <c r="AW139" s="352"/>
      <c r="AX139" s="352"/>
      <c r="AY139" s="352"/>
      <c r="AZ139" s="352"/>
      <c r="BA139" s="352"/>
      <c r="BB139" s="352"/>
      <c r="BC139" s="352"/>
      <c r="BD139" s="352"/>
      <c r="BE139" s="352"/>
      <c r="BF139" s="352"/>
    </row>
    <row r="140" customFormat="false" ht="12.75" hidden="false" customHeight="false" outlineLevel="0" collapsed="false">
      <c r="A140" s="355" t="n">
        <f aca="false">EOMONTH(A139,0)+1</f>
        <v>41061</v>
      </c>
      <c r="B140" s="346" t="n">
        <v>0.064810153114337</v>
      </c>
      <c r="D140" s="363" t="n">
        <v>39934</v>
      </c>
      <c r="E140" s="364" t="n">
        <v>50.4999961853027</v>
      </c>
      <c r="F140" s="364" t="n">
        <v>54.9999961853027</v>
      </c>
      <c r="G140" s="364" t="n">
        <v>59.4999961853027</v>
      </c>
      <c r="H140" s="359"/>
      <c r="I140" s="364" t="n">
        <v>30.75</v>
      </c>
      <c r="J140" s="364" t="n">
        <v>35.5</v>
      </c>
      <c r="K140" s="364" t="n">
        <v>37.5</v>
      </c>
      <c r="L140" s="353"/>
      <c r="M140" s="354" t="n">
        <v>40817</v>
      </c>
      <c r="N140" s="365" t="n">
        <v>29.25</v>
      </c>
      <c r="O140" s="365" t="n">
        <v>34</v>
      </c>
      <c r="P140" s="365" t="n">
        <v>38.5</v>
      </c>
      <c r="Q140" s="352"/>
      <c r="R140" s="365" t="n">
        <v>28.75</v>
      </c>
      <c r="S140" s="365" t="n">
        <v>33.5</v>
      </c>
      <c r="T140" s="365" t="n">
        <v>38</v>
      </c>
      <c r="U140" s="352"/>
      <c r="V140" s="365" t="n">
        <v>0</v>
      </c>
      <c r="W140" s="365" t="n">
        <v>0</v>
      </c>
      <c r="X140" s="365" t="n">
        <v>2</v>
      </c>
      <c r="Y140" s="352"/>
      <c r="Z140" s="365" t="n">
        <v>0.06</v>
      </c>
      <c r="AA140" s="365" t="n">
        <v>0.08</v>
      </c>
      <c r="AB140" s="365" t="n">
        <v>0.12</v>
      </c>
      <c r="AC140" s="352"/>
      <c r="AD140" s="365" t="n">
        <v>0.07875</v>
      </c>
      <c r="AE140" s="365" t="n">
        <v>0.105</v>
      </c>
      <c r="AF140" s="365" t="n">
        <v>0.1575</v>
      </c>
      <c r="AG140" s="352"/>
      <c r="AH140" s="365" t="n">
        <v>-1</v>
      </c>
      <c r="AI140" s="365" t="n">
        <v>2.06</v>
      </c>
      <c r="AJ140" s="365" t="n">
        <v>2.5</v>
      </c>
      <c r="AK140" s="352"/>
      <c r="AL140" s="365" t="n">
        <v>-0.1</v>
      </c>
      <c r="AM140" s="365" t="n">
        <v>1</v>
      </c>
      <c r="AN140" s="365" t="n">
        <v>0.1</v>
      </c>
      <c r="AO140" s="352"/>
      <c r="AP140" s="353" t="n">
        <v>44</v>
      </c>
      <c r="AQ140" s="366" t="n">
        <v>0.4</v>
      </c>
      <c r="AR140" s="352"/>
      <c r="AS140" s="352"/>
      <c r="AT140" s="352"/>
      <c r="AU140" s="352"/>
      <c r="AV140" s="352"/>
      <c r="AW140" s="352"/>
      <c r="AX140" s="352"/>
      <c r="AY140" s="352"/>
      <c r="AZ140" s="352"/>
      <c r="BA140" s="352"/>
      <c r="BB140" s="352"/>
      <c r="BC140" s="352"/>
      <c r="BD140" s="352"/>
      <c r="BE140" s="352"/>
      <c r="BF140" s="352"/>
    </row>
    <row r="141" customFormat="false" ht="12.75" hidden="false" customHeight="false" outlineLevel="0" collapsed="false">
      <c r="A141" s="355" t="n">
        <f aca="false">EOMONTH(A140,0)+1</f>
        <v>41091</v>
      </c>
      <c r="B141" s="346" t="n">
        <v>0.06482713923309</v>
      </c>
      <c r="D141" s="363" t="n">
        <v>39965</v>
      </c>
      <c r="E141" s="364" t="n">
        <v>48.5</v>
      </c>
      <c r="F141" s="364" t="n">
        <v>63.5</v>
      </c>
      <c r="G141" s="364" t="n">
        <v>73.5</v>
      </c>
      <c r="H141" s="359"/>
      <c r="I141" s="364" t="n">
        <v>30</v>
      </c>
      <c r="J141" s="364" t="n">
        <v>36.5</v>
      </c>
      <c r="K141" s="364" t="n">
        <v>42</v>
      </c>
      <c r="L141" s="353"/>
      <c r="M141" s="354" t="n">
        <v>40848</v>
      </c>
      <c r="N141" s="365" t="n">
        <v>29.25</v>
      </c>
      <c r="O141" s="365" t="n">
        <v>34</v>
      </c>
      <c r="P141" s="365" t="n">
        <v>38.5</v>
      </c>
      <c r="Q141" s="352"/>
      <c r="R141" s="365" t="n">
        <v>28.75</v>
      </c>
      <c r="S141" s="365" t="n">
        <v>33.5</v>
      </c>
      <c r="T141" s="365" t="n">
        <v>38</v>
      </c>
      <c r="U141" s="352"/>
      <c r="V141" s="365" t="n">
        <v>0</v>
      </c>
      <c r="W141" s="365" t="n">
        <v>0</v>
      </c>
      <c r="X141" s="365" t="n">
        <v>2</v>
      </c>
      <c r="Y141" s="352"/>
      <c r="Z141" s="365" t="n">
        <v>0.06</v>
      </c>
      <c r="AA141" s="365" t="n">
        <v>0.08</v>
      </c>
      <c r="AB141" s="365" t="n">
        <v>0.12</v>
      </c>
      <c r="AC141" s="352"/>
      <c r="AD141" s="365" t="n">
        <v>0.07875</v>
      </c>
      <c r="AE141" s="365" t="n">
        <v>0.105</v>
      </c>
      <c r="AF141" s="365" t="n">
        <v>0.1575</v>
      </c>
      <c r="AG141" s="352"/>
      <c r="AH141" s="365" t="n">
        <v>-0.5</v>
      </c>
      <c r="AI141" s="365" t="n">
        <v>2.052</v>
      </c>
      <c r="AJ141" s="365" t="n">
        <v>1</v>
      </c>
      <c r="AK141" s="352"/>
      <c r="AL141" s="365" t="n">
        <v>-0.1</v>
      </c>
      <c r="AM141" s="365" t="n">
        <v>1</v>
      </c>
      <c r="AN141" s="365" t="n">
        <v>0.1</v>
      </c>
      <c r="AO141" s="352"/>
      <c r="AP141" s="353" t="n">
        <v>45</v>
      </c>
      <c r="AQ141" s="366" t="n">
        <v>0.4</v>
      </c>
      <c r="AR141" s="352"/>
      <c r="AS141" s="352"/>
      <c r="AT141" s="352"/>
      <c r="AU141" s="352"/>
      <c r="AV141" s="352"/>
      <c r="AW141" s="352"/>
      <c r="AX141" s="352"/>
      <c r="AY141" s="352"/>
      <c r="AZ141" s="352"/>
      <c r="BA141" s="352"/>
      <c r="BB141" s="352"/>
      <c r="BC141" s="352"/>
      <c r="BD141" s="352"/>
      <c r="BE141" s="352"/>
      <c r="BF141" s="352"/>
    </row>
    <row r="142" customFormat="false" ht="12.75" hidden="false" customHeight="false" outlineLevel="0" collapsed="false">
      <c r="A142" s="355" t="n">
        <f aca="false">EOMONTH(A141,0)+1</f>
        <v>41122</v>
      </c>
      <c r="B142" s="346" t="n">
        <v>0.064844691555903</v>
      </c>
      <c r="D142" s="363" t="n">
        <v>39995</v>
      </c>
      <c r="E142" s="364" t="n">
        <v>58.5</v>
      </c>
      <c r="F142" s="364" t="n">
        <v>83.5</v>
      </c>
      <c r="G142" s="364" t="n">
        <v>98.5</v>
      </c>
      <c r="H142" s="359"/>
      <c r="I142" s="364" t="n">
        <v>27.25</v>
      </c>
      <c r="J142" s="364" t="n">
        <v>33.25</v>
      </c>
      <c r="K142" s="364" t="n">
        <v>41.25</v>
      </c>
      <c r="L142" s="353"/>
      <c r="M142" s="354" t="n">
        <v>40878</v>
      </c>
      <c r="N142" s="365" t="n">
        <v>27.25</v>
      </c>
      <c r="O142" s="365" t="n">
        <v>32</v>
      </c>
      <c r="P142" s="365" t="n">
        <v>36.5</v>
      </c>
      <c r="Q142" s="352"/>
      <c r="R142" s="365" t="n">
        <v>26.75</v>
      </c>
      <c r="S142" s="365" t="n">
        <v>31.5</v>
      </c>
      <c r="T142" s="365" t="n">
        <v>36</v>
      </c>
      <c r="U142" s="352"/>
      <c r="V142" s="365" t="n">
        <v>0</v>
      </c>
      <c r="W142" s="365" t="n">
        <v>0</v>
      </c>
      <c r="X142" s="365" t="n">
        <v>2</v>
      </c>
      <c r="Y142" s="352"/>
      <c r="Z142" s="365" t="n">
        <v>0.06</v>
      </c>
      <c r="AA142" s="365" t="n">
        <v>0.08</v>
      </c>
      <c r="AB142" s="365" t="n">
        <v>0.12</v>
      </c>
      <c r="AC142" s="352"/>
      <c r="AD142" s="365" t="n">
        <v>0.08625</v>
      </c>
      <c r="AE142" s="365" t="n">
        <v>0.115</v>
      </c>
      <c r="AF142" s="365" t="n">
        <v>0.1725</v>
      </c>
      <c r="AG142" s="352"/>
      <c r="AH142" s="365" t="n">
        <v>-0.4</v>
      </c>
      <c r="AI142" s="365" t="n">
        <v>1.89</v>
      </c>
      <c r="AJ142" s="365" t="n">
        <v>0.5</v>
      </c>
      <c r="AK142" s="352"/>
      <c r="AL142" s="365" t="n">
        <v>-0.1</v>
      </c>
      <c r="AM142" s="365" t="n">
        <v>1</v>
      </c>
      <c r="AN142" s="365" t="n">
        <v>0.1</v>
      </c>
      <c r="AO142" s="352"/>
      <c r="AP142" s="353" t="n">
        <v>45</v>
      </c>
      <c r="AQ142" s="366" t="n">
        <v>0.4</v>
      </c>
      <c r="AR142" s="352"/>
      <c r="AS142" s="352"/>
      <c r="AT142" s="352"/>
      <c r="AU142" s="352"/>
      <c r="AV142" s="352"/>
      <c r="AW142" s="352"/>
      <c r="AX142" s="352"/>
      <c r="AY142" s="352"/>
      <c r="AZ142" s="352"/>
      <c r="BA142" s="352"/>
      <c r="BB142" s="352"/>
      <c r="BC142" s="352"/>
      <c r="BD142" s="352"/>
      <c r="BE142" s="352"/>
      <c r="BF142" s="352"/>
    </row>
    <row r="143" customFormat="false" ht="12.75" hidden="false" customHeight="false" outlineLevel="0" collapsed="false">
      <c r="A143" s="355" t="n">
        <f aca="false">EOMONTH(A142,0)+1</f>
        <v>41153</v>
      </c>
      <c r="B143" s="346" t="n">
        <v>0.064862243878817</v>
      </c>
      <c r="D143" s="363" t="n">
        <v>40026</v>
      </c>
      <c r="E143" s="364" t="n">
        <v>58.5</v>
      </c>
      <c r="F143" s="364" t="n">
        <v>83.5</v>
      </c>
      <c r="G143" s="364" t="n">
        <v>98.5</v>
      </c>
      <c r="H143" s="359"/>
      <c r="I143" s="364" t="n">
        <v>27</v>
      </c>
      <c r="J143" s="364" t="n">
        <v>33</v>
      </c>
      <c r="K143" s="364" t="n">
        <v>41</v>
      </c>
      <c r="L143" s="353"/>
      <c r="M143" s="354" t="n">
        <v>40909</v>
      </c>
      <c r="N143" s="365" t="n">
        <v>29</v>
      </c>
      <c r="O143" s="365" t="n">
        <v>34</v>
      </c>
      <c r="P143" s="365" t="n">
        <v>38.75</v>
      </c>
      <c r="Q143" s="352"/>
      <c r="R143" s="365" t="n">
        <v>28.75</v>
      </c>
      <c r="S143" s="365" t="n">
        <v>33.75</v>
      </c>
      <c r="T143" s="365" t="n">
        <v>38.5</v>
      </c>
      <c r="U143" s="352"/>
      <c r="V143" s="365" t="n">
        <v>0</v>
      </c>
      <c r="W143" s="365" t="n">
        <v>0</v>
      </c>
      <c r="X143" s="365" t="n">
        <v>3</v>
      </c>
      <c r="Y143" s="352"/>
      <c r="Z143" s="365" t="n">
        <v>0.06</v>
      </c>
      <c r="AA143" s="365" t="n">
        <v>0.08</v>
      </c>
      <c r="AB143" s="365" t="n">
        <v>0.12</v>
      </c>
      <c r="AC143" s="352"/>
      <c r="AD143" s="365" t="n">
        <v>0.10125</v>
      </c>
      <c r="AE143" s="365" t="n">
        <v>0.135</v>
      </c>
      <c r="AF143" s="365" t="n">
        <v>0.2025</v>
      </c>
      <c r="AG143" s="352"/>
      <c r="AH143" s="365" t="n">
        <v>-0.4</v>
      </c>
      <c r="AI143" s="365" t="n">
        <v>2.322</v>
      </c>
      <c r="AJ143" s="365" t="n">
        <v>0.5</v>
      </c>
      <c r="AK143" s="352"/>
      <c r="AL143" s="365" t="n">
        <v>-0.1</v>
      </c>
      <c r="AM143" s="365" t="n">
        <v>1</v>
      </c>
      <c r="AN143" s="365" t="n">
        <v>0.1</v>
      </c>
      <c r="AO143" s="352"/>
      <c r="AP143" s="353" t="n">
        <v>45</v>
      </c>
      <c r="AQ143" s="366" t="n">
        <v>0.4</v>
      </c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</row>
    <row r="144" customFormat="false" ht="12.75" hidden="false" customHeight="false" outlineLevel="0" collapsed="false">
      <c r="A144" s="355" t="n">
        <f aca="false">EOMONTH(A143,0)+1</f>
        <v>41183</v>
      </c>
      <c r="B144" s="346" t="n">
        <v>0.064879229997864</v>
      </c>
      <c r="D144" s="363" t="n">
        <v>40057</v>
      </c>
      <c r="E144" s="364" t="n">
        <v>36.5000038146973</v>
      </c>
      <c r="F144" s="364" t="n">
        <v>45.5000038146973</v>
      </c>
      <c r="G144" s="364" t="n">
        <v>54.5000038146973</v>
      </c>
      <c r="H144" s="359"/>
      <c r="I144" s="364" t="n">
        <v>26.25</v>
      </c>
      <c r="J144" s="364" t="n">
        <v>33.5</v>
      </c>
      <c r="K144" s="364" t="n">
        <v>35.5</v>
      </c>
      <c r="L144" s="353"/>
      <c r="M144" s="354" t="n">
        <v>40940</v>
      </c>
      <c r="N144" s="365" t="n">
        <v>27</v>
      </c>
      <c r="O144" s="365" t="n">
        <v>32</v>
      </c>
      <c r="P144" s="365" t="n">
        <v>36.75</v>
      </c>
      <c r="Q144" s="352"/>
      <c r="R144" s="365" t="n">
        <v>26.75</v>
      </c>
      <c r="S144" s="365" t="n">
        <v>31.75</v>
      </c>
      <c r="T144" s="365" t="n">
        <v>36.5</v>
      </c>
      <c r="U144" s="352"/>
      <c r="V144" s="365" t="n">
        <v>0</v>
      </c>
      <c r="W144" s="365" t="n">
        <v>0</v>
      </c>
      <c r="X144" s="365" t="n">
        <v>3</v>
      </c>
      <c r="Y144" s="352"/>
      <c r="Z144" s="365" t="n">
        <v>0.06</v>
      </c>
      <c r="AA144" s="365" t="n">
        <v>0.08</v>
      </c>
      <c r="AB144" s="365" t="n">
        <v>0.12</v>
      </c>
      <c r="AC144" s="352"/>
      <c r="AD144" s="365" t="n">
        <v>0.10125</v>
      </c>
      <c r="AE144" s="365" t="n">
        <v>0.135</v>
      </c>
      <c r="AF144" s="365" t="n">
        <v>0.2025</v>
      </c>
      <c r="AG144" s="352"/>
      <c r="AH144" s="365" t="n">
        <v>-0.4</v>
      </c>
      <c r="AI144" s="365" t="n">
        <v>2.322</v>
      </c>
      <c r="AJ144" s="365" t="n">
        <v>0.6</v>
      </c>
      <c r="AK144" s="352"/>
      <c r="AL144" s="365" t="n">
        <v>-0.1</v>
      </c>
      <c r="AM144" s="365" t="n">
        <v>1</v>
      </c>
      <c r="AN144" s="365" t="n">
        <v>0.1</v>
      </c>
      <c r="AO144" s="352"/>
      <c r="AP144" s="353" t="n">
        <v>46</v>
      </c>
      <c r="AQ144" s="366" t="n">
        <v>0.4</v>
      </c>
      <c r="AR144" s="352"/>
      <c r="AS144" s="352"/>
      <c r="AT144" s="352"/>
      <c r="AU144" s="352"/>
      <c r="AV144" s="352"/>
      <c r="AW144" s="352"/>
      <c r="AX144" s="352"/>
      <c r="AY144" s="352"/>
      <c r="AZ144" s="352"/>
      <c r="BA144" s="352"/>
      <c r="BB144" s="352"/>
      <c r="BC144" s="352"/>
      <c r="BD144" s="352"/>
      <c r="BE144" s="352"/>
      <c r="BF144" s="352"/>
    </row>
    <row r="145" customFormat="false" ht="12.75" hidden="false" customHeight="false" outlineLevel="0" collapsed="false">
      <c r="A145" s="355" t="n">
        <f aca="false">EOMONTH(A144,0)+1</f>
        <v>41214</v>
      </c>
      <c r="B145" s="346" t="n">
        <v>0.064896782320979</v>
      </c>
      <c r="D145" s="363" t="n">
        <v>40087</v>
      </c>
      <c r="E145" s="364" t="n">
        <v>40.1500015258789</v>
      </c>
      <c r="F145" s="364" t="n">
        <v>42.4000015258789</v>
      </c>
      <c r="G145" s="364" t="n">
        <v>44.6500015258789</v>
      </c>
      <c r="H145" s="359"/>
      <c r="I145" s="364" t="n">
        <v>23.5</v>
      </c>
      <c r="J145" s="364" t="n">
        <v>28.25</v>
      </c>
      <c r="K145" s="364" t="n">
        <v>30.25</v>
      </c>
      <c r="L145" s="353"/>
      <c r="M145" s="354" t="n">
        <v>40969</v>
      </c>
      <c r="N145" s="365" t="n">
        <v>28</v>
      </c>
      <c r="O145" s="365" t="n">
        <v>33</v>
      </c>
      <c r="P145" s="365" t="n">
        <v>37.75</v>
      </c>
      <c r="Q145" s="352"/>
      <c r="R145" s="365" t="n">
        <v>27.75</v>
      </c>
      <c r="S145" s="365" t="n">
        <v>32.75</v>
      </c>
      <c r="T145" s="365" t="n">
        <v>37.5</v>
      </c>
      <c r="U145" s="352"/>
      <c r="V145" s="365" t="n">
        <v>0</v>
      </c>
      <c r="W145" s="365" t="n">
        <v>0</v>
      </c>
      <c r="X145" s="365" t="n">
        <v>2</v>
      </c>
      <c r="Y145" s="352"/>
      <c r="Z145" s="365" t="n">
        <v>0.06</v>
      </c>
      <c r="AA145" s="365" t="n">
        <v>0.08</v>
      </c>
      <c r="AB145" s="365" t="n">
        <v>0.12</v>
      </c>
      <c r="AC145" s="352"/>
      <c r="AD145" s="365" t="n">
        <v>0.09</v>
      </c>
      <c r="AE145" s="365" t="n">
        <v>0.12</v>
      </c>
      <c r="AF145" s="365" t="n">
        <v>0.18</v>
      </c>
      <c r="AG145" s="352"/>
      <c r="AH145" s="365" t="n">
        <v>-0.5</v>
      </c>
      <c r="AI145" s="365" t="n">
        <v>2.052</v>
      </c>
      <c r="AJ145" s="365" t="n">
        <v>1</v>
      </c>
      <c r="AK145" s="352"/>
      <c r="AL145" s="365" t="n">
        <v>-0.1</v>
      </c>
      <c r="AM145" s="365" t="n">
        <v>1</v>
      </c>
      <c r="AN145" s="365" t="n">
        <v>0.1</v>
      </c>
      <c r="AO145" s="352"/>
      <c r="AP145" s="353" t="n">
        <v>46</v>
      </c>
      <c r="AQ145" s="366" t="n">
        <v>0.4</v>
      </c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</row>
    <row r="146" customFormat="false" ht="12.75" hidden="false" customHeight="false" outlineLevel="0" collapsed="false">
      <c r="A146" s="355" t="n">
        <f aca="false">EOMONTH(A145,0)+1</f>
        <v>41244</v>
      </c>
      <c r="B146" s="346" t="n">
        <v>0.064913768440221</v>
      </c>
      <c r="D146" s="363" t="n">
        <v>40118</v>
      </c>
      <c r="E146" s="364" t="n">
        <v>40.25</v>
      </c>
      <c r="F146" s="364" t="n">
        <v>42.5</v>
      </c>
      <c r="G146" s="364" t="n">
        <v>44.75</v>
      </c>
      <c r="H146" s="359"/>
      <c r="I146" s="364" t="n">
        <v>23.5</v>
      </c>
      <c r="J146" s="364" t="n">
        <v>28.25</v>
      </c>
      <c r="K146" s="364" t="n">
        <v>30.25</v>
      </c>
      <c r="L146" s="353"/>
      <c r="M146" s="354" t="n">
        <v>41000</v>
      </c>
      <c r="N146" s="365" t="n">
        <v>29</v>
      </c>
      <c r="O146" s="365" t="n">
        <v>34</v>
      </c>
      <c r="P146" s="365" t="n">
        <v>38.75</v>
      </c>
      <c r="Q146" s="352"/>
      <c r="R146" s="365" t="n">
        <v>28.75</v>
      </c>
      <c r="S146" s="365" t="n">
        <v>33.75</v>
      </c>
      <c r="T146" s="365" t="n">
        <v>38.5</v>
      </c>
      <c r="U146" s="352"/>
      <c r="V146" s="365" t="n">
        <v>0</v>
      </c>
      <c r="W146" s="365" t="n">
        <v>0</v>
      </c>
      <c r="X146" s="365" t="n">
        <v>2</v>
      </c>
      <c r="Y146" s="352"/>
      <c r="Z146" s="365" t="n">
        <v>0.06</v>
      </c>
      <c r="AA146" s="365" t="n">
        <v>0.08</v>
      </c>
      <c r="AB146" s="365" t="n">
        <v>0.12</v>
      </c>
      <c r="AC146" s="352"/>
      <c r="AD146" s="365" t="n">
        <v>0.09</v>
      </c>
      <c r="AE146" s="365" t="n">
        <v>0.12</v>
      </c>
      <c r="AF146" s="365" t="n">
        <v>0.18</v>
      </c>
      <c r="AG146" s="352"/>
      <c r="AH146" s="365" t="n">
        <v>-0.5</v>
      </c>
      <c r="AI146" s="365" t="n">
        <v>1.998</v>
      </c>
      <c r="AJ146" s="365" t="n">
        <v>1</v>
      </c>
      <c r="AK146" s="352"/>
      <c r="AL146" s="365" t="n">
        <v>-0.1</v>
      </c>
      <c r="AM146" s="365" t="n">
        <v>1</v>
      </c>
      <c r="AN146" s="365" t="n">
        <v>0.1</v>
      </c>
      <c r="AO146" s="352"/>
      <c r="AP146" s="353" t="n">
        <v>46</v>
      </c>
      <c r="AQ146" s="366" t="n">
        <v>0.4</v>
      </c>
      <c r="AR146" s="352"/>
      <c r="AS146" s="352"/>
      <c r="AT146" s="352"/>
      <c r="AU146" s="352"/>
      <c r="AV146" s="352"/>
      <c r="AW146" s="352"/>
      <c r="AX146" s="352"/>
      <c r="AY146" s="352"/>
      <c r="AZ146" s="352"/>
      <c r="BA146" s="352"/>
      <c r="BB146" s="352"/>
      <c r="BC146" s="352"/>
      <c r="BD146" s="352"/>
      <c r="BE146" s="352"/>
      <c r="BF146" s="352"/>
    </row>
    <row r="147" customFormat="false" ht="12.75" hidden="false" customHeight="false" outlineLevel="0" collapsed="false">
      <c r="A147" s="355" t="n">
        <f aca="false">EOMONTH(A146,0)+1</f>
        <v>41275</v>
      </c>
      <c r="B147" s="346" t="n">
        <v>0.064931320763537</v>
      </c>
      <c r="D147" s="363" t="n">
        <v>40148</v>
      </c>
      <c r="E147" s="364" t="n">
        <v>40.3499984741211</v>
      </c>
      <c r="F147" s="364" t="n">
        <v>42.5999984741211</v>
      </c>
      <c r="G147" s="364" t="n">
        <v>44.8499984741211</v>
      </c>
      <c r="H147" s="359"/>
      <c r="I147" s="364" t="n">
        <v>24</v>
      </c>
      <c r="J147" s="364" t="n">
        <v>28.75</v>
      </c>
      <c r="K147" s="364" t="n">
        <v>30.75</v>
      </c>
      <c r="L147" s="353"/>
      <c r="M147" s="354" t="n">
        <v>41030</v>
      </c>
      <c r="N147" s="365" t="n">
        <v>35.25</v>
      </c>
      <c r="O147" s="365" t="n">
        <v>40.25</v>
      </c>
      <c r="P147" s="365" t="n">
        <v>45</v>
      </c>
      <c r="Q147" s="352"/>
      <c r="R147" s="365" t="n">
        <v>35</v>
      </c>
      <c r="S147" s="365" t="n">
        <v>40</v>
      </c>
      <c r="T147" s="365" t="n">
        <v>44.75</v>
      </c>
      <c r="U147" s="352"/>
      <c r="V147" s="365" t="n">
        <v>0</v>
      </c>
      <c r="W147" s="365" t="n">
        <v>0</v>
      </c>
      <c r="X147" s="365" t="n">
        <v>3</v>
      </c>
      <c r="Y147" s="352"/>
      <c r="Z147" s="365" t="n">
        <v>0.06</v>
      </c>
      <c r="AA147" s="365" t="n">
        <v>0.08</v>
      </c>
      <c r="AB147" s="365" t="n">
        <v>0.12</v>
      </c>
      <c r="AC147" s="352"/>
      <c r="AD147" s="365" t="n">
        <v>0.11625</v>
      </c>
      <c r="AE147" s="365" t="n">
        <v>0.155</v>
      </c>
      <c r="AF147" s="365" t="n">
        <v>0.2325</v>
      </c>
      <c r="AG147" s="352"/>
      <c r="AH147" s="365" t="n">
        <v>-0.4</v>
      </c>
      <c r="AI147" s="365" t="n">
        <v>2.15</v>
      </c>
      <c r="AJ147" s="365" t="n">
        <v>0.5</v>
      </c>
      <c r="AK147" s="352"/>
      <c r="AL147" s="365" t="n">
        <v>-0.1</v>
      </c>
      <c r="AM147" s="365" t="n">
        <v>1.05</v>
      </c>
      <c r="AN147" s="365" t="n">
        <v>0.1</v>
      </c>
      <c r="AO147" s="352"/>
      <c r="AP147" s="353" t="n">
        <v>47</v>
      </c>
      <c r="AQ147" s="366" t="n">
        <v>0.4</v>
      </c>
      <c r="AR147" s="352"/>
      <c r="AS147" s="352"/>
      <c r="AT147" s="352"/>
      <c r="AU147" s="352"/>
      <c r="AV147" s="352"/>
      <c r="AW147" s="352"/>
      <c r="AX147" s="352"/>
      <c r="AY147" s="352"/>
      <c r="AZ147" s="352"/>
      <c r="BA147" s="352"/>
      <c r="BB147" s="352"/>
      <c r="BC147" s="352"/>
      <c r="BD147" s="352"/>
      <c r="BE147" s="352"/>
      <c r="BF147" s="352"/>
    </row>
    <row r="148" customFormat="false" ht="12.75" hidden="false" customHeight="false" outlineLevel="0" collapsed="false">
      <c r="A148" s="355" t="n">
        <f aca="false">EOMONTH(A147,0)+1</f>
        <v>41306</v>
      </c>
      <c r="B148" s="346" t="n">
        <v>0.064948873086956</v>
      </c>
      <c r="D148" s="363" t="n">
        <v>40179</v>
      </c>
      <c r="E148" s="364" t="n">
        <v>53.3500022888184</v>
      </c>
      <c r="F148" s="364" t="n">
        <v>55.8500022888184</v>
      </c>
      <c r="G148" s="364" t="n">
        <v>58.3500022888184</v>
      </c>
      <c r="H148" s="359"/>
      <c r="I148" s="364" t="n">
        <v>24</v>
      </c>
      <c r="J148" s="364" t="n">
        <v>29.25</v>
      </c>
      <c r="K148" s="364" t="n">
        <v>31.25</v>
      </c>
      <c r="L148" s="353"/>
      <c r="M148" s="354" t="n">
        <v>41061</v>
      </c>
      <c r="N148" s="365" t="n">
        <v>39</v>
      </c>
      <c r="O148" s="365" t="n">
        <v>44</v>
      </c>
      <c r="P148" s="365" t="n">
        <v>48.75</v>
      </c>
      <c r="Q148" s="352"/>
      <c r="R148" s="365" t="n">
        <v>29</v>
      </c>
      <c r="S148" s="365" t="n">
        <v>34</v>
      </c>
      <c r="T148" s="365" t="n">
        <v>38.75</v>
      </c>
      <c r="U148" s="352"/>
      <c r="V148" s="365" t="n">
        <v>0.75</v>
      </c>
      <c r="W148" s="365" t="n">
        <v>3</v>
      </c>
      <c r="X148" s="365" t="n">
        <v>8</v>
      </c>
      <c r="Y148" s="352"/>
      <c r="Z148" s="365" t="n">
        <v>0.06</v>
      </c>
      <c r="AA148" s="365" t="n">
        <v>0.08</v>
      </c>
      <c r="AB148" s="365" t="n">
        <v>0.12</v>
      </c>
      <c r="AC148" s="352"/>
      <c r="AD148" s="365" t="n">
        <v>0.13125</v>
      </c>
      <c r="AE148" s="365" t="n">
        <v>0.175</v>
      </c>
      <c r="AF148" s="365" t="n">
        <v>0.2625</v>
      </c>
      <c r="AG148" s="352"/>
      <c r="AH148" s="365" t="n">
        <v>-0.4</v>
      </c>
      <c r="AI148" s="365" t="n">
        <v>2.9</v>
      </c>
      <c r="AJ148" s="365" t="n">
        <v>0.5</v>
      </c>
      <c r="AK148" s="352"/>
      <c r="AL148" s="365" t="n">
        <v>-0.1</v>
      </c>
      <c r="AM148" s="365" t="n">
        <v>1.15</v>
      </c>
      <c r="AN148" s="365" t="n">
        <v>0.1</v>
      </c>
      <c r="AO148" s="352"/>
      <c r="AP148" s="353" t="n">
        <v>47</v>
      </c>
      <c r="AQ148" s="366" t="n">
        <v>0.4</v>
      </c>
      <c r="AR148" s="352"/>
      <c r="AS148" s="352"/>
      <c r="AT148" s="352"/>
      <c r="AU148" s="352"/>
      <c r="AV148" s="352"/>
      <c r="AW148" s="352"/>
      <c r="AX148" s="352"/>
      <c r="AY148" s="352"/>
      <c r="AZ148" s="352"/>
      <c r="BA148" s="352"/>
      <c r="BB148" s="352"/>
      <c r="BC148" s="352"/>
      <c r="BD148" s="352"/>
      <c r="BE148" s="352"/>
      <c r="BF148" s="352"/>
    </row>
    <row r="149" customFormat="false" ht="12.75" hidden="false" customHeight="false" outlineLevel="0" collapsed="false">
      <c r="A149" s="355" t="n">
        <f aca="false">EOMONTH(A148,0)+1</f>
        <v>41334</v>
      </c>
      <c r="B149" s="346" t="n">
        <v>0.064964726798518</v>
      </c>
      <c r="D149" s="363" t="n">
        <v>40210</v>
      </c>
      <c r="E149" s="364" t="n">
        <v>52.75</v>
      </c>
      <c r="F149" s="364" t="n">
        <v>55.25</v>
      </c>
      <c r="G149" s="364" t="n">
        <v>57.75</v>
      </c>
      <c r="H149" s="359"/>
      <c r="I149" s="364" t="n">
        <v>24</v>
      </c>
      <c r="J149" s="364" t="n">
        <v>29</v>
      </c>
      <c r="K149" s="364" t="n">
        <v>31</v>
      </c>
      <c r="L149" s="353"/>
      <c r="M149" s="354" t="n">
        <v>41091</v>
      </c>
      <c r="N149" s="365" t="n">
        <v>41</v>
      </c>
      <c r="O149" s="365" t="n">
        <v>46</v>
      </c>
      <c r="P149" s="365" t="n">
        <v>50.75</v>
      </c>
      <c r="Q149" s="352"/>
      <c r="R149" s="365" t="n">
        <v>41</v>
      </c>
      <c r="S149" s="365" t="n">
        <v>46</v>
      </c>
      <c r="T149" s="365" t="n">
        <v>50.75</v>
      </c>
      <c r="U149" s="352"/>
      <c r="V149" s="365" t="n">
        <v>2</v>
      </c>
      <c r="W149" s="365" t="n">
        <v>7</v>
      </c>
      <c r="X149" s="365" t="n">
        <v>12</v>
      </c>
      <c r="Y149" s="352"/>
      <c r="Z149" s="365" t="n">
        <v>0.06</v>
      </c>
      <c r="AA149" s="365" t="n">
        <v>0.08</v>
      </c>
      <c r="AB149" s="365" t="n">
        <v>0.12</v>
      </c>
      <c r="AC149" s="352"/>
      <c r="AD149" s="365" t="n">
        <v>0.16125</v>
      </c>
      <c r="AE149" s="365" t="n">
        <v>0.215</v>
      </c>
      <c r="AF149" s="365" t="n">
        <v>0.3225</v>
      </c>
      <c r="AG149" s="352"/>
      <c r="AH149" s="365" t="n">
        <v>-0.4</v>
      </c>
      <c r="AI149" s="365" t="n">
        <v>3.9</v>
      </c>
      <c r="AJ149" s="365" t="n">
        <v>0.5</v>
      </c>
      <c r="AK149" s="352"/>
      <c r="AL149" s="365" t="n">
        <v>-0.1</v>
      </c>
      <c r="AM149" s="365" t="n">
        <v>1.15</v>
      </c>
      <c r="AN149" s="365" t="n">
        <v>0.1</v>
      </c>
      <c r="AO149" s="352"/>
      <c r="AP149" s="353" t="n">
        <v>47</v>
      </c>
      <c r="AQ149" s="366" t="n">
        <v>0.4</v>
      </c>
      <c r="AR149" s="352"/>
      <c r="AS149" s="352"/>
      <c r="AT149" s="352"/>
      <c r="AU149" s="352"/>
      <c r="AV149" s="352"/>
      <c r="AW149" s="352"/>
      <c r="AX149" s="352"/>
      <c r="AY149" s="352"/>
      <c r="AZ149" s="352"/>
      <c r="BA149" s="352"/>
      <c r="BB149" s="352"/>
      <c r="BC149" s="352"/>
      <c r="BD149" s="352"/>
      <c r="BE149" s="352"/>
      <c r="BF149" s="352"/>
    </row>
    <row r="150" customFormat="false" ht="12.75" hidden="false" customHeight="false" outlineLevel="0" collapsed="false">
      <c r="A150" s="355" t="n">
        <f aca="false">EOMONTH(A149,0)+1</f>
        <v>41365</v>
      </c>
      <c r="B150" s="346" t="n">
        <v>0.064982279122131</v>
      </c>
      <c r="D150" s="363" t="n">
        <v>40238</v>
      </c>
      <c r="E150" s="364" t="n">
        <v>44.3999977111816</v>
      </c>
      <c r="F150" s="364" t="n">
        <v>46.8999977111816</v>
      </c>
      <c r="G150" s="364" t="n">
        <v>49.3999977111816</v>
      </c>
      <c r="H150" s="359"/>
      <c r="I150" s="364" t="n">
        <v>23.25</v>
      </c>
      <c r="J150" s="364" t="n">
        <v>28.25</v>
      </c>
      <c r="K150" s="364" t="n">
        <v>30.25</v>
      </c>
      <c r="L150" s="353"/>
      <c r="M150" s="354" t="n">
        <v>41122</v>
      </c>
      <c r="N150" s="365" t="n">
        <v>41</v>
      </c>
      <c r="O150" s="365" t="n">
        <v>46</v>
      </c>
      <c r="P150" s="365" t="n">
        <v>50.75</v>
      </c>
      <c r="Q150" s="352"/>
      <c r="R150" s="365" t="n">
        <v>41</v>
      </c>
      <c r="S150" s="365" t="n">
        <v>46</v>
      </c>
      <c r="T150" s="365" t="n">
        <v>50.75</v>
      </c>
      <c r="U150" s="352"/>
      <c r="V150" s="365" t="n">
        <v>2</v>
      </c>
      <c r="W150" s="365" t="n">
        <v>7</v>
      </c>
      <c r="X150" s="365" t="n">
        <v>12</v>
      </c>
      <c r="Y150" s="352"/>
      <c r="Z150" s="365" t="n">
        <v>0.06</v>
      </c>
      <c r="AA150" s="365" t="n">
        <v>0.08</v>
      </c>
      <c r="AB150" s="365" t="n">
        <v>0.12</v>
      </c>
      <c r="AC150" s="352"/>
      <c r="AD150" s="365" t="n">
        <v>0.16125</v>
      </c>
      <c r="AE150" s="365" t="n">
        <v>0.215</v>
      </c>
      <c r="AF150" s="365" t="n">
        <v>0.3225</v>
      </c>
      <c r="AG150" s="352"/>
      <c r="AH150" s="365" t="n">
        <v>-0.5</v>
      </c>
      <c r="AI150" s="365" t="n">
        <v>3.9</v>
      </c>
      <c r="AJ150" s="365" t="n">
        <v>1.75</v>
      </c>
      <c r="AK150" s="352"/>
      <c r="AL150" s="365" t="n">
        <v>-0.1</v>
      </c>
      <c r="AM150" s="365" t="n">
        <v>1.15</v>
      </c>
      <c r="AN150" s="365" t="n">
        <v>0.1</v>
      </c>
      <c r="AO150" s="352"/>
      <c r="AP150" s="353" t="n">
        <v>48</v>
      </c>
      <c r="AQ150" s="366" t="n">
        <v>0.4</v>
      </c>
      <c r="AR150" s="352"/>
      <c r="AS150" s="352"/>
      <c r="AT150" s="352"/>
      <c r="AU150" s="352"/>
      <c r="AV150" s="352"/>
      <c r="AW150" s="352"/>
      <c r="AX150" s="352"/>
      <c r="AY150" s="352"/>
      <c r="AZ150" s="352"/>
      <c r="BA150" s="352"/>
      <c r="BB150" s="352"/>
      <c r="BC150" s="352"/>
      <c r="BD150" s="352"/>
      <c r="BE150" s="352"/>
      <c r="BF150" s="352"/>
    </row>
    <row r="151" customFormat="false" ht="12.75" hidden="false" customHeight="false" outlineLevel="0" collapsed="false">
      <c r="A151" s="355" t="n">
        <f aca="false">EOMONTH(A150,0)+1</f>
        <v>41395</v>
      </c>
      <c r="B151" s="346" t="n">
        <v>0.064999265241854</v>
      </c>
      <c r="D151" s="363" t="n">
        <v>40269</v>
      </c>
      <c r="E151" s="364" t="n">
        <v>43.6000022888184</v>
      </c>
      <c r="F151" s="364" t="n">
        <v>46.1000022888184</v>
      </c>
      <c r="G151" s="364" t="n">
        <v>48.6000022888184</v>
      </c>
      <c r="H151" s="359"/>
      <c r="I151" s="364" t="n">
        <v>23</v>
      </c>
      <c r="J151" s="364" t="n">
        <v>28</v>
      </c>
      <c r="K151" s="364" t="n">
        <v>30</v>
      </c>
      <c r="L151" s="353"/>
      <c r="M151" s="354" t="n">
        <v>41153</v>
      </c>
      <c r="N151" s="365" t="n">
        <v>35.5</v>
      </c>
      <c r="O151" s="365" t="n">
        <v>40.5</v>
      </c>
      <c r="P151" s="365" t="n">
        <v>45.25</v>
      </c>
      <c r="Q151" s="352"/>
      <c r="R151" s="365" t="n">
        <v>35.25</v>
      </c>
      <c r="S151" s="365" t="n">
        <v>40.25</v>
      </c>
      <c r="T151" s="365" t="n">
        <v>45</v>
      </c>
      <c r="U151" s="352"/>
      <c r="V151" s="365" t="n">
        <v>0.25</v>
      </c>
      <c r="W151" s="365" t="n">
        <v>1</v>
      </c>
      <c r="X151" s="365" t="n">
        <v>4</v>
      </c>
      <c r="Y151" s="352"/>
      <c r="Z151" s="365" t="n">
        <v>0.06</v>
      </c>
      <c r="AA151" s="365" t="n">
        <v>0.08</v>
      </c>
      <c r="AB151" s="365" t="n">
        <v>0.12</v>
      </c>
      <c r="AC151" s="352"/>
      <c r="AD151" s="365" t="n">
        <v>0.10125</v>
      </c>
      <c r="AE151" s="365" t="n">
        <v>0.135</v>
      </c>
      <c r="AF151" s="365" t="n">
        <v>0.2025</v>
      </c>
      <c r="AG151" s="352"/>
      <c r="AH151" s="365" t="n">
        <v>-1</v>
      </c>
      <c r="AI151" s="365" t="n">
        <v>2.33</v>
      </c>
      <c r="AJ151" s="365" t="n">
        <v>2.5</v>
      </c>
      <c r="AK151" s="352"/>
      <c r="AL151" s="365" t="n">
        <v>-0.1</v>
      </c>
      <c r="AM151" s="365" t="n">
        <v>1.05</v>
      </c>
      <c r="AN151" s="365" t="n">
        <v>0.1</v>
      </c>
      <c r="AO151" s="352"/>
      <c r="AP151" s="353" t="n">
        <v>48</v>
      </c>
      <c r="AQ151" s="366" t="n">
        <v>0.4</v>
      </c>
      <c r="AR151" s="352"/>
      <c r="AS151" s="352"/>
      <c r="AT151" s="352"/>
      <c r="AU151" s="352"/>
      <c r="AV151" s="352"/>
      <c r="AW151" s="352"/>
      <c r="AX151" s="352"/>
      <c r="AY151" s="352"/>
      <c r="AZ151" s="352"/>
      <c r="BA151" s="352"/>
      <c r="BB151" s="352"/>
      <c r="BC151" s="352"/>
      <c r="BD151" s="352"/>
      <c r="BE151" s="352"/>
      <c r="BF151" s="352"/>
    </row>
    <row r="152" customFormat="false" ht="12.75" hidden="false" customHeight="false" outlineLevel="0" collapsed="false">
      <c r="A152" s="355" t="n">
        <f aca="false">EOMONTH(A151,0)+1</f>
        <v>41426</v>
      </c>
      <c r="B152" s="346" t="n">
        <v>0.065016817565668</v>
      </c>
      <c r="D152" s="363" t="n">
        <v>40299</v>
      </c>
      <c r="E152" s="364" t="n">
        <v>50.4999961853027</v>
      </c>
      <c r="F152" s="364" t="n">
        <v>55.4999961853027</v>
      </c>
      <c r="G152" s="364" t="n">
        <v>60.4999961853027</v>
      </c>
      <c r="H152" s="359"/>
      <c r="I152" s="364" t="n">
        <v>30.75</v>
      </c>
      <c r="J152" s="364" t="n">
        <v>35.75</v>
      </c>
      <c r="K152" s="364" t="n">
        <v>37.75</v>
      </c>
      <c r="L152" s="353"/>
      <c r="M152" s="354" t="n">
        <v>41183</v>
      </c>
      <c r="N152" s="365" t="n">
        <v>29.5</v>
      </c>
      <c r="O152" s="365" t="n">
        <v>34.5</v>
      </c>
      <c r="P152" s="365" t="n">
        <v>39.25</v>
      </c>
      <c r="Q152" s="352"/>
      <c r="R152" s="365" t="n">
        <v>29.25</v>
      </c>
      <c r="S152" s="365" t="n">
        <v>34.25</v>
      </c>
      <c r="T152" s="365" t="n">
        <v>39</v>
      </c>
      <c r="U152" s="352"/>
      <c r="V152" s="365" t="n">
        <v>0</v>
      </c>
      <c r="W152" s="365" t="n">
        <v>0</v>
      </c>
      <c r="X152" s="365" t="n">
        <v>2</v>
      </c>
      <c r="Y152" s="352"/>
      <c r="Z152" s="365" t="n">
        <v>0.06</v>
      </c>
      <c r="AA152" s="365" t="n">
        <v>0.08</v>
      </c>
      <c r="AB152" s="365" t="n">
        <v>0.12</v>
      </c>
      <c r="AC152" s="352"/>
      <c r="AD152" s="365" t="n">
        <v>0.07875</v>
      </c>
      <c r="AE152" s="365" t="n">
        <v>0.105</v>
      </c>
      <c r="AF152" s="365" t="n">
        <v>0.1575</v>
      </c>
      <c r="AG152" s="352"/>
      <c r="AH152" s="365" t="n">
        <v>-1</v>
      </c>
      <c r="AI152" s="365" t="n">
        <v>2.06</v>
      </c>
      <c r="AJ152" s="365" t="n">
        <v>2.5</v>
      </c>
      <c r="AK152" s="352"/>
      <c r="AL152" s="365" t="n">
        <v>-0.1</v>
      </c>
      <c r="AM152" s="365" t="n">
        <v>1</v>
      </c>
      <c r="AN152" s="365" t="n">
        <v>0.1</v>
      </c>
      <c r="AO152" s="352"/>
      <c r="AP152" s="353" t="n">
        <v>48</v>
      </c>
      <c r="AQ152" s="366" t="n">
        <v>0.4</v>
      </c>
      <c r="AR152" s="352"/>
      <c r="AS152" s="352"/>
      <c r="AT152" s="352"/>
      <c r="AU152" s="352"/>
      <c r="AV152" s="352"/>
      <c r="AW152" s="352"/>
      <c r="AX152" s="352"/>
      <c r="AY152" s="352"/>
      <c r="AZ152" s="352"/>
      <c r="BA152" s="352"/>
      <c r="BB152" s="352"/>
      <c r="BC152" s="352"/>
      <c r="BD152" s="352"/>
      <c r="BE152" s="352"/>
      <c r="BF152" s="352"/>
    </row>
    <row r="153" customFormat="false" ht="12.75" hidden="false" customHeight="false" outlineLevel="0" collapsed="false">
      <c r="A153" s="355" t="n">
        <f aca="false">EOMONTH(A152,0)+1</f>
        <v>41456</v>
      </c>
      <c r="B153" s="346" t="n">
        <v>0.065033803685585</v>
      </c>
      <c r="D153" s="363" t="n">
        <v>40330</v>
      </c>
      <c r="E153" s="364" t="n">
        <v>49.5</v>
      </c>
      <c r="F153" s="364" t="n">
        <v>64.5</v>
      </c>
      <c r="G153" s="364" t="n">
        <v>74.5</v>
      </c>
      <c r="H153" s="359"/>
      <c r="I153" s="364" t="n">
        <v>30</v>
      </c>
      <c r="J153" s="364" t="n">
        <v>36.75</v>
      </c>
      <c r="K153" s="364" t="n">
        <v>42.5</v>
      </c>
      <c r="L153" s="353"/>
      <c r="M153" s="354" t="n">
        <v>41214</v>
      </c>
      <c r="N153" s="365" t="n">
        <v>29.5</v>
      </c>
      <c r="O153" s="365" t="n">
        <v>34.5</v>
      </c>
      <c r="P153" s="365" t="n">
        <v>39.25</v>
      </c>
      <c r="Q153" s="352"/>
      <c r="R153" s="365" t="n">
        <v>29.25</v>
      </c>
      <c r="S153" s="365" t="n">
        <v>34.25</v>
      </c>
      <c r="T153" s="365" t="n">
        <v>39</v>
      </c>
      <c r="U153" s="352"/>
      <c r="V153" s="365" t="n">
        <v>0</v>
      </c>
      <c r="W153" s="365" t="n">
        <v>0</v>
      </c>
      <c r="X153" s="365" t="n">
        <v>2</v>
      </c>
      <c r="Y153" s="352"/>
      <c r="Z153" s="365" t="n">
        <v>0.06</v>
      </c>
      <c r="AA153" s="365" t="n">
        <v>0.08</v>
      </c>
      <c r="AB153" s="365" t="n">
        <v>0.12</v>
      </c>
      <c r="AC153" s="352"/>
      <c r="AD153" s="365" t="n">
        <v>0.07875</v>
      </c>
      <c r="AE153" s="365" t="n">
        <v>0.105</v>
      </c>
      <c r="AF153" s="365" t="n">
        <v>0.1575</v>
      </c>
      <c r="AG153" s="352"/>
      <c r="AH153" s="365" t="n">
        <v>-0.5</v>
      </c>
      <c r="AI153" s="365" t="n">
        <v>2.052</v>
      </c>
      <c r="AJ153" s="365" t="n">
        <v>1</v>
      </c>
      <c r="AK153" s="352"/>
      <c r="AL153" s="365" t="n">
        <v>-0.1</v>
      </c>
      <c r="AM153" s="365" t="n">
        <v>1</v>
      </c>
      <c r="AN153" s="365" t="n">
        <v>0.1</v>
      </c>
      <c r="AO153" s="352"/>
      <c r="AP153" s="353" t="n">
        <v>49</v>
      </c>
      <c r="AQ153" s="366" t="n">
        <v>0.4</v>
      </c>
      <c r="AR153" s="352"/>
      <c r="AS153" s="352"/>
      <c r="AT153" s="352"/>
      <c r="AU153" s="352"/>
      <c r="AV153" s="352"/>
      <c r="AW153" s="352"/>
      <c r="AX153" s="352"/>
      <c r="AY153" s="352"/>
      <c r="AZ153" s="352"/>
      <c r="BA153" s="352"/>
      <c r="BB153" s="352"/>
      <c r="BC153" s="352"/>
      <c r="BD153" s="352"/>
      <c r="BE153" s="352"/>
      <c r="BF153" s="352"/>
    </row>
    <row r="154" customFormat="false" ht="12.75" hidden="false" customHeight="false" outlineLevel="0" collapsed="false">
      <c r="A154" s="355" t="n">
        <f aca="false">EOMONTH(A153,0)+1</f>
        <v>41487</v>
      </c>
      <c r="B154" s="346" t="n">
        <v>0.0650513560096</v>
      </c>
      <c r="D154" s="363" t="n">
        <v>40360</v>
      </c>
      <c r="E154" s="364" t="n">
        <v>55.5</v>
      </c>
      <c r="F154" s="364" t="n">
        <v>85.5</v>
      </c>
      <c r="G154" s="364" t="n">
        <v>100.5</v>
      </c>
      <c r="H154" s="359"/>
      <c r="I154" s="364" t="n">
        <v>27.25</v>
      </c>
      <c r="J154" s="364" t="n">
        <v>33.5</v>
      </c>
      <c r="K154" s="364" t="n">
        <v>41.75</v>
      </c>
      <c r="L154" s="353"/>
      <c r="M154" s="354" t="n">
        <v>41244</v>
      </c>
      <c r="N154" s="365" t="n">
        <v>27.5</v>
      </c>
      <c r="O154" s="365" t="n">
        <v>32.5</v>
      </c>
      <c r="P154" s="365" t="n">
        <v>37.25</v>
      </c>
      <c r="Q154" s="352"/>
      <c r="R154" s="365" t="n">
        <v>27.25</v>
      </c>
      <c r="S154" s="365" t="n">
        <v>32.25</v>
      </c>
      <c r="T154" s="365" t="n">
        <v>37</v>
      </c>
      <c r="U154" s="352"/>
      <c r="V154" s="365" t="n">
        <v>0</v>
      </c>
      <c r="W154" s="365" t="n">
        <v>0</v>
      </c>
      <c r="X154" s="365" t="n">
        <v>2</v>
      </c>
      <c r="Y154" s="352"/>
      <c r="Z154" s="365" t="n">
        <v>0.06</v>
      </c>
      <c r="AA154" s="365" t="n">
        <v>0.08</v>
      </c>
      <c r="AB154" s="365" t="n">
        <v>0.12</v>
      </c>
      <c r="AC154" s="352"/>
      <c r="AD154" s="365" t="n">
        <v>0.08625</v>
      </c>
      <c r="AE154" s="365" t="n">
        <v>0.115</v>
      </c>
      <c r="AF154" s="365" t="n">
        <v>0.1725</v>
      </c>
      <c r="AG154" s="352"/>
      <c r="AH154" s="365" t="n">
        <v>-0.4</v>
      </c>
      <c r="AI154" s="365" t="n">
        <v>1.89</v>
      </c>
      <c r="AJ154" s="365" t="n">
        <v>0.5</v>
      </c>
      <c r="AK154" s="352"/>
      <c r="AL154" s="365" t="n">
        <v>-0.1</v>
      </c>
      <c r="AM154" s="365" t="n">
        <v>1</v>
      </c>
      <c r="AN154" s="365" t="n">
        <v>0.1</v>
      </c>
      <c r="AO154" s="352"/>
      <c r="AP154" s="353" t="n">
        <v>49</v>
      </c>
      <c r="AQ154" s="366" t="n">
        <v>0.4</v>
      </c>
      <c r="AR154" s="352"/>
      <c r="AS154" s="352"/>
      <c r="AT154" s="352"/>
      <c r="AU154" s="352"/>
      <c r="AV154" s="352"/>
      <c r="AW154" s="352"/>
      <c r="AX154" s="352"/>
      <c r="AY154" s="352"/>
      <c r="AZ154" s="352"/>
      <c r="BA154" s="352"/>
      <c r="BB154" s="352"/>
      <c r="BC154" s="352"/>
      <c r="BD154" s="352"/>
      <c r="BE154" s="352"/>
      <c r="BF154" s="352"/>
    </row>
    <row r="155" customFormat="false" ht="12.75" hidden="false" customHeight="false" outlineLevel="0" collapsed="false">
      <c r="A155" s="355" t="n">
        <f aca="false">EOMONTH(A154,0)+1</f>
        <v>41518</v>
      </c>
      <c r="B155" s="346" t="n">
        <v>0.065068908333717</v>
      </c>
      <c r="D155" s="363" t="n">
        <v>40391</v>
      </c>
      <c r="E155" s="364" t="n">
        <v>55.5</v>
      </c>
      <c r="F155" s="364" t="n">
        <v>85.5</v>
      </c>
      <c r="G155" s="364" t="n">
        <v>100.5</v>
      </c>
      <c r="H155" s="359"/>
      <c r="I155" s="364" t="n">
        <v>27</v>
      </c>
      <c r="J155" s="364" t="n">
        <v>33.25</v>
      </c>
      <c r="K155" s="364" t="n">
        <v>41.5</v>
      </c>
      <c r="L155" s="353"/>
      <c r="M155" s="354" t="n">
        <v>41275</v>
      </c>
      <c r="N155" s="365" t="n">
        <v>29.25</v>
      </c>
      <c r="O155" s="365" t="n">
        <v>34.5</v>
      </c>
      <c r="P155" s="365" t="n">
        <v>39.5</v>
      </c>
      <c r="Q155" s="352"/>
      <c r="R155" s="365" t="n">
        <v>29.25</v>
      </c>
      <c r="S155" s="365" t="n">
        <v>34.5</v>
      </c>
      <c r="T155" s="365" t="n">
        <v>39.5</v>
      </c>
      <c r="U155" s="352"/>
      <c r="V155" s="365" t="n">
        <v>0</v>
      </c>
      <c r="W155" s="365" t="n">
        <v>0</v>
      </c>
      <c r="X155" s="365" t="n">
        <v>3</v>
      </c>
      <c r="Y155" s="352"/>
      <c r="Z155" s="365" t="n">
        <v>0.06</v>
      </c>
      <c r="AA155" s="365" t="n">
        <v>0.08</v>
      </c>
      <c r="AB155" s="365" t="n">
        <v>0.12</v>
      </c>
      <c r="AC155" s="352"/>
      <c r="AD155" s="365" t="n">
        <v>0.10125</v>
      </c>
      <c r="AE155" s="365" t="n">
        <v>0.135</v>
      </c>
      <c r="AF155" s="365" t="n">
        <v>0.2025</v>
      </c>
      <c r="AG155" s="352"/>
      <c r="AH155" s="365" t="n">
        <v>-0.4</v>
      </c>
      <c r="AI155" s="365" t="n">
        <v>2.322</v>
      </c>
      <c r="AJ155" s="365" t="n">
        <v>0.5</v>
      </c>
      <c r="AK155" s="352"/>
      <c r="AL155" s="365" t="n">
        <v>-0.1</v>
      </c>
      <c r="AM155" s="365" t="n">
        <v>1</v>
      </c>
      <c r="AN155" s="365" t="n">
        <v>0.1</v>
      </c>
      <c r="AO155" s="352"/>
      <c r="AP155" s="353" t="n">
        <v>49</v>
      </c>
      <c r="AQ155" s="366" t="n">
        <v>0.4</v>
      </c>
      <c r="AR155" s="352"/>
      <c r="AS155" s="352"/>
      <c r="AT155" s="352"/>
      <c r="AU155" s="352"/>
      <c r="AV155" s="352"/>
      <c r="AW155" s="352"/>
      <c r="AX155" s="352"/>
      <c r="AY155" s="352"/>
      <c r="AZ155" s="352"/>
      <c r="BA155" s="352"/>
      <c r="BB155" s="352"/>
      <c r="BC155" s="352"/>
      <c r="BD155" s="352"/>
      <c r="BE155" s="352"/>
      <c r="BF155" s="352"/>
    </row>
    <row r="156" customFormat="false" ht="12.75" hidden="false" customHeight="false" outlineLevel="0" collapsed="false">
      <c r="A156" s="355" t="n">
        <f aca="false">EOMONTH(A155,0)+1</f>
        <v>41548</v>
      </c>
      <c r="B156" s="346" t="n">
        <v>0.065085894453928</v>
      </c>
      <c r="D156" s="363" t="n">
        <v>40422</v>
      </c>
      <c r="E156" s="364" t="n">
        <v>36.0000038146973</v>
      </c>
      <c r="F156" s="364" t="n">
        <v>46.0000038146973</v>
      </c>
      <c r="G156" s="364" t="n">
        <v>56.0000038146973</v>
      </c>
      <c r="H156" s="359"/>
      <c r="I156" s="364" t="n">
        <v>26.25</v>
      </c>
      <c r="J156" s="364" t="n">
        <v>33.75</v>
      </c>
      <c r="K156" s="364" t="n">
        <v>35.75</v>
      </c>
      <c r="L156" s="353"/>
      <c r="M156" s="354" t="n">
        <v>41306</v>
      </c>
      <c r="N156" s="365" t="n">
        <v>27.25</v>
      </c>
      <c r="O156" s="365" t="n">
        <v>32.5</v>
      </c>
      <c r="P156" s="365" t="n">
        <v>37.5</v>
      </c>
      <c r="Q156" s="352"/>
      <c r="R156" s="365" t="n">
        <v>27.25</v>
      </c>
      <c r="S156" s="365" t="n">
        <v>32.5</v>
      </c>
      <c r="T156" s="365" t="n">
        <v>37.5</v>
      </c>
      <c r="U156" s="352"/>
      <c r="V156" s="365" t="n">
        <v>0</v>
      </c>
      <c r="W156" s="365" t="n">
        <v>0</v>
      </c>
      <c r="X156" s="365" t="n">
        <v>3</v>
      </c>
      <c r="Y156" s="352"/>
      <c r="Z156" s="365" t="n">
        <v>0.06</v>
      </c>
      <c r="AA156" s="365" t="n">
        <v>0.08</v>
      </c>
      <c r="AB156" s="365" t="n">
        <v>0.12</v>
      </c>
      <c r="AC156" s="352"/>
      <c r="AD156" s="365" t="n">
        <v>0.10125</v>
      </c>
      <c r="AE156" s="365" t="n">
        <v>0.135</v>
      </c>
      <c r="AF156" s="365" t="n">
        <v>0.2025</v>
      </c>
      <c r="AG156" s="352"/>
      <c r="AH156" s="365" t="n">
        <v>-0.4</v>
      </c>
      <c r="AI156" s="365" t="n">
        <v>2.322</v>
      </c>
      <c r="AJ156" s="365" t="n">
        <v>0.6</v>
      </c>
      <c r="AK156" s="352"/>
      <c r="AL156" s="365" t="n">
        <v>-0.1</v>
      </c>
      <c r="AM156" s="365" t="n">
        <v>1</v>
      </c>
      <c r="AN156" s="365" t="n">
        <v>0.1</v>
      </c>
      <c r="AO156" s="352"/>
      <c r="AP156" s="353" t="n">
        <v>50</v>
      </c>
      <c r="AQ156" s="366" t="n">
        <v>0.4</v>
      </c>
      <c r="AR156" s="352"/>
      <c r="AS156" s="352"/>
      <c r="AT156" s="352"/>
      <c r="AU156" s="352"/>
      <c r="AV156" s="352"/>
      <c r="AW156" s="352"/>
      <c r="AX156" s="352"/>
      <c r="AY156" s="352"/>
      <c r="AZ156" s="352"/>
      <c r="BA156" s="352"/>
      <c r="BB156" s="352"/>
      <c r="BC156" s="352"/>
      <c r="BD156" s="352"/>
      <c r="BE156" s="352"/>
      <c r="BF156" s="352"/>
    </row>
    <row r="157" customFormat="false" ht="12.75" hidden="false" customHeight="false" outlineLevel="0" collapsed="false">
      <c r="A157" s="355" t="n">
        <f aca="false">EOMONTH(A156,0)+1</f>
        <v>41579</v>
      </c>
      <c r="B157" s="346" t="n">
        <v>0.065103446778246</v>
      </c>
      <c r="D157" s="363" t="n">
        <v>40452</v>
      </c>
      <c r="E157" s="364" t="n">
        <v>40.4000015258789</v>
      </c>
      <c r="F157" s="364" t="n">
        <v>42.9000015258789</v>
      </c>
      <c r="G157" s="364" t="n">
        <v>45.4000015258789</v>
      </c>
      <c r="H157" s="359"/>
      <c r="I157" s="364" t="n">
        <v>23.5</v>
      </c>
      <c r="J157" s="364" t="n">
        <v>28.5</v>
      </c>
      <c r="K157" s="364" t="n">
        <v>30.5</v>
      </c>
      <c r="L157" s="353"/>
      <c r="M157" s="354" t="n">
        <v>41334</v>
      </c>
      <c r="N157" s="365" t="n">
        <v>28.25</v>
      </c>
      <c r="O157" s="365" t="n">
        <v>33.5</v>
      </c>
      <c r="P157" s="365" t="n">
        <v>38.5</v>
      </c>
      <c r="Q157" s="352"/>
      <c r="R157" s="365" t="n">
        <v>28.25</v>
      </c>
      <c r="S157" s="365" t="n">
        <v>33.5</v>
      </c>
      <c r="T157" s="365" t="n">
        <v>38.5</v>
      </c>
      <c r="U157" s="352"/>
      <c r="V157" s="365" t="n">
        <v>0</v>
      </c>
      <c r="W157" s="365" t="n">
        <v>0</v>
      </c>
      <c r="X157" s="365" t="n">
        <v>2</v>
      </c>
      <c r="Y157" s="352"/>
      <c r="Z157" s="365" t="n">
        <v>0.06</v>
      </c>
      <c r="AA157" s="365" t="n">
        <v>0.08</v>
      </c>
      <c r="AB157" s="365" t="n">
        <v>0.12</v>
      </c>
      <c r="AC157" s="352"/>
      <c r="AD157" s="365" t="n">
        <v>0.09</v>
      </c>
      <c r="AE157" s="365" t="n">
        <v>0.12</v>
      </c>
      <c r="AF157" s="365" t="n">
        <v>0.18</v>
      </c>
      <c r="AG157" s="352"/>
      <c r="AH157" s="365" t="n">
        <v>-0.5</v>
      </c>
      <c r="AI157" s="365" t="n">
        <v>2.052</v>
      </c>
      <c r="AJ157" s="365" t="n">
        <v>1</v>
      </c>
      <c r="AK157" s="352"/>
      <c r="AL157" s="365" t="n">
        <v>-0.1</v>
      </c>
      <c r="AM157" s="365" t="n">
        <v>1</v>
      </c>
      <c r="AN157" s="365" t="n">
        <v>0.1</v>
      </c>
      <c r="AO157" s="352"/>
      <c r="AP157" s="353" t="n">
        <v>50</v>
      </c>
      <c r="AQ157" s="366" t="n">
        <v>0.4</v>
      </c>
      <c r="AR157" s="352"/>
      <c r="AS157" s="352"/>
      <c r="AT157" s="352"/>
      <c r="AU157" s="352"/>
      <c r="AV157" s="352"/>
      <c r="AW157" s="352"/>
      <c r="AX157" s="352"/>
      <c r="AY157" s="352"/>
      <c r="AZ157" s="352"/>
      <c r="BA157" s="352"/>
      <c r="BB157" s="352"/>
      <c r="BC157" s="352"/>
      <c r="BD157" s="352"/>
      <c r="BE157" s="352"/>
      <c r="BF157" s="352"/>
    </row>
    <row r="158" customFormat="false" ht="12.75" hidden="false" customHeight="false" outlineLevel="0" collapsed="false">
      <c r="A158" s="355" t="n">
        <f aca="false">EOMONTH(A157,0)+1</f>
        <v>41609</v>
      </c>
      <c r="B158" s="346" t="n">
        <v>0.065120432898651</v>
      </c>
      <c r="D158" s="363" t="n">
        <v>40483</v>
      </c>
      <c r="E158" s="364" t="n">
        <v>40.5</v>
      </c>
      <c r="F158" s="364" t="n">
        <v>43</v>
      </c>
      <c r="G158" s="364" t="n">
        <v>45.5</v>
      </c>
      <c r="H158" s="359"/>
      <c r="I158" s="364" t="n">
        <v>23.5</v>
      </c>
      <c r="J158" s="364" t="n">
        <v>28.5</v>
      </c>
      <c r="K158" s="364" t="n">
        <v>30.5</v>
      </c>
      <c r="L158" s="353"/>
      <c r="M158" s="354" t="n">
        <v>41365</v>
      </c>
      <c r="N158" s="365" t="n">
        <v>29.25</v>
      </c>
      <c r="O158" s="365" t="n">
        <v>34.5</v>
      </c>
      <c r="P158" s="365" t="n">
        <v>39.5</v>
      </c>
      <c r="Q158" s="352"/>
      <c r="R158" s="365" t="n">
        <v>29.25</v>
      </c>
      <c r="S158" s="365" t="n">
        <v>34.5</v>
      </c>
      <c r="T158" s="365" t="n">
        <v>39.5</v>
      </c>
      <c r="U158" s="352"/>
      <c r="V158" s="365" t="n">
        <v>0</v>
      </c>
      <c r="W158" s="365" t="n">
        <v>0</v>
      </c>
      <c r="X158" s="365" t="n">
        <v>2</v>
      </c>
      <c r="Y158" s="352"/>
      <c r="Z158" s="365" t="n">
        <v>0.06</v>
      </c>
      <c r="AA158" s="365" t="n">
        <v>0.08</v>
      </c>
      <c r="AB158" s="365" t="n">
        <v>0.12</v>
      </c>
      <c r="AC158" s="352"/>
      <c r="AD158" s="365" t="n">
        <v>0.09</v>
      </c>
      <c r="AE158" s="365" t="n">
        <v>0.12</v>
      </c>
      <c r="AF158" s="365" t="n">
        <v>0.18</v>
      </c>
      <c r="AG158" s="352"/>
      <c r="AH158" s="365" t="n">
        <v>-0.5</v>
      </c>
      <c r="AI158" s="365" t="n">
        <v>1.998</v>
      </c>
      <c r="AJ158" s="365" t="n">
        <v>1</v>
      </c>
      <c r="AK158" s="352"/>
      <c r="AL158" s="365" t="n">
        <v>-0.1</v>
      </c>
      <c r="AM158" s="365" t="n">
        <v>1</v>
      </c>
      <c r="AN158" s="365" t="n">
        <v>0.1</v>
      </c>
      <c r="AO158" s="352"/>
      <c r="AP158" s="353" t="n">
        <v>50</v>
      </c>
      <c r="AQ158" s="366" t="n">
        <v>0.4</v>
      </c>
      <c r="AR158" s="352"/>
      <c r="AS158" s="352"/>
      <c r="AT158" s="352"/>
      <c r="AU158" s="352"/>
      <c r="AV158" s="352"/>
      <c r="AW158" s="352"/>
      <c r="AX158" s="352"/>
      <c r="AY158" s="352"/>
      <c r="AZ158" s="352"/>
      <c r="BA158" s="352"/>
      <c r="BB158" s="352"/>
      <c r="BC158" s="352"/>
      <c r="BD158" s="352"/>
      <c r="BE158" s="352"/>
      <c r="BF158" s="352"/>
    </row>
    <row r="159" customFormat="false" ht="12.75" hidden="false" customHeight="false" outlineLevel="0" collapsed="false">
      <c r="A159" s="355" t="n">
        <f aca="false">EOMONTH(A158,0)+1</f>
        <v>41640</v>
      </c>
      <c r="B159" s="346" t="n">
        <v>0.065137985223169</v>
      </c>
      <c r="D159" s="363" t="n">
        <v>40513</v>
      </c>
      <c r="E159" s="364" t="n">
        <v>40.5999984741211</v>
      </c>
      <c r="F159" s="364" t="n">
        <v>43.0999984741211</v>
      </c>
      <c r="G159" s="364" t="n">
        <v>45.5999984741211</v>
      </c>
      <c r="H159" s="359"/>
      <c r="I159" s="364" t="n">
        <v>24</v>
      </c>
      <c r="J159" s="364" t="n">
        <v>29</v>
      </c>
      <c r="K159" s="364" t="n">
        <v>31</v>
      </c>
      <c r="L159" s="353"/>
      <c r="M159" s="354" t="n">
        <v>41395</v>
      </c>
      <c r="N159" s="365" t="n">
        <v>35.5</v>
      </c>
      <c r="O159" s="365" t="n">
        <v>40.75</v>
      </c>
      <c r="P159" s="365" t="n">
        <v>45.75</v>
      </c>
      <c r="Q159" s="352"/>
      <c r="R159" s="365" t="n">
        <v>35.5</v>
      </c>
      <c r="S159" s="365" t="n">
        <v>40.75</v>
      </c>
      <c r="T159" s="365" t="n">
        <v>45.75</v>
      </c>
      <c r="U159" s="352"/>
      <c r="V159" s="365" t="n">
        <v>0</v>
      </c>
      <c r="W159" s="365" t="n">
        <v>0</v>
      </c>
      <c r="X159" s="365" t="n">
        <v>3</v>
      </c>
      <c r="Y159" s="352"/>
      <c r="Z159" s="365" t="n">
        <v>0.06</v>
      </c>
      <c r="AA159" s="365" t="n">
        <v>0.08</v>
      </c>
      <c r="AB159" s="365" t="n">
        <v>0.12</v>
      </c>
      <c r="AC159" s="352"/>
      <c r="AD159" s="365" t="n">
        <v>0.11625</v>
      </c>
      <c r="AE159" s="365" t="n">
        <v>0.155</v>
      </c>
      <c r="AF159" s="365" t="n">
        <v>0.2325</v>
      </c>
      <c r="AG159" s="352"/>
      <c r="AH159" s="365" t="n">
        <v>-0.4</v>
      </c>
      <c r="AI159" s="365" t="n">
        <v>2.15</v>
      </c>
      <c r="AJ159" s="365" t="n">
        <v>0.5</v>
      </c>
      <c r="AK159" s="352"/>
      <c r="AL159" s="365" t="n">
        <v>-0.1</v>
      </c>
      <c r="AM159" s="365" t="n">
        <v>1.05</v>
      </c>
      <c r="AN159" s="365" t="n">
        <v>0.1</v>
      </c>
      <c r="AO159" s="352"/>
      <c r="AP159" s="353" t="n">
        <v>51</v>
      </c>
      <c r="AQ159" s="366" t="n">
        <v>0.4</v>
      </c>
      <c r="AR159" s="352"/>
      <c r="AS159" s="352"/>
      <c r="AT159" s="352"/>
      <c r="AU159" s="352"/>
      <c r="AV159" s="352"/>
      <c r="AW159" s="352"/>
      <c r="AX159" s="352"/>
      <c r="AY159" s="352"/>
      <c r="AZ159" s="352"/>
      <c r="BA159" s="352"/>
      <c r="BB159" s="352"/>
      <c r="BC159" s="352"/>
      <c r="BD159" s="352"/>
      <c r="BE159" s="352"/>
      <c r="BF159" s="352"/>
    </row>
    <row r="160" customFormat="false" ht="12.75" hidden="false" customHeight="false" outlineLevel="0" collapsed="false">
      <c r="A160" s="355" t="n">
        <f aca="false">EOMONTH(A159,0)+1</f>
        <v>41671</v>
      </c>
      <c r="B160" s="346" t="n">
        <v>0.06515553754779</v>
      </c>
      <c r="D160" s="363" t="n">
        <v>40544</v>
      </c>
      <c r="E160" s="364" t="n">
        <v>53.6000022888184</v>
      </c>
      <c r="F160" s="364" t="n">
        <v>56.3500022888184</v>
      </c>
      <c r="G160" s="364" t="n">
        <v>59.1000022888184</v>
      </c>
      <c r="H160" s="359"/>
      <c r="I160" s="364" t="n">
        <v>24</v>
      </c>
      <c r="J160" s="364" t="n">
        <v>29.5</v>
      </c>
      <c r="K160" s="364" t="n">
        <v>31.5</v>
      </c>
      <c r="L160" s="353"/>
      <c r="M160" s="354" t="n">
        <v>41426</v>
      </c>
      <c r="N160" s="365" t="n">
        <v>39.25</v>
      </c>
      <c r="O160" s="365" t="n">
        <v>44.5</v>
      </c>
      <c r="P160" s="365" t="n">
        <v>49.5</v>
      </c>
      <c r="Q160" s="352"/>
      <c r="R160" s="365" t="n">
        <v>29.5</v>
      </c>
      <c r="S160" s="365" t="n">
        <v>34.75</v>
      </c>
      <c r="T160" s="365" t="n">
        <v>39.75</v>
      </c>
      <c r="U160" s="352"/>
      <c r="V160" s="365" t="n">
        <v>0.75</v>
      </c>
      <c r="W160" s="365" t="n">
        <v>3</v>
      </c>
      <c r="X160" s="365" t="n">
        <v>8</v>
      </c>
      <c r="Y160" s="352"/>
      <c r="Z160" s="365" t="n">
        <v>0.06</v>
      </c>
      <c r="AA160" s="365" t="n">
        <v>0.08</v>
      </c>
      <c r="AB160" s="365" t="n">
        <v>0.12</v>
      </c>
      <c r="AC160" s="352"/>
      <c r="AD160" s="365" t="n">
        <v>0.13125</v>
      </c>
      <c r="AE160" s="365" t="n">
        <v>0.175</v>
      </c>
      <c r="AF160" s="365" t="n">
        <v>0.2625</v>
      </c>
      <c r="AG160" s="352"/>
      <c r="AH160" s="365" t="n">
        <v>-0.4</v>
      </c>
      <c r="AI160" s="365" t="n">
        <v>2.9</v>
      </c>
      <c r="AJ160" s="365" t="n">
        <v>0.5</v>
      </c>
      <c r="AK160" s="352"/>
      <c r="AL160" s="365" t="n">
        <v>-0.1</v>
      </c>
      <c r="AM160" s="365" t="n">
        <v>1.15</v>
      </c>
      <c r="AN160" s="365" t="n">
        <v>0.1</v>
      </c>
      <c r="AO160" s="352"/>
      <c r="AP160" s="353" t="n">
        <v>51</v>
      </c>
      <c r="AQ160" s="366" t="n">
        <v>0.4</v>
      </c>
      <c r="AR160" s="352"/>
      <c r="AS160" s="352"/>
      <c r="AT160" s="352"/>
      <c r="AU160" s="352"/>
      <c r="AV160" s="352"/>
      <c r="AW160" s="352"/>
      <c r="AX160" s="352"/>
      <c r="AY160" s="352"/>
      <c r="AZ160" s="352"/>
      <c r="BA160" s="352"/>
      <c r="BB160" s="352"/>
      <c r="BC160" s="352"/>
      <c r="BD160" s="352"/>
      <c r="BE160" s="352"/>
      <c r="BF160" s="352"/>
    </row>
    <row r="161" customFormat="false" ht="12.75" hidden="false" customHeight="false" outlineLevel="0" collapsed="false">
      <c r="A161" s="355" t="n">
        <f aca="false">EOMONTH(A160,0)+1</f>
        <v>41699</v>
      </c>
      <c r="B161" s="346" t="n">
        <v>0.065171391260439</v>
      </c>
      <c r="D161" s="363" t="n">
        <v>40575</v>
      </c>
      <c r="E161" s="364" t="n">
        <v>53</v>
      </c>
      <c r="F161" s="364" t="n">
        <v>55.75</v>
      </c>
      <c r="G161" s="364" t="n">
        <v>58.5</v>
      </c>
      <c r="H161" s="359"/>
      <c r="I161" s="364" t="n">
        <v>24</v>
      </c>
      <c r="J161" s="364" t="n">
        <v>29.25</v>
      </c>
      <c r="K161" s="364" t="n">
        <v>31.25</v>
      </c>
      <c r="L161" s="353"/>
      <c r="M161" s="354" t="n">
        <v>41456</v>
      </c>
      <c r="N161" s="365" t="n">
        <v>41.25</v>
      </c>
      <c r="O161" s="365" t="n">
        <v>46.5</v>
      </c>
      <c r="P161" s="365" t="n">
        <v>51.5</v>
      </c>
      <c r="Q161" s="352"/>
      <c r="R161" s="365" t="n">
        <v>41.5</v>
      </c>
      <c r="S161" s="365" t="n">
        <v>46.75</v>
      </c>
      <c r="T161" s="365" t="n">
        <v>51.75</v>
      </c>
      <c r="U161" s="352"/>
      <c r="V161" s="365" t="n">
        <v>2</v>
      </c>
      <c r="W161" s="365" t="n">
        <v>7</v>
      </c>
      <c r="X161" s="365" t="n">
        <v>12</v>
      </c>
      <c r="Y161" s="352"/>
      <c r="Z161" s="365" t="n">
        <v>0.06</v>
      </c>
      <c r="AA161" s="365" t="n">
        <v>0.08</v>
      </c>
      <c r="AB161" s="365" t="n">
        <v>0.12</v>
      </c>
      <c r="AC161" s="352"/>
      <c r="AD161" s="365" t="n">
        <v>0.16125</v>
      </c>
      <c r="AE161" s="365" t="n">
        <v>0.215</v>
      </c>
      <c r="AF161" s="365" t="n">
        <v>0.3225</v>
      </c>
      <c r="AG161" s="352"/>
      <c r="AH161" s="365" t="n">
        <v>-0.4</v>
      </c>
      <c r="AI161" s="365" t="n">
        <v>3.9</v>
      </c>
      <c r="AJ161" s="365" t="n">
        <v>0.5</v>
      </c>
      <c r="AK161" s="352"/>
      <c r="AL161" s="365" t="n">
        <v>-0.1</v>
      </c>
      <c r="AM161" s="365" t="n">
        <v>1.15</v>
      </c>
      <c r="AN161" s="365" t="n">
        <v>0.1</v>
      </c>
      <c r="AO161" s="352"/>
      <c r="AP161" s="353" t="n">
        <v>51</v>
      </c>
      <c r="AQ161" s="366" t="n">
        <v>0.4</v>
      </c>
      <c r="AR161" s="352"/>
      <c r="AS161" s="352"/>
      <c r="AT161" s="352"/>
      <c r="AU161" s="352"/>
      <c r="AV161" s="352"/>
      <c r="AW161" s="352"/>
      <c r="AX161" s="352"/>
      <c r="AY161" s="352"/>
      <c r="AZ161" s="352"/>
      <c r="BA161" s="352"/>
      <c r="BB161" s="352"/>
      <c r="BC161" s="352"/>
      <c r="BD161" s="352"/>
      <c r="BE161" s="352"/>
      <c r="BF161" s="352"/>
    </row>
    <row r="162" customFormat="false" ht="12.75" hidden="false" customHeight="false" outlineLevel="0" collapsed="false">
      <c r="A162" s="355" t="n">
        <f aca="false">EOMONTH(A161,0)+1</f>
        <v>41730</v>
      </c>
      <c r="B162" s="346" t="n">
        <v>0.065188943585254</v>
      </c>
      <c r="D162" s="363" t="n">
        <v>40603</v>
      </c>
      <c r="E162" s="364" t="n">
        <v>44.6499977111816</v>
      </c>
      <c r="F162" s="364" t="n">
        <v>47.3999977111816</v>
      </c>
      <c r="G162" s="364" t="n">
        <v>50.1499977111816</v>
      </c>
      <c r="H162" s="359"/>
      <c r="I162" s="364" t="n">
        <v>23.25</v>
      </c>
      <c r="J162" s="364" t="n">
        <v>28.5</v>
      </c>
      <c r="K162" s="364" t="n">
        <v>30.5</v>
      </c>
      <c r="L162" s="353"/>
      <c r="M162" s="354" t="n">
        <v>41487</v>
      </c>
      <c r="N162" s="365" t="n">
        <v>41.25</v>
      </c>
      <c r="O162" s="365" t="n">
        <v>46.5</v>
      </c>
      <c r="P162" s="365" t="n">
        <v>51.5</v>
      </c>
      <c r="Q162" s="352"/>
      <c r="R162" s="365" t="n">
        <v>41.5</v>
      </c>
      <c r="S162" s="365" t="n">
        <v>46.75</v>
      </c>
      <c r="T162" s="365" t="n">
        <v>51.75</v>
      </c>
      <c r="U162" s="352"/>
      <c r="V162" s="365" t="n">
        <v>2</v>
      </c>
      <c r="W162" s="365" t="n">
        <v>7</v>
      </c>
      <c r="X162" s="365" t="n">
        <v>12</v>
      </c>
      <c r="Y162" s="352"/>
      <c r="Z162" s="365" t="n">
        <v>0.06</v>
      </c>
      <c r="AA162" s="365" t="n">
        <v>0.08</v>
      </c>
      <c r="AB162" s="365" t="n">
        <v>0.12</v>
      </c>
      <c r="AC162" s="352"/>
      <c r="AD162" s="365" t="n">
        <v>0.16125</v>
      </c>
      <c r="AE162" s="365" t="n">
        <v>0.215</v>
      </c>
      <c r="AF162" s="365" t="n">
        <v>0.3225</v>
      </c>
      <c r="AG162" s="352"/>
      <c r="AH162" s="365" t="n">
        <v>-0.5</v>
      </c>
      <c r="AI162" s="365" t="n">
        <v>3.9</v>
      </c>
      <c r="AJ162" s="365" t="n">
        <v>1.75</v>
      </c>
      <c r="AK162" s="352"/>
      <c r="AL162" s="365" t="n">
        <v>-0.1</v>
      </c>
      <c r="AM162" s="365" t="n">
        <v>1.15</v>
      </c>
      <c r="AN162" s="365" t="n">
        <v>0.1</v>
      </c>
      <c r="AO162" s="352"/>
      <c r="AP162" s="353" t="n">
        <v>52</v>
      </c>
      <c r="AQ162" s="366" t="n">
        <v>0.4</v>
      </c>
      <c r="AR162" s="352"/>
      <c r="AS162" s="352"/>
      <c r="AT162" s="352"/>
      <c r="AU162" s="352"/>
      <c r="AV162" s="352"/>
      <c r="AW162" s="352"/>
      <c r="AX162" s="352"/>
      <c r="AY162" s="352"/>
      <c r="AZ162" s="352"/>
      <c r="BA162" s="352"/>
      <c r="BB162" s="352"/>
      <c r="BC162" s="352"/>
      <c r="BD162" s="352"/>
      <c r="BE162" s="352"/>
      <c r="BF162" s="352"/>
    </row>
    <row r="163" customFormat="false" ht="12.75" hidden="false" customHeight="false" outlineLevel="0" collapsed="false">
      <c r="A163" s="355" t="n">
        <f aca="false">EOMONTH(A162,0)+1</f>
        <v>41760</v>
      </c>
      <c r="B163" s="346" t="n">
        <v>0.06520592970614</v>
      </c>
      <c r="D163" s="363" t="n">
        <v>40634</v>
      </c>
      <c r="E163" s="364" t="n">
        <v>43.8500022888184</v>
      </c>
      <c r="F163" s="364" t="n">
        <v>46.6000022888184</v>
      </c>
      <c r="G163" s="364" t="n">
        <v>49.3500022888184</v>
      </c>
      <c r="H163" s="359"/>
      <c r="I163" s="364" t="n">
        <v>23</v>
      </c>
      <c r="J163" s="364" t="n">
        <v>28.25</v>
      </c>
      <c r="K163" s="364" t="n">
        <v>30.25</v>
      </c>
      <c r="L163" s="353"/>
      <c r="M163" s="354" t="n">
        <v>41518</v>
      </c>
      <c r="N163" s="365" t="n">
        <v>35.75</v>
      </c>
      <c r="O163" s="365" t="n">
        <v>41</v>
      </c>
      <c r="P163" s="365" t="n">
        <v>46</v>
      </c>
      <c r="Q163" s="352"/>
      <c r="R163" s="365" t="n">
        <v>35.75</v>
      </c>
      <c r="S163" s="365" t="n">
        <v>41</v>
      </c>
      <c r="T163" s="365" t="n">
        <v>46</v>
      </c>
      <c r="U163" s="352"/>
      <c r="V163" s="365" t="n">
        <v>0.25</v>
      </c>
      <c r="W163" s="365" t="n">
        <v>1</v>
      </c>
      <c r="X163" s="365" t="n">
        <v>4</v>
      </c>
      <c r="Y163" s="352"/>
      <c r="Z163" s="365" t="n">
        <v>0.06</v>
      </c>
      <c r="AA163" s="365" t="n">
        <v>0.08</v>
      </c>
      <c r="AB163" s="365" t="n">
        <v>0.12</v>
      </c>
      <c r="AC163" s="352"/>
      <c r="AD163" s="365" t="n">
        <v>0.10125</v>
      </c>
      <c r="AE163" s="365" t="n">
        <v>0.135</v>
      </c>
      <c r="AF163" s="365" t="n">
        <v>0.2025</v>
      </c>
      <c r="AG163" s="352"/>
      <c r="AH163" s="365" t="n">
        <v>-1</v>
      </c>
      <c r="AI163" s="365" t="n">
        <v>2.33</v>
      </c>
      <c r="AJ163" s="365" t="n">
        <v>2.5</v>
      </c>
      <c r="AK163" s="352"/>
      <c r="AL163" s="365" t="n">
        <v>-0.1</v>
      </c>
      <c r="AM163" s="365" t="n">
        <v>1.05</v>
      </c>
      <c r="AN163" s="365" t="n">
        <v>0.1</v>
      </c>
      <c r="AO163" s="352"/>
      <c r="AP163" s="353" t="n">
        <v>52</v>
      </c>
      <c r="AQ163" s="366" t="n">
        <v>0.4</v>
      </c>
      <c r="AR163" s="352"/>
      <c r="AS163" s="352"/>
      <c r="AT163" s="352"/>
      <c r="AU163" s="352"/>
      <c r="AV163" s="352"/>
      <c r="AW163" s="352"/>
      <c r="AX163" s="352"/>
      <c r="AY163" s="352"/>
      <c r="AZ163" s="352"/>
      <c r="BA163" s="352"/>
      <c r="BB163" s="352"/>
      <c r="BC163" s="352"/>
      <c r="BD163" s="352"/>
      <c r="BE163" s="352"/>
      <c r="BF163" s="352"/>
    </row>
    <row r="164" customFormat="false" ht="12.75" hidden="false" customHeight="false" outlineLevel="0" collapsed="false">
      <c r="A164" s="355" t="n">
        <f aca="false">EOMONTH(A163,0)+1</f>
        <v>41791</v>
      </c>
      <c r="B164" s="346" t="n">
        <v>0.065223482031156</v>
      </c>
      <c r="D164" s="363" t="n">
        <v>40664</v>
      </c>
      <c r="E164" s="364" t="n">
        <v>50.9999961853027</v>
      </c>
      <c r="F164" s="364" t="n">
        <v>55.9999961853027</v>
      </c>
      <c r="G164" s="364" t="n">
        <v>60.9999961853027</v>
      </c>
      <c r="H164" s="359"/>
      <c r="I164" s="364" t="n">
        <v>30.75</v>
      </c>
      <c r="J164" s="364" t="n">
        <v>36</v>
      </c>
      <c r="K164" s="364" t="n">
        <v>38</v>
      </c>
      <c r="L164" s="353"/>
      <c r="M164" s="354" t="n">
        <v>41548</v>
      </c>
      <c r="N164" s="365" t="n">
        <v>29.75</v>
      </c>
      <c r="O164" s="365" t="n">
        <v>35</v>
      </c>
      <c r="P164" s="365" t="n">
        <v>40</v>
      </c>
      <c r="Q164" s="352"/>
      <c r="R164" s="365" t="n">
        <v>29.75</v>
      </c>
      <c r="S164" s="365" t="n">
        <v>35</v>
      </c>
      <c r="T164" s="365" t="n">
        <v>40</v>
      </c>
      <c r="U164" s="352"/>
      <c r="V164" s="365" t="n">
        <v>0</v>
      </c>
      <c r="W164" s="365" t="n">
        <v>0</v>
      </c>
      <c r="X164" s="365" t="n">
        <v>2</v>
      </c>
      <c r="Y164" s="352"/>
      <c r="Z164" s="365" t="n">
        <v>0.06</v>
      </c>
      <c r="AA164" s="365" t="n">
        <v>0.08</v>
      </c>
      <c r="AB164" s="365" t="n">
        <v>0.12</v>
      </c>
      <c r="AC164" s="352"/>
      <c r="AD164" s="365" t="n">
        <v>0.07875</v>
      </c>
      <c r="AE164" s="365" t="n">
        <v>0.105</v>
      </c>
      <c r="AF164" s="365" t="n">
        <v>0.1575</v>
      </c>
      <c r="AG164" s="352"/>
      <c r="AH164" s="365" t="n">
        <v>-1</v>
      </c>
      <c r="AI164" s="365" t="n">
        <v>2.06</v>
      </c>
      <c r="AJ164" s="365" t="n">
        <v>2.5</v>
      </c>
      <c r="AK164" s="352"/>
      <c r="AL164" s="365" t="n">
        <v>-0.1</v>
      </c>
      <c r="AM164" s="365" t="n">
        <v>1</v>
      </c>
      <c r="AN164" s="365" t="n">
        <v>0.1</v>
      </c>
      <c r="AO164" s="352"/>
      <c r="AP164" s="353" t="n">
        <v>52</v>
      </c>
      <c r="AQ164" s="366" t="n">
        <v>0.4</v>
      </c>
      <c r="AR164" s="352"/>
      <c r="AS164" s="352"/>
      <c r="AT164" s="352"/>
      <c r="AU164" s="352"/>
      <c r="AV164" s="352"/>
      <c r="AW164" s="352"/>
      <c r="AX164" s="352"/>
      <c r="AY164" s="352"/>
      <c r="AZ164" s="352"/>
      <c r="BA164" s="352"/>
      <c r="BB164" s="352"/>
      <c r="BC164" s="352"/>
      <c r="BD164" s="352"/>
      <c r="BE164" s="352"/>
      <c r="BF164" s="352"/>
    </row>
    <row r="165" customFormat="false" ht="12.75" hidden="false" customHeight="false" outlineLevel="0" collapsed="false">
      <c r="A165" s="355" t="n">
        <f aca="false">EOMONTH(A164,0)+1</f>
        <v>41821</v>
      </c>
      <c r="B165" s="346" t="n">
        <v>0.065240468152237</v>
      </c>
      <c r="D165" s="363" t="n">
        <v>40695</v>
      </c>
      <c r="E165" s="364" t="n">
        <v>50.5</v>
      </c>
      <c r="F165" s="364" t="n">
        <v>65.5</v>
      </c>
      <c r="G165" s="364" t="n">
        <v>75.5</v>
      </c>
      <c r="H165" s="359"/>
      <c r="I165" s="364" t="n">
        <v>30</v>
      </c>
      <c r="J165" s="364" t="n">
        <v>37</v>
      </c>
      <c r="K165" s="364" t="n">
        <v>43</v>
      </c>
      <c r="L165" s="353"/>
      <c r="M165" s="354" t="n">
        <v>41579</v>
      </c>
      <c r="N165" s="365" t="n">
        <v>29.75</v>
      </c>
      <c r="O165" s="365" t="n">
        <v>35</v>
      </c>
      <c r="P165" s="365" t="n">
        <v>40</v>
      </c>
      <c r="Q165" s="352"/>
      <c r="R165" s="365" t="n">
        <v>29.75</v>
      </c>
      <c r="S165" s="365" t="n">
        <v>35</v>
      </c>
      <c r="T165" s="365" t="n">
        <v>40</v>
      </c>
      <c r="U165" s="352"/>
      <c r="V165" s="365" t="n">
        <v>0</v>
      </c>
      <c r="W165" s="365" t="n">
        <v>0</v>
      </c>
      <c r="X165" s="365" t="n">
        <v>2</v>
      </c>
      <c r="Y165" s="352"/>
      <c r="Z165" s="365" t="n">
        <v>0.06</v>
      </c>
      <c r="AA165" s="365" t="n">
        <v>0.08</v>
      </c>
      <c r="AB165" s="365" t="n">
        <v>0.12</v>
      </c>
      <c r="AC165" s="352"/>
      <c r="AD165" s="365" t="n">
        <v>0.07875</v>
      </c>
      <c r="AE165" s="365" t="n">
        <v>0.105</v>
      </c>
      <c r="AF165" s="365" t="n">
        <v>0.1575</v>
      </c>
      <c r="AG165" s="352"/>
      <c r="AH165" s="365" t="n">
        <v>-0.5</v>
      </c>
      <c r="AI165" s="365" t="n">
        <v>2.052</v>
      </c>
      <c r="AJ165" s="365" t="n">
        <v>1</v>
      </c>
      <c r="AK165" s="352"/>
      <c r="AL165" s="365" t="n">
        <v>-0.1</v>
      </c>
      <c r="AM165" s="365" t="n">
        <v>1</v>
      </c>
      <c r="AN165" s="365" t="n">
        <v>0.1</v>
      </c>
      <c r="AO165" s="352"/>
      <c r="AP165" s="353" t="n">
        <v>53</v>
      </c>
      <c r="AQ165" s="366" t="n">
        <v>0.4</v>
      </c>
      <c r="AR165" s="352"/>
      <c r="AS165" s="352"/>
      <c r="AT165" s="352"/>
      <c r="AU165" s="352"/>
      <c r="AV165" s="352"/>
      <c r="AW165" s="352"/>
      <c r="AX165" s="352"/>
      <c r="AY165" s="352"/>
      <c r="AZ165" s="352"/>
      <c r="BA165" s="352"/>
      <c r="BB165" s="352"/>
      <c r="BC165" s="352"/>
      <c r="BD165" s="352"/>
      <c r="BE165" s="352"/>
      <c r="BF165" s="352"/>
    </row>
    <row r="166" customFormat="false" ht="12.75" hidden="false" customHeight="false" outlineLevel="0" collapsed="false">
      <c r="A166" s="355" t="n">
        <f aca="false">EOMONTH(A165,0)+1</f>
        <v>41852</v>
      </c>
      <c r="B166" s="346" t="n">
        <v>0.065258020477454</v>
      </c>
      <c r="D166" s="363" t="n">
        <v>40725</v>
      </c>
      <c r="E166" s="364" t="n">
        <v>52.5</v>
      </c>
      <c r="F166" s="364" t="n">
        <v>87.5</v>
      </c>
      <c r="G166" s="364" t="n">
        <v>102.5</v>
      </c>
      <c r="H166" s="359"/>
      <c r="I166" s="364" t="n">
        <v>27.25</v>
      </c>
      <c r="J166" s="364" t="n">
        <v>33.75</v>
      </c>
      <c r="K166" s="364" t="n">
        <v>42.25</v>
      </c>
      <c r="L166" s="353"/>
      <c r="M166" s="354" t="n">
        <v>41609</v>
      </c>
      <c r="N166" s="365" t="n">
        <v>27.75</v>
      </c>
      <c r="O166" s="365" t="n">
        <v>33</v>
      </c>
      <c r="P166" s="365" t="n">
        <v>38</v>
      </c>
      <c r="Q166" s="352"/>
      <c r="R166" s="365" t="n">
        <v>27.75</v>
      </c>
      <c r="S166" s="365" t="n">
        <v>33</v>
      </c>
      <c r="T166" s="365" t="n">
        <v>38</v>
      </c>
      <c r="U166" s="352"/>
      <c r="V166" s="365" t="n">
        <v>0</v>
      </c>
      <c r="W166" s="365" t="n">
        <v>0</v>
      </c>
      <c r="X166" s="365" t="n">
        <v>2</v>
      </c>
      <c r="Y166" s="352"/>
      <c r="Z166" s="365" t="n">
        <v>0.06</v>
      </c>
      <c r="AA166" s="365" t="n">
        <v>0.08</v>
      </c>
      <c r="AB166" s="365" t="n">
        <v>0.12</v>
      </c>
      <c r="AC166" s="352"/>
      <c r="AD166" s="365" t="n">
        <v>0.08625</v>
      </c>
      <c r="AE166" s="365" t="n">
        <v>0.115</v>
      </c>
      <c r="AF166" s="365" t="n">
        <v>0.1725</v>
      </c>
      <c r="AG166" s="352"/>
      <c r="AH166" s="365" t="n">
        <v>-0.4</v>
      </c>
      <c r="AI166" s="365" t="n">
        <v>1.89</v>
      </c>
      <c r="AJ166" s="365" t="n">
        <v>0.5</v>
      </c>
      <c r="AK166" s="352"/>
      <c r="AL166" s="365" t="n">
        <v>-0.1</v>
      </c>
      <c r="AM166" s="365" t="n">
        <v>1</v>
      </c>
      <c r="AN166" s="365" t="n">
        <v>0.1</v>
      </c>
      <c r="AO166" s="352"/>
      <c r="AP166" s="353" t="n">
        <v>53</v>
      </c>
      <c r="AQ166" s="366" t="n">
        <v>0.4</v>
      </c>
      <c r="AR166" s="352"/>
      <c r="AS166" s="352"/>
      <c r="AT166" s="352"/>
      <c r="AU166" s="352"/>
      <c r="AV166" s="352"/>
      <c r="AW166" s="352"/>
      <c r="AX166" s="352"/>
      <c r="AY166" s="352"/>
      <c r="AZ166" s="352"/>
      <c r="BA166" s="352"/>
      <c r="BB166" s="352"/>
      <c r="BC166" s="352"/>
      <c r="BD166" s="352"/>
      <c r="BE166" s="352"/>
      <c r="BF166" s="352"/>
    </row>
    <row r="167" customFormat="false" ht="12.75" hidden="false" customHeight="false" outlineLevel="0" collapsed="false">
      <c r="A167" s="355" t="n">
        <f aca="false">EOMONTH(A166,0)+1</f>
        <v>41883</v>
      </c>
      <c r="B167" s="346" t="n">
        <v>0.065275572802773</v>
      </c>
      <c r="D167" s="363" t="n">
        <v>40756</v>
      </c>
      <c r="E167" s="364" t="n">
        <v>52.5</v>
      </c>
      <c r="F167" s="364" t="n">
        <v>87.5</v>
      </c>
      <c r="G167" s="364" t="n">
        <v>102.5</v>
      </c>
      <c r="H167" s="359"/>
      <c r="I167" s="364" t="n">
        <v>27</v>
      </c>
      <c r="J167" s="364" t="n">
        <v>33.5</v>
      </c>
      <c r="K167" s="364" t="n">
        <v>42</v>
      </c>
      <c r="L167" s="353"/>
      <c r="M167" s="354" t="n">
        <v>41640</v>
      </c>
      <c r="N167" s="365" t="n">
        <v>29.5</v>
      </c>
      <c r="O167" s="365" t="n">
        <v>35</v>
      </c>
      <c r="P167" s="365" t="n">
        <v>40.25</v>
      </c>
      <c r="Q167" s="352"/>
      <c r="R167" s="365" t="n">
        <v>29.75</v>
      </c>
      <c r="S167" s="365" t="n">
        <v>35.25</v>
      </c>
      <c r="T167" s="365" t="n">
        <v>40.5</v>
      </c>
      <c r="U167" s="352"/>
      <c r="V167" s="365" t="n">
        <v>0</v>
      </c>
      <c r="W167" s="365" t="n">
        <v>0</v>
      </c>
      <c r="X167" s="365" t="n">
        <v>3</v>
      </c>
      <c r="Y167" s="352"/>
      <c r="Z167" s="365" t="n">
        <v>0.06</v>
      </c>
      <c r="AA167" s="365" t="n">
        <v>0.08</v>
      </c>
      <c r="AB167" s="365" t="n">
        <v>0.12</v>
      </c>
      <c r="AC167" s="352"/>
      <c r="AD167" s="365" t="n">
        <v>0.10125</v>
      </c>
      <c r="AE167" s="365" t="n">
        <v>0.135</v>
      </c>
      <c r="AF167" s="365" t="n">
        <v>0.2025</v>
      </c>
      <c r="AG167" s="352"/>
      <c r="AH167" s="365" t="n">
        <v>-0.4</v>
      </c>
      <c r="AI167" s="365" t="n">
        <v>2.322</v>
      </c>
      <c r="AJ167" s="365" t="n">
        <v>0.5</v>
      </c>
      <c r="AK167" s="352"/>
      <c r="AL167" s="365" t="n">
        <v>-0.1</v>
      </c>
      <c r="AM167" s="365" t="n">
        <v>1</v>
      </c>
      <c r="AN167" s="365" t="n">
        <v>0.1</v>
      </c>
      <c r="AO167" s="352"/>
      <c r="AP167" s="353" t="n">
        <v>53</v>
      </c>
      <c r="AQ167" s="366" t="n">
        <v>0.4</v>
      </c>
      <c r="AR167" s="352"/>
      <c r="AS167" s="352"/>
      <c r="AT167" s="352"/>
      <c r="AU167" s="352"/>
      <c r="AV167" s="352"/>
      <c r="AW167" s="352"/>
      <c r="AX167" s="352"/>
      <c r="AY167" s="352"/>
      <c r="AZ167" s="352"/>
      <c r="BA167" s="352"/>
      <c r="BB167" s="352"/>
      <c r="BC167" s="352"/>
      <c r="BD167" s="352"/>
      <c r="BE167" s="352"/>
      <c r="BF167" s="352"/>
    </row>
    <row r="168" customFormat="false" ht="12.75" hidden="false" customHeight="false" outlineLevel="0" collapsed="false">
      <c r="A168" s="355" t="n">
        <f aca="false">EOMONTH(A167,0)+1</f>
        <v>41913</v>
      </c>
      <c r="B168" s="346" t="n">
        <v>0.065292558924147</v>
      </c>
      <c r="D168" s="363" t="n">
        <v>40787</v>
      </c>
      <c r="E168" s="364" t="n">
        <v>36.5000038146973</v>
      </c>
      <c r="F168" s="364" t="n">
        <v>46.5000038146973</v>
      </c>
      <c r="G168" s="364" t="n">
        <v>56.5000038146973</v>
      </c>
      <c r="H168" s="359"/>
      <c r="I168" s="364" t="n">
        <v>26.25</v>
      </c>
      <c r="J168" s="364" t="n">
        <v>34</v>
      </c>
      <c r="K168" s="364" t="n">
        <v>36</v>
      </c>
      <c r="L168" s="353"/>
      <c r="M168" s="354" t="n">
        <v>41671</v>
      </c>
      <c r="N168" s="365" t="n">
        <v>27.5</v>
      </c>
      <c r="O168" s="365" t="n">
        <v>33</v>
      </c>
      <c r="P168" s="365" t="n">
        <v>38.25</v>
      </c>
      <c r="Q168" s="352"/>
      <c r="R168" s="365" t="n">
        <v>27.75</v>
      </c>
      <c r="S168" s="365" t="n">
        <v>33.25</v>
      </c>
      <c r="T168" s="365" t="n">
        <v>38.5</v>
      </c>
      <c r="U168" s="352"/>
      <c r="V168" s="365" t="n">
        <v>0</v>
      </c>
      <c r="W168" s="365" t="n">
        <v>0</v>
      </c>
      <c r="X168" s="365" t="n">
        <v>3</v>
      </c>
      <c r="Y168" s="352"/>
      <c r="Z168" s="365" t="n">
        <v>0.06</v>
      </c>
      <c r="AA168" s="365" t="n">
        <v>0.08</v>
      </c>
      <c r="AB168" s="365" t="n">
        <v>0.12</v>
      </c>
      <c r="AC168" s="352"/>
      <c r="AD168" s="365" t="n">
        <v>0.10125</v>
      </c>
      <c r="AE168" s="365" t="n">
        <v>0.135</v>
      </c>
      <c r="AF168" s="365" t="n">
        <v>0.2025</v>
      </c>
      <c r="AG168" s="352"/>
      <c r="AH168" s="365" t="n">
        <v>-0.4</v>
      </c>
      <c r="AI168" s="365" t="n">
        <v>2.322</v>
      </c>
      <c r="AJ168" s="365" t="n">
        <v>0.6</v>
      </c>
      <c r="AK168" s="352"/>
      <c r="AL168" s="365" t="n">
        <v>-0.1</v>
      </c>
      <c r="AM168" s="365" t="n">
        <v>1</v>
      </c>
      <c r="AN168" s="365" t="n">
        <v>0.1</v>
      </c>
      <c r="AO168" s="352"/>
      <c r="AP168" s="353" t="n">
        <v>54</v>
      </c>
      <c r="AQ168" s="366" t="n">
        <v>0.4</v>
      </c>
      <c r="AR168" s="352"/>
      <c r="AS168" s="352"/>
      <c r="AT168" s="352"/>
      <c r="AU168" s="352"/>
      <c r="AV168" s="352"/>
      <c r="AW168" s="352"/>
      <c r="AX168" s="352"/>
      <c r="AY168" s="352"/>
      <c r="AZ168" s="352"/>
      <c r="BA168" s="352"/>
      <c r="BB168" s="352"/>
      <c r="BC168" s="352"/>
      <c r="BD168" s="352"/>
      <c r="BE168" s="352"/>
      <c r="BF168" s="352"/>
    </row>
    <row r="169" customFormat="false" ht="12.75" hidden="false" customHeight="false" outlineLevel="0" collapsed="false">
      <c r="A169" s="355" t="n">
        <f aca="false">EOMONTH(A168,0)+1</f>
        <v>41944</v>
      </c>
      <c r="B169" s="346" t="n">
        <v>0.065310111249667</v>
      </c>
      <c r="D169" s="363" t="n">
        <v>40817</v>
      </c>
      <c r="E169" s="364" t="n">
        <v>40.6500015258789</v>
      </c>
      <c r="F169" s="364" t="n">
        <v>43.4000015258789</v>
      </c>
      <c r="G169" s="364" t="n">
        <v>46.1500015258789</v>
      </c>
      <c r="H169" s="359"/>
      <c r="I169" s="364" t="n">
        <v>23.5</v>
      </c>
      <c r="J169" s="364" t="n">
        <v>28.75</v>
      </c>
      <c r="K169" s="364" t="n">
        <v>30.75</v>
      </c>
      <c r="L169" s="353"/>
      <c r="M169" s="354" t="n">
        <v>41699</v>
      </c>
      <c r="N169" s="365" t="n">
        <v>28.5</v>
      </c>
      <c r="O169" s="365" t="n">
        <v>34</v>
      </c>
      <c r="P169" s="365" t="n">
        <v>39.25</v>
      </c>
      <c r="Q169" s="352"/>
      <c r="R169" s="365" t="n">
        <v>28.75</v>
      </c>
      <c r="S169" s="365" t="n">
        <v>34.25</v>
      </c>
      <c r="T169" s="365" t="n">
        <v>39.5</v>
      </c>
      <c r="U169" s="352"/>
      <c r="V169" s="365" t="n">
        <v>0</v>
      </c>
      <c r="W169" s="365" t="n">
        <v>0</v>
      </c>
      <c r="X169" s="365" t="n">
        <v>2</v>
      </c>
      <c r="Y169" s="352"/>
      <c r="Z169" s="365" t="n">
        <v>0.06</v>
      </c>
      <c r="AA169" s="365" t="n">
        <v>0.08</v>
      </c>
      <c r="AB169" s="365" t="n">
        <v>0.12</v>
      </c>
      <c r="AC169" s="352"/>
      <c r="AD169" s="365" t="n">
        <v>0.09</v>
      </c>
      <c r="AE169" s="365" t="n">
        <v>0.12</v>
      </c>
      <c r="AF169" s="365" t="n">
        <v>0.18</v>
      </c>
      <c r="AG169" s="352"/>
      <c r="AH169" s="365" t="n">
        <v>-0.5</v>
      </c>
      <c r="AI169" s="365" t="n">
        <v>2.052</v>
      </c>
      <c r="AJ169" s="365" t="n">
        <v>1</v>
      </c>
      <c r="AK169" s="352"/>
      <c r="AL169" s="365" t="n">
        <v>-0.1</v>
      </c>
      <c r="AM169" s="365" t="n">
        <v>1</v>
      </c>
      <c r="AN169" s="365" t="n">
        <v>0.1</v>
      </c>
      <c r="AO169" s="352"/>
      <c r="AP169" s="353" t="n">
        <v>54</v>
      </c>
      <c r="AQ169" s="366" t="n">
        <v>0.4</v>
      </c>
      <c r="AR169" s="352"/>
      <c r="AS169" s="352"/>
      <c r="AT169" s="352"/>
      <c r="AU169" s="352"/>
      <c r="AV169" s="352"/>
      <c r="AW169" s="352"/>
      <c r="AX169" s="352"/>
      <c r="AY169" s="352"/>
      <c r="AZ169" s="352"/>
      <c r="BA169" s="352"/>
      <c r="BB169" s="352"/>
      <c r="BC169" s="352"/>
      <c r="BD169" s="352"/>
      <c r="BE169" s="352"/>
      <c r="BF169" s="352"/>
    </row>
    <row r="170" customFormat="false" ht="12.75" hidden="false" customHeight="false" outlineLevel="0" collapsed="false">
      <c r="A170" s="355" t="n">
        <f aca="false">EOMONTH(A169,0)+1</f>
        <v>41974</v>
      </c>
      <c r="B170" s="346" t="n">
        <v>0.065327097371235</v>
      </c>
      <c r="D170" s="363" t="n">
        <v>40848</v>
      </c>
      <c r="E170" s="364" t="n">
        <v>40.75</v>
      </c>
      <c r="F170" s="364" t="n">
        <v>43.5</v>
      </c>
      <c r="G170" s="364" t="n">
        <v>46.25</v>
      </c>
      <c r="H170" s="359"/>
      <c r="I170" s="364" t="n">
        <v>23.5</v>
      </c>
      <c r="J170" s="364" t="n">
        <v>28.75</v>
      </c>
      <c r="K170" s="364" t="n">
        <v>30.75</v>
      </c>
      <c r="L170" s="353"/>
      <c r="M170" s="354" t="n">
        <v>41730</v>
      </c>
      <c r="N170" s="365" t="n">
        <v>29.5</v>
      </c>
      <c r="O170" s="365" t="n">
        <v>35</v>
      </c>
      <c r="P170" s="365" t="n">
        <v>40.25</v>
      </c>
      <c r="Q170" s="352"/>
      <c r="R170" s="365" t="n">
        <v>29.75</v>
      </c>
      <c r="S170" s="365" t="n">
        <v>35.25</v>
      </c>
      <c r="T170" s="365" t="n">
        <v>40.5</v>
      </c>
      <c r="U170" s="352"/>
      <c r="V170" s="365" t="n">
        <v>0</v>
      </c>
      <c r="W170" s="365" t="n">
        <v>0</v>
      </c>
      <c r="X170" s="365" t="n">
        <v>2</v>
      </c>
      <c r="Y170" s="352"/>
      <c r="Z170" s="365" t="n">
        <v>0.06</v>
      </c>
      <c r="AA170" s="365" t="n">
        <v>0.08</v>
      </c>
      <c r="AB170" s="365" t="n">
        <v>0.12</v>
      </c>
      <c r="AC170" s="352"/>
      <c r="AD170" s="365" t="n">
        <v>0.09</v>
      </c>
      <c r="AE170" s="365" t="n">
        <v>0.12</v>
      </c>
      <c r="AF170" s="365" t="n">
        <v>0.18</v>
      </c>
      <c r="AG170" s="352"/>
      <c r="AH170" s="365" t="n">
        <v>-0.5</v>
      </c>
      <c r="AI170" s="365" t="n">
        <v>1.998</v>
      </c>
      <c r="AJ170" s="365" t="n">
        <v>1</v>
      </c>
      <c r="AK170" s="352"/>
      <c r="AL170" s="365" t="n">
        <v>-0.1</v>
      </c>
      <c r="AM170" s="365" t="n">
        <v>1</v>
      </c>
      <c r="AN170" s="365" t="n">
        <v>0.1</v>
      </c>
      <c r="AO170" s="352"/>
      <c r="AP170" s="353" t="n">
        <v>54</v>
      </c>
      <c r="AQ170" s="366" t="n">
        <v>0.4</v>
      </c>
      <c r="AR170" s="352"/>
      <c r="AS170" s="352"/>
      <c r="AT170" s="352"/>
      <c r="AU170" s="352"/>
      <c r="AV170" s="352"/>
      <c r="AW170" s="352"/>
      <c r="AX170" s="352"/>
      <c r="AY170" s="352"/>
      <c r="AZ170" s="352"/>
      <c r="BA170" s="352"/>
      <c r="BB170" s="352"/>
      <c r="BC170" s="352"/>
      <c r="BD170" s="352"/>
      <c r="BE170" s="352"/>
      <c r="BF170" s="352"/>
    </row>
    <row r="171" customFormat="false" ht="12.75" hidden="false" customHeight="false" outlineLevel="0" collapsed="false">
      <c r="A171" s="355" t="n">
        <f aca="false">EOMONTH(A170,0)+1</f>
        <v>42005</v>
      </c>
      <c r="B171" s="346" t="n">
        <v>0.065344649696957</v>
      </c>
      <c r="D171" s="363" t="n">
        <v>40878</v>
      </c>
      <c r="E171" s="364" t="n">
        <v>40.8499984741211</v>
      </c>
      <c r="F171" s="364" t="n">
        <v>43.5999984741211</v>
      </c>
      <c r="G171" s="364" t="n">
        <v>46.3499984741211</v>
      </c>
      <c r="H171" s="359"/>
      <c r="I171" s="364" t="n">
        <v>24</v>
      </c>
      <c r="J171" s="364" t="n">
        <v>29.25</v>
      </c>
      <c r="K171" s="364" t="n">
        <v>31.25</v>
      </c>
      <c r="L171" s="353"/>
      <c r="M171" s="354" t="n">
        <v>41760</v>
      </c>
      <c r="N171" s="365" t="n">
        <v>35.75</v>
      </c>
      <c r="O171" s="365" t="n">
        <v>41.25</v>
      </c>
      <c r="P171" s="365" t="n">
        <v>46.5</v>
      </c>
      <c r="Q171" s="352"/>
      <c r="R171" s="365" t="n">
        <v>36</v>
      </c>
      <c r="S171" s="365" t="n">
        <v>41.5</v>
      </c>
      <c r="T171" s="365" t="n">
        <v>46.75</v>
      </c>
      <c r="U171" s="352"/>
      <c r="V171" s="365" t="n">
        <v>0</v>
      </c>
      <c r="W171" s="365" t="n">
        <v>0</v>
      </c>
      <c r="X171" s="365" t="n">
        <v>3</v>
      </c>
      <c r="Y171" s="352"/>
      <c r="Z171" s="365" t="n">
        <v>0.06</v>
      </c>
      <c r="AA171" s="365" t="n">
        <v>0.08</v>
      </c>
      <c r="AB171" s="365" t="n">
        <v>0.12</v>
      </c>
      <c r="AC171" s="352"/>
      <c r="AD171" s="365" t="n">
        <v>0.11625</v>
      </c>
      <c r="AE171" s="365" t="n">
        <v>0.155</v>
      </c>
      <c r="AF171" s="365" t="n">
        <v>0.2325</v>
      </c>
      <c r="AG171" s="352"/>
      <c r="AH171" s="365" t="n">
        <v>-0.4</v>
      </c>
      <c r="AI171" s="365" t="n">
        <v>2.15</v>
      </c>
      <c r="AJ171" s="365" t="n">
        <v>0.5</v>
      </c>
      <c r="AK171" s="352"/>
      <c r="AL171" s="365" t="n">
        <v>-0.1</v>
      </c>
      <c r="AM171" s="365" t="n">
        <v>1.05</v>
      </c>
      <c r="AN171" s="365" t="n">
        <v>0.1</v>
      </c>
      <c r="AO171" s="352"/>
      <c r="AP171" s="353" t="n">
        <v>55</v>
      </c>
      <c r="AQ171" s="366" t="n">
        <v>0.4</v>
      </c>
      <c r="AR171" s="352"/>
      <c r="AS171" s="352"/>
      <c r="AT171" s="352"/>
      <c r="AU171" s="352"/>
      <c r="AV171" s="352"/>
      <c r="AW171" s="352"/>
      <c r="AX171" s="352"/>
      <c r="AY171" s="352"/>
      <c r="AZ171" s="352"/>
      <c r="BA171" s="352"/>
      <c r="BB171" s="352"/>
      <c r="BC171" s="352"/>
      <c r="BD171" s="352"/>
      <c r="BE171" s="352"/>
      <c r="BF171" s="352"/>
    </row>
    <row r="172" customFormat="false" ht="12.75" hidden="false" customHeight="false" outlineLevel="0" collapsed="false">
      <c r="A172" s="355" t="n">
        <f aca="false">EOMONTH(A171,0)+1</f>
        <v>42036</v>
      </c>
      <c r="B172" s="346" t="n">
        <v>0.06536220202278</v>
      </c>
      <c r="D172" s="363" t="n">
        <v>40909</v>
      </c>
      <c r="E172" s="364" t="n">
        <v>53.8500022888184</v>
      </c>
      <c r="F172" s="364" t="n">
        <v>56.8500022888184</v>
      </c>
      <c r="G172" s="364" t="n">
        <v>59.8500022888184</v>
      </c>
      <c r="H172" s="359"/>
      <c r="I172" s="364" t="n">
        <v>24</v>
      </c>
      <c r="J172" s="364" t="n">
        <v>29.75</v>
      </c>
      <c r="K172" s="364" t="n">
        <v>31.75</v>
      </c>
      <c r="L172" s="353"/>
      <c r="M172" s="354" t="n">
        <v>41791</v>
      </c>
      <c r="N172" s="365" t="n">
        <v>39.5</v>
      </c>
      <c r="O172" s="365" t="n">
        <v>45</v>
      </c>
      <c r="P172" s="365" t="n">
        <v>50.25</v>
      </c>
      <c r="Q172" s="352"/>
      <c r="R172" s="365" t="n">
        <v>30</v>
      </c>
      <c r="S172" s="365" t="n">
        <v>35.5</v>
      </c>
      <c r="T172" s="365" t="n">
        <v>40.75</v>
      </c>
      <c r="U172" s="352"/>
      <c r="V172" s="365" t="n">
        <v>0.75</v>
      </c>
      <c r="W172" s="365" t="n">
        <v>3</v>
      </c>
      <c r="X172" s="365" t="n">
        <v>8</v>
      </c>
      <c r="Y172" s="352"/>
      <c r="Z172" s="365" t="n">
        <v>0.06</v>
      </c>
      <c r="AA172" s="365" t="n">
        <v>0.08</v>
      </c>
      <c r="AB172" s="365" t="n">
        <v>0.12</v>
      </c>
      <c r="AC172" s="352"/>
      <c r="AD172" s="365" t="n">
        <v>0.13125</v>
      </c>
      <c r="AE172" s="365" t="n">
        <v>0.175</v>
      </c>
      <c r="AF172" s="365" t="n">
        <v>0.2625</v>
      </c>
      <c r="AG172" s="352"/>
      <c r="AH172" s="365" t="n">
        <v>-0.4</v>
      </c>
      <c r="AI172" s="365" t="n">
        <v>2.9</v>
      </c>
      <c r="AJ172" s="365" t="n">
        <v>0.5</v>
      </c>
      <c r="AK172" s="352"/>
      <c r="AL172" s="365" t="n">
        <v>-0.1</v>
      </c>
      <c r="AM172" s="365" t="n">
        <v>1.15</v>
      </c>
      <c r="AN172" s="365" t="n">
        <v>0.1</v>
      </c>
      <c r="AO172" s="352"/>
      <c r="AP172" s="353" t="n">
        <v>55</v>
      </c>
      <c r="AQ172" s="366" t="n">
        <v>0.4</v>
      </c>
      <c r="AR172" s="352"/>
      <c r="AS172" s="352"/>
      <c r="AT172" s="352"/>
      <c r="AU172" s="352"/>
      <c r="AV172" s="352"/>
      <c r="AW172" s="352"/>
      <c r="AX172" s="352"/>
      <c r="AY172" s="352"/>
      <c r="AZ172" s="352"/>
      <c r="BA172" s="352"/>
      <c r="BB172" s="352"/>
      <c r="BC172" s="352"/>
      <c r="BD172" s="352"/>
      <c r="BE172" s="352"/>
      <c r="BF172" s="352"/>
    </row>
    <row r="173" customFormat="false" ht="12.75" hidden="false" customHeight="false" outlineLevel="0" collapsed="false">
      <c r="A173" s="355" t="n">
        <f aca="false">EOMONTH(A172,0)+1</f>
        <v>42064</v>
      </c>
      <c r="B173" s="346" t="n">
        <v>0.065378055736514</v>
      </c>
      <c r="D173" s="363" t="n">
        <v>40940</v>
      </c>
      <c r="E173" s="364" t="n">
        <v>53.25</v>
      </c>
      <c r="F173" s="364" t="n">
        <v>56.25</v>
      </c>
      <c r="G173" s="364" t="n">
        <v>59.25</v>
      </c>
      <c r="H173" s="359"/>
      <c r="I173" s="364" t="n">
        <v>24</v>
      </c>
      <c r="J173" s="364" t="n">
        <v>29.5</v>
      </c>
      <c r="K173" s="364" t="n">
        <v>31.5</v>
      </c>
      <c r="L173" s="353"/>
      <c r="M173" s="354" t="n">
        <v>41821</v>
      </c>
      <c r="N173" s="365" t="n">
        <v>41.5</v>
      </c>
      <c r="O173" s="365" t="n">
        <v>47</v>
      </c>
      <c r="P173" s="365" t="n">
        <v>52.25</v>
      </c>
      <c r="Q173" s="352"/>
      <c r="R173" s="365" t="n">
        <v>42</v>
      </c>
      <c r="S173" s="365" t="n">
        <v>47.5</v>
      </c>
      <c r="T173" s="365" t="n">
        <v>52.75</v>
      </c>
      <c r="U173" s="352"/>
      <c r="V173" s="365" t="n">
        <v>2</v>
      </c>
      <c r="W173" s="365" t="n">
        <v>7</v>
      </c>
      <c r="X173" s="365" t="n">
        <v>12</v>
      </c>
      <c r="Y173" s="352"/>
      <c r="Z173" s="365" t="n">
        <v>0.06</v>
      </c>
      <c r="AA173" s="365" t="n">
        <v>0.08</v>
      </c>
      <c r="AB173" s="365" t="n">
        <v>0.12</v>
      </c>
      <c r="AC173" s="352"/>
      <c r="AD173" s="365" t="n">
        <v>0.16125</v>
      </c>
      <c r="AE173" s="365" t="n">
        <v>0.215</v>
      </c>
      <c r="AF173" s="365" t="n">
        <v>0.3225</v>
      </c>
      <c r="AG173" s="352"/>
      <c r="AH173" s="365" t="n">
        <v>-0.4</v>
      </c>
      <c r="AI173" s="365" t="n">
        <v>3.9</v>
      </c>
      <c r="AJ173" s="365" t="n">
        <v>0.5</v>
      </c>
      <c r="AK173" s="352"/>
      <c r="AL173" s="365" t="n">
        <v>-0.1</v>
      </c>
      <c r="AM173" s="365" t="n">
        <v>1.15</v>
      </c>
      <c r="AN173" s="365" t="n">
        <v>0.1</v>
      </c>
      <c r="AO173" s="352"/>
      <c r="AP173" s="353" t="n">
        <v>55</v>
      </c>
      <c r="AQ173" s="366" t="n">
        <v>0.4</v>
      </c>
      <c r="AR173" s="352"/>
      <c r="AS173" s="352"/>
      <c r="AT173" s="352"/>
      <c r="AU173" s="352"/>
      <c r="AV173" s="352"/>
      <c r="AW173" s="352"/>
      <c r="AX173" s="352"/>
      <c r="AY173" s="352"/>
      <c r="AZ173" s="352"/>
      <c r="BA173" s="352"/>
      <c r="BB173" s="352"/>
      <c r="BC173" s="352"/>
      <c r="BD173" s="352"/>
      <c r="BE173" s="352"/>
      <c r="BF173" s="352"/>
    </row>
    <row r="174" customFormat="false" ht="12.75" hidden="false" customHeight="false" outlineLevel="0" collapsed="false">
      <c r="A174" s="355" t="n">
        <f aca="false">EOMONTH(A173,0)+1</f>
        <v>42095</v>
      </c>
      <c r="B174" s="346" t="n">
        <v>0.065395608062531</v>
      </c>
      <c r="D174" s="363" t="n">
        <v>40969</v>
      </c>
      <c r="E174" s="364" t="n">
        <v>44.8999977111816</v>
      </c>
      <c r="F174" s="364" t="n">
        <v>47.8999977111816</v>
      </c>
      <c r="G174" s="364" t="n">
        <v>50.8999977111816</v>
      </c>
      <c r="H174" s="359"/>
      <c r="I174" s="364" t="n">
        <v>23.25</v>
      </c>
      <c r="J174" s="364" t="n">
        <v>28.75</v>
      </c>
      <c r="K174" s="364" t="n">
        <v>30.75</v>
      </c>
      <c r="L174" s="353"/>
      <c r="M174" s="354" t="n">
        <v>41852</v>
      </c>
      <c r="N174" s="365" t="n">
        <v>41.5</v>
      </c>
      <c r="O174" s="365" t="n">
        <v>47</v>
      </c>
      <c r="P174" s="365" t="n">
        <v>52.25</v>
      </c>
      <c r="Q174" s="352"/>
      <c r="R174" s="365" t="n">
        <v>42</v>
      </c>
      <c r="S174" s="365" t="n">
        <v>47.5</v>
      </c>
      <c r="T174" s="365" t="n">
        <v>52.75</v>
      </c>
      <c r="U174" s="352"/>
      <c r="V174" s="365" t="n">
        <v>2</v>
      </c>
      <c r="W174" s="365" t="n">
        <v>7</v>
      </c>
      <c r="X174" s="365" t="n">
        <v>12</v>
      </c>
      <c r="Y174" s="352"/>
      <c r="Z174" s="365" t="n">
        <v>0.06</v>
      </c>
      <c r="AA174" s="365" t="n">
        <v>0.08</v>
      </c>
      <c r="AB174" s="365" t="n">
        <v>0.12</v>
      </c>
      <c r="AC174" s="352"/>
      <c r="AD174" s="365" t="n">
        <v>0.16125</v>
      </c>
      <c r="AE174" s="365" t="n">
        <v>0.215</v>
      </c>
      <c r="AF174" s="365" t="n">
        <v>0.3225</v>
      </c>
      <c r="AG174" s="352"/>
      <c r="AH174" s="365" t="n">
        <v>-0.5</v>
      </c>
      <c r="AI174" s="365" t="n">
        <v>3.9</v>
      </c>
      <c r="AJ174" s="365" t="n">
        <v>1.75</v>
      </c>
      <c r="AK174" s="352"/>
      <c r="AL174" s="365" t="n">
        <v>-0.1</v>
      </c>
      <c r="AM174" s="365" t="n">
        <v>1.15</v>
      </c>
      <c r="AN174" s="365" t="n">
        <v>0.1</v>
      </c>
      <c r="AO174" s="352"/>
      <c r="AP174" s="353" t="n">
        <v>56</v>
      </c>
      <c r="AQ174" s="366" t="n">
        <v>0.4</v>
      </c>
      <c r="AR174" s="352"/>
      <c r="AS174" s="352"/>
      <c r="AT174" s="352"/>
      <c r="AU174" s="352"/>
      <c r="AV174" s="352"/>
      <c r="AW174" s="352"/>
      <c r="AX174" s="352"/>
      <c r="AY174" s="352"/>
      <c r="AZ174" s="352"/>
      <c r="BA174" s="352"/>
      <c r="BB174" s="352"/>
      <c r="BC174" s="352"/>
      <c r="BD174" s="352"/>
      <c r="BE174" s="352"/>
      <c r="BF174" s="352"/>
    </row>
    <row r="175" customFormat="false" ht="12.75" hidden="false" customHeight="false" outlineLevel="0" collapsed="false">
      <c r="A175" s="355" t="n">
        <f aca="false">EOMONTH(A174,0)+1</f>
        <v>42125</v>
      </c>
      <c r="B175" s="346" t="n">
        <v>0.065412594184581</v>
      </c>
      <c r="D175" s="363" t="n">
        <v>41000</v>
      </c>
      <c r="E175" s="364" t="n">
        <v>44.1000022888184</v>
      </c>
      <c r="F175" s="364" t="n">
        <v>47.1000022888184</v>
      </c>
      <c r="G175" s="364" t="n">
        <v>50.1000022888184</v>
      </c>
      <c r="H175" s="359"/>
      <c r="I175" s="364" t="n">
        <v>23</v>
      </c>
      <c r="J175" s="364" t="n">
        <v>28.5</v>
      </c>
      <c r="K175" s="364" t="n">
        <v>30.5</v>
      </c>
      <c r="L175" s="353"/>
      <c r="M175" s="354" t="n">
        <v>41883</v>
      </c>
      <c r="N175" s="365" t="n">
        <v>36</v>
      </c>
      <c r="O175" s="365" t="n">
        <v>41.5</v>
      </c>
      <c r="P175" s="365" t="n">
        <v>46.75</v>
      </c>
      <c r="Q175" s="352"/>
      <c r="R175" s="365" t="n">
        <v>36.25</v>
      </c>
      <c r="S175" s="365" t="n">
        <v>41.75</v>
      </c>
      <c r="T175" s="365" t="n">
        <v>47</v>
      </c>
      <c r="U175" s="352"/>
      <c r="V175" s="365" t="n">
        <v>0.25</v>
      </c>
      <c r="W175" s="365" t="n">
        <v>1</v>
      </c>
      <c r="X175" s="365" t="n">
        <v>4</v>
      </c>
      <c r="Y175" s="352"/>
      <c r="Z175" s="365" t="n">
        <v>0.06</v>
      </c>
      <c r="AA175" s="365" t="n">
        <v>0.08</v>
      </c>
      <c r="AB175" s="365" t="n">
        <v>0.12</v>
      </c>
      <c r="AC175" s="352"/>
      <c r="AD175" s="365" t="n">
        <v>0.10125</v>
      </c>
      <c r="AE175" s="365" t="n">
        <v>0.135</v>
      </c>
      <c r="AF175" s="365" t="n">
        <v>0.2025</v>
      </c>
      <c r="AG175" s="352"/>
      <c r="AH175" s="365" t="n">
        <v>-1</v>
      </c>
      <c r="AI175" s="365" t="n">
        <v>2.33</v>
      </c>
      <c r="AJ175" s="365" t="n">
        <v>2.5</v>
      </c>
      <c r="AK175" s="352"/>
      <c r="AL175" s="365" t="n">
        <v>-0.1</v>
      </c>
      <c r="AM175" s="365" t="n">
        <v>1.05</v>
      </c>
      <c r="AN175" s="365" t="n">
        <v>0.1</v>
      </c>
      <c r="AO175" s="352"/>
      <c r="AP175" s="353" t="n">
        <v>56</v>
      </c>
      <c r="AQ175" s="366" t="n">
        <v>0.4</v>
      </c>
      <c r="AR175" s="352"/>
      <c r="AS175" s="352"/>
      <c r="AT175" s="352"/>
      <c r="AU175" s="352"/>
      <c r="AV175" s="352"/>
      <c r="AW175" s="352"/>
      <c r="AX175" s="352"/>
      <c r="AY175" s="352"/>
      <c r="AZ175" s="352"/>
      <c r="BA175" s="352"/>
      <c r="BB175" s="352"/>
      <c r="BC175" s="352"/>
      <c r="BD175" s="352"/>
      <c r="BE175" s="352"/>
      <c r="BF175" s="352"/>
    </row>
    <row r="176" customFormat="false" ht="12.75" hidden="false" customHeight="false" outlineLevel="0" collapsed="false">
      <c r="A176" s="355" t="n">
        <f aca="false">EOMONTH(A175,0)+1</f>
        <v>42156</v>
      </c>
      <c r="B176" s="346" t="n">
        <v>0.065430146510799</v>
      </c>
      <c r="D176" s="363" t="n">
        <v>41030</v>
      </c>
      <c r="E176" s="364" t="n">
        <v>51.4999961853027</v>
      </c>
      <c r="F176" s="364" t="n">
        <v>56.4999961853027</v>
      </c>
      <c r="G176" s="364" t="n">
        <v>61.4999961853027</v>
      </c>
      <c r="H176" s="359"/>
      <c r="I176" s="364" t="n">
        <v>30.75</v>
      </c>
      <c r="J176" s="364" t="n">
        <v>36.25</v>
      </c>
      <c r="K176" s="364" t="n">
        <v>38.25</v>
      </c>
      <c r="L176" s="353"/>
      <c r="M176" s="354" t="n">
        <v>41913</v>
      </c>
      <c r="N176" s="365" t="n">
        <v>30</v>
      </c>
      <c r="O176" s="365" t="n">
        <v>35.5</v>
      </c>
      <c r="P176" s="365" t="n">
        <v>40.75</v>
      </c>
      <c r="Q176" s="352"/>
      <c r="R176" s="365" t="n">
        <v>30.25</v>
      </c>
      <c r="S176" s="365" t="n">
        <v>35.75</v>
      </c>
      <c r="T176" s="365" t="n">
        <v>41</v>
      </c>
      <c r="U176" s="352"/>
      <c r="V176" s="365" t="n">
        <v>0</v>
      </c>
      <c r="W176" s="365" t="n">
        <v>0</v>
      </c>
      <c r="X176" s="365" t="n">
        <v>2</v>
      </c>
      <c r="Y176" s="352"/>
      <c r="Z176" s="365" t="n">
        <v>0.06</v>
      </c>
      <c r="AA176" s="365" t="n">
        <v>0.08</v>
      </c>
      <c r="AB176" s="365" t="n">
        <v>0.12</v>
      </c>
      <c r="AC176" s="352"/>
      <c r="AD176" s="365" t="n">
        <v>0.07875</v>
      </c>
      <c r="AE176" s="365" t="n">
        <v>0.105</v>
      </c>
      <c r="AF176" s="365" t="n">
        <v>0.1575</v>
      </c>
      <c r="AG176" s="352"/>
      <c r="AH176" s="365" t="n">
        <v>-1</v>
      </c>
      <c r="AI176" s="365" t="n">
        <v>2.06</v>
      </c>
      <c r="AJ176" s="365" t="n">
        <v>2.5</v>
      </c>
      <c r="AK176" s="352"/>
      <c r="AL176" s="365" t="n">
        <v>-0.1</v>
      </c>
      <c r="AM176" s="365" t="n">
        <v>1</v>
      </c>
      <c r="AN176" s="365" t="n">
        <v>0.1</v>
      </c>
      <c r="AO176" s="352"/>
      <c r="AP176" s="353" t="n">
        <v>56</v>
      </c>
      <c r="AQ176" s="366" t="n">
        <v>0.4</v>
      </c>
      <c r="AR176" s="352"/>
      <c r="AS176" s="352"/>
      <c r="AT176" s="352"/>
      <c r="AU176" s="352"/>
      <c r="AV176" s="352"/>
      <c r="AW176" s="352"/>
      <c r="AX176" s="352"/>
      <c r="AY176" s="352"/>
      <c r="AZ176" s="352"/>
      <c r="BA176" s="352"/>
      <c r="BB176" s="352"/>
      <c r="BC176" s="352"/>
      <c r="BD176" s="352"/>
      <c r="BE176" s="352"/>
      <c r="BF176" s="352"/>
    </row>
    <row r="177" customFormat="false" ht="12.75" hidden="false" customHeight="false" outlineLevel="0" collapsed="false">
      <c r="A177" s="355" t="n">
        <f aca="false">EOMONTH(A176,0)+1</f>
        <v>42186</v>
      </c>
      <c r="B177" s="346" t="n">
        <v>0.065447132633044</v>
      </c>
      <c r="D177" s="363" t="n">
        <v>41061</v>
      </c>
      <c r="E177" s="364" t="n">
        <v>51.5</v>
      </c>
      <c r="F177" s="364" t="n">
        <v>66.5</v>
      </c>
      <c r="G177" s="364" t="n">
        <v>76.5</v>
      </c>
      <c r="H177" s="359"/>
      <c r="I177" s="364" t="n">
        <v>30</v>
      </c>
      <c r="J177" s="364" t="n">
        <v>37.25</v>
      </c>
      <c r="K177" s="364" t="n">
        <v>43.5</v>
      </c>
      <c r="L177" s="353"/>
      <c r="M177" s="354" t="n">
        <v>41944</v>
      </c>
      <c r="N177" s="365" t="n">
        <v>30</v>
      </c>
      <c r="O177" s="365" t="n">
        <v>35.5</v>
      </c>
      <c r="P177" s="365" t="n">
        <v>40.75</v>
      </c>
      <c r="Q177" s="352"/>
      <c r="R177" s="365" t="n">
        <v>30.25</v>
      </c>
      <c r="S177" s="365" t="n">
        <v>35.75</v>
      </c>
      <c r="T177" s="365" t="n">
        <v>41</v>
      </c>
      <c r="U177" s="352"/>
      <c r="V177" s="365" t="n">
        <v>0</v>
      </c>
      <c r="W177" s="365" t="n">
        <v>0</v>
      </c>
      <c r="X177" s="365" t="n">
        <v>2</v>
      </c>
      <c r="Y177" s="352"/>
      <c r="Z177" s="365" t="n">
        <v>0.06</v>
      </c>
      <c r="AA177" s="365" t="n">
        <v>0.08</v>
      </c>
      <c r="AB177" s="365" t="n">
        <v>0.12</v>
      </c>
      <c r="AC177" s="352"/>
      <c r="AD177" s="365" t="n">
        <v>0.07875</v>
      </c>
      <c r="AE177" s="365" t="n">
        <v>0.105</v>
      </c>
      <c r="AF177" s="365" t="n">
        <v>0.1575</v>
      </c>
      <c r="AG177" s="352"/>
      <c r="AH177" s="365" t="n">
        <v>-0.5</v>
      </c>
      <c r="AI177" s="365" t="n">
        <v>2.052</v>
      </c>
      <c r="AJ177" s="365" t="n">
        <v>1</v>
      </c>
      <c r="AK177" s="352"/>
      <c r="AL177" s="365" t="n">
        <v>-0.1</v>
      </c>
      <c r="AM177" s="365" t="n">
        <v>1</v>
      </c>
      <c r="AN177" s="365" t="n">
        <v>0.1</v>
      </c>
      <c r="AO177" s="352"/>
      <c r="AP177" s="353" t="n">
        <v>57</v>
      </c>
      <c r="AQ177" s="366" t="n">
        <v>0.4</v>
      </c>
      <c r="AR177" s="352"/>
      <c r="AS177" s="352"/>
      <c r="AT177" s="352"/>
      <c r="AU177" s="352"/>
      <c r="AV177" s="352"/>
      <c r="AW177" s="352"/>
      <c r="AX177" s="352"/>
      <c r="AY177" s="352"/>
      <c r="AZ177" s="352"/>
      <c r="BA177" s="352"/>
      <c r="BB177" s="352"/>
      <c r="BC177" s="352"/>
      <c r="BD177" s="352"/>
      <c r="BE177" s="352"/>
      <c r="BF177" s="352"/>
    </row>
    <row r="178" customFormat="false" ht="12.75" hidden="false" customHeight="false" outlineLevel="0" collapsed="false">
      <c r="A178" s="355" t="n">
        <f aca="false">EOMONTH(A177,0)+1</f>
        <v>42217</v>
      </c>
      <c r="B178" s="346" t="n">
        <v>0.065464684959463</v>
      </c>
      <c r="D178" s="363" t="n">
        <v>41091</v>
      </c>
      <c r="E178" s="364" t="n">
        <v>54.5</v>
      </c>
      <c r="F178" s="364" t="n">
        <v>89.5</v>
      </c>
      <c r="G178" s="364" t="n">
        <v>104.5</v>
      </c>
      <c r="H178" s="359"/>
      <c r="I178" s="364" t="n">
        <v>27.25</v>
      </c>
      <c r="J178" s="364" t="n">
        <v>34</v>
      </c>
      <c r="K178" s="364" t="n">
        <v>42.75</v>
      </c>
      <c r="L178" s="353"/>
      <c r="M178" s="354" t="n">
        <v>41974</v>
      </c>
      <c r="N178" s="365" t="n">
        <v>28</v>
      </c>
      <c r="O178" s="365" t="n">
        <v>33.5</v>
      </c>
      <c r="P178" s="365" t="n">
        <v>38.75</v>
      </c>
      <c r="Q178" s="352"/>
      <c r="R178" s="365" t="n">
        <v>28.25</v>
      </c>
      <c r="S178" s="365" t="n">
        <v>33.75</v>
      </c>
      <c r="T178" s="365" t="n">
        <v>39</v>
      </c>
      <c r="U178" s="352"/>
      <c r="V178" s="365" t="n">
        <v>0</v>
      </c>
      <c r="W178" s="365" t="n">
        <v>0</v>
      </c>
      <c r="X178" s="365" t="n">
        <v>2</v>
      </c>
      <c r="Y178" s="352"/>
      <c r="Z178" s="365" t="n">
        <v>0.06</v>
      </c>
      <c r="AA178" s="365" t="n">
        <v>0.08</v>
      </c>
      <c r="AB178" s="365" t="n">
        <v>0.12</v>
      </c>
      <c r="AC178" s="352"/>
      <c r="AD178" s="365" t="n">
        <v>0.08625</v>
      </c>
      <c r="AE178" s="365" t="n">
        <v>0.115</v>
      </c>
      <c r="AF178" s="365" t="n">
        <v>0.1725</v>
      </c>
      <c r="AG178" s="352"/>
      <c r="AH178" s="365" t="n">
        <v>-0.4</v>
      </c>
      <c r="AI178" s="365" t="n">
        <v>1.89</v>
      </c>
      <c r="AJ178" s="365" t="n">
        <v>0.5</v>
      </c>
      <c r="AK178" s="352"/>
      <c r="AL178" s="365" t="n">
        <v>-0.1</v>
      </c>
      <c r="AM178" s="365" t="n">
        <v>1</v>
      </c>
      <c r="AN178" s="365" t="n">
        <v>0.1</v>
      </c>
      <c r="AO178" s="352"/>
      <c r="AP178" s="353" t="n">
        <v>57</v>
      </c>
      <c r="AQ178" s="366" t="n">
        <v>0.4</v>
      </c>
      <c r="AR178" s="352"/>
      <c r="AS178" s="352"/>
      <c r="AT178" s="352"/>
      <c r="AU178" s="352"/>
      <c r="AV178" s="352"/>
      <c r="AW178" s="352"/>
      <c r="AX178" s="352"/>
      <c r="AY178" s="352"/>
      <c r="AZ178" s="352"/>
      <c r="BA178" s="352"/>
      <c r="BB178" s="352"/>
      <c r="BC178" s="352"/>
      <c r="BD178" s="352"/>
      <c r="BE178" s="352"/>
      <c r="BF178" s="352"/>
    </row>
    <row r="179" customFormat="false" ht="12.75" hidden="false" customHeight="false" outlineLevel="0" collapsed="false">
      <c r="A179" s="355" t="n">
        <f aca="false">EOMONTH(A178,0)+1</f>
        <v>42248</v>
      </c>
      <c r="B179" s="346" t="n">
        <v>0.065482237285984</v>
      </c>
      <c r="D179" s="363" t="n">
        <v>41122</v>
      </c>
      <c r="E179" s="364" t="n">
        <v>54.5</v>
      </c>
      <c r="F179" s="364" t="n">
        <v>89.5</v>
      </c>
      <c r="G179" s="364" t="n">
        <v>104.5</v>
      </c>
      <c r="H179" s="359"/>
      <c r="I179" s="364" t="n">
        <v>27</v>
      </c>
      <c r="J179" s="364" t="n">
        <v>33.75</v>
      </c>
      <c r="K179" s="364" t="n">
        <v>42.5</v>
      </c>
      <c r="L179" s="353"/>
      <c r="M179" s="354" t="n">
        <v>42005</v>
      </c>
      <c r="N179" s="365" t="n">
        <v>29.75</v>
      </c>
      <c r="O179" s="365" t="n">
        <v>35.5</v>
      </c>
      <c r="P179" s="365" t="n">
        <v>41</v>
      </c>
      <c r="Q179" s="352"/>
      <c r="R179" s="365" t="n">
        <v>30.25</v>
      </c>
      <c r="S179" s="365" t="n">
        <v>36</v>
      </c>
      <c r="T179" s="365" t="n">
        <v>41.5</v>
      </c>
      <c r="U179" s="352"/>
      <c r="V179" s="365" t="n">
        <v>0</v>
      </c>
      <c r="W179" s="365" t="n">
        <v>0</v>
      </c>
      <c r="X179" s="365" t="n">
        <v>3</v>
      </c>
      <c r="Y179" s="352"/>
      <c r="Z179" s="365" t="n">
        <v>0.06</v>
      </c>
      <c r="AA179" s="365" t="n">
        <v>0.08</v>
      </c>
      <c r="AB179" s="365" t="n">
        <v>0.12</v>
      </c>
      <c r="AC179" s="352"/>
      <c r="AD179" s="365" t="n">
        <v>0.10125</v>
      </c>
      <c r="AE179" s="365" t="n">
        <v>0.135</v>
      </c>
      <c r="AF179" s="365" t="n">
        <v>0.2025</v>
      </c>
      <c r="AG179" s="352"/>
      <c r="AH179" s="365" t="n">
        <v>-0.4</v>
      </c>
      <c r="AI179" s="365" t="n">
        <v>2.322</v>
      </c>
      <c r="AJ179" s="365" t="n">
        <v>0.5</v>
      </c>
      <c r="AK179" s="352"/>
      <c r="AL179" s="365" t="n">
        <v>-0.1</v>
      </c>
      <c r="AM179" s="365" t="n">
        <v>1</v>
      </c>
      <c r="AN179" s="365" t="n">
        <v>0.1</v>
      </c>
      <c r="AO179" s="352"/>
      <c r="AP179" s="353" t="n">
        <v>57</v>
      </c>
      <c r="AQ179" s="366" t="n">
        <v>0.4</v>
      </c>
      <c r="AR179" s="352"/>
      <c r="AS179" s="352"/>
      <c r="AT179" s="352"/>
      <c r="AU179" s="352"/>
      <c r="AV179" s="352"/>
      <c r="AW179" s="352"/>
      <c r="AX179" s="352"/>
      <c r="AY179" s="352"/>
      <c r="AZ179" s="352"/>
      <c r="BA179" s="352"/>
      <c r="BB179" s="352"/>
      <c r="BC179" s="352"/>
      <c r="BD179" s="352"/>
      <c r="BE179" s="352"/>
      <c r="BF179" s="352"/>
    </row>
    <row r="180" customFormat="false" ht="12.75" hidden="false" customHeight="false" outlineLevel="0" collapsed="false">
      <c r="A180" s="355" t="n">
        <f aca="false">EOMONTH(A179,0)+1</f>
        <v>42278</v>
      </c>
      <c r="B180" s="346" t="n">
        <v>0.065499223408521</v>
      </c>
      <c r="D180" s="363" t="n">
        <v>41153</v>
      </c>
      <c r="E180" s="364" t="n">
        <v>37.0000038146973</v>
      </c>
      <c r="F180" s="364" t="n">
        <v>47.0000038146973</v>
      </c>
      <c r="G180" s="364" t="n">
        <v>57.0000038146973</v>
      </c>
      <c r="H180" s="359"/>
      <c r="I180" s="364" t="n">
        <v>26.25</v>
      </c>
      <c r="J180" s="364" t="n">
        <v>34.25</v>
      </c>
      <c r="K180" s="364" t="n">
        <v>36.25</v>
      </c>
      <c r="L180" s="353"/>
      <c r="M180" s="354" t="n">
        <v>42036</v>
      </c>
      <c r="N180" s="365" t="n">
        <v>27.75</v>
      </c>
      <c r="O180" s="365" t="n">
        <v>33.5</v>
      </c>
      <c r="P180" s="365" t="n">
        <v>39</v>
      </c>
      <c r="Q180" s="352"/>
      <c r="R180" s="365" t="n">
        <v>28.25</v>
      </c>
      <c r="S180" s="365" t="n">
        <v>34</v>
      </c>
      <c r="T180" s="365" t="n">
        <v>39.5</v>
      </c>
      <c r="U180" s="352"/>
      <c r="V180" s="365" t="n">
        <v>0</v>
      </c>
      <c r="W180" s="365" t="n">
        <v>0</v>
      </c>
      <c r="X180" s="365" t="n">
        <v>3</v>
      </c>
      <c r="Y180" s="352"/>
      <c r="Z180" s="365" t="n">
        <v>0.06</v>
      </c>
      <c r="AA180" s="365" t="n">
        <v>0.08</v>
      </c>
      <c r="AB180" s="365" t="n">
        <v>0.12</v>
      </c>
      <c r="AC180" s="352"/>
      <c r="AD180" s="365" t="n">
        <v>0.10125</v>
      </c>
      <c r="AE180" s="365" t="n">
        <v>0.135</v>
      </c>
      <c r="AF180" s="365" t="n">
        <v>0.2025</v>
      </c>
      <c r="AG180" s="352"/>
      <c r="AH180" s="365" t="n">
        <v>-0.4</v>
      </c>
      <c r="AI180" s="365" t="n">
        <v>2.322</v>
      </c>
      <c r="AJ180" s="365" t="n">
        <v>0.6</v>
      </c>
      <c r="AK180" s="352"/>
      <c r="AL180" s="365" t="n">
        <v>-0.1</v>
      </c>
      <c r="AM180" s="365" t="n">
        <v>1</v>
      </c>
      <c r="AN180" s="365" t="n">
        <v>0.1</v>
      </c>
      <c r="AO180" s="352"/>
      <c r="AP180" s="353" t="n">
        <v>58</v>
      </c>
      <c r="AQ180" s="366" t="n">
        <v>0.4</v>
      </c>
      <c r="AR180" s="352"/>
      <c r="AS180" s="352"/>
      <c r="AT180" s="352"/>
      <c r="AU180" s="352"/>
      <c r="AV180" s="352"/>
      <c r="AW180" s="352"/>
      <c r="AX180" s="352"/>
      <c r="AY180" s="352"/>
      <c r="AZ180" s="352"/>
      <c r="BA180" s="352"/>
      <c r="BB180" s="352"/>
      <c r="BC180" s="352"/>
      <c r="BD180" s="352"/>
      <c r="BE180" s="352"/>
      <c r="BF180" s="352"/>
    </row>
    <row r="181" customFormat="false" ht="12.75" hidden="false" customHeight="false" outlineLevel="0" collapsed="false">
      <c r="A181" s="355" t="n">
        <f aca="false">EOMONTH(A180,0)+1</f>
        <v>42309</v>
      </c>
      <c r="B181" s="346" t="n">
        <v>0.065516775735244</v>
      </c>
      <c r="D181" s="363" t="n">
        <v>41183</v>
      </c>
      <c r="E181" s="364" t="n">
        <v>40.9000015258789</v>
      </c>
      <c r="F181" s="364" t="n">
        <v>43.9000015258789</v>
      </c>
      <c r="G181" s="364" t="n">
        <v>46.9000015258789</v>
      </c>
      <c r="H181" s="359"/>
      <c r="I181" s="364" t="n">
        <v>23.5</v>
      </c>
      <c r="J181" s="364" t="n">
        <v>29</v>
      </c>
      <c r="K181" s="364" t="n">
        <v>31</v>
      </c>
      <c r="L181" s="353"/>
      <c r="M181" s="354" t="n">
        <v>42064</v>
      </c>
      <c r="N181" s="365" t="n">
        <v>28.75</v>
      </c>
      <c r="O181" s="365" t="n">
        <v>34.5</v>
      </c>
      <c r="P181" s="365" t="n">
        <v>40</v>
      </c>
      <c r="Q181" s="352"/>
      <c r="R181" s="365" t="n">
        <v>29.25</v>
      </c>
      <c r="S181" s="365" t="n">
        <v>35</v>
      </c>
      <c r="T181" s="365" t="n">
        <v>40.5</v>
      </c>
      <c r="U181" s="352"/>
      <c r="V181" s="365" t="n">
        <v>0</v>
      </c>
      <c r="W181" s="365" t="n">
        <v>0</v>
      </c>
      <c r="X181" s="365" t="n">
        <v>2</v>
      </c>
      <c r="Y181" s="352"/>
      <c r="Z181" s="365" t="n">
        <v>0.06</v>
      </c>
      <c r="AA181" s="365" t="n">
        <v>0.08</v>
      </c>
      <c r="AB181" s="365" t="n">
        <v>0.12</v>
      </c>
      <c r="AC181" s="352"/>
      <c r="AD181" s="365" t="n">
        <v>0.09</v>
      </c>
      <c r="AE181" s="365" t="n">
        <v>0.12</v>
      </c>
      <c r="AF181" s="365" t="n">
        <v>0.18</v>
      </c>
      <c r="AG181" s="352"/>
      <c r="AH181" s="365" t="n">
        <v>-0.5</v>
      </c>
      <c r="AI181" s="365" t="n">
        <v>2.052</v>
      </c>
      <c r="AJ181" s="365" t="n">
        <v>1</v>
      </c>
      <c r="AK181" s="352"/>
      <c r="AL181" s="365" t="n">
        <v>-0.1</v>
      </c>
      <c r="AM181" s="365" t="n">
        <v>1</v>
      </c>
      <c r="AN181" s="365" t="n">
        <v>0.1</v>
      </c>
      <c r="AO181" s="352"/>
      <c r="AP181" s="353" t="n">
        <v>58</v>
      </c>
      <c r="AQ181" s="366" t="n">
        <v>0.4</v>
      </c>
      <c r="AR181" s="352"/>
      <c r="AS181" s="352"/>
      <c r="AT181" s="352"/>
      <c r="AU181" s="352"/>
      <c r="AV181" s="352"/>
      <c r="AW181" s="352"/>
      <c r="AX181" s="352"/>
      <c r="AY181" s="352"/>
      <c r="AZ181" s="352"/>
      <c r="BA181" s="352"/>
      <c r="BB181" s="352"/>
      <c r="BC181" s="352"/>
      <c r="BD181" s="352"/>
      <c r="BE181" s="352"/>
      <c r="BF181" s="352"/>
    </row>
    <row r="182" customFormat="false" ht="12.75" hidden="false" customHeight="false" outlineLevel="0" collapsed="false">
      <c r="A182" s="355" t="n">
        <f aca="false">EOMONTH(A181,0)+1</f>
        <v>42339</v>
      </c>
      <c r="B182" s="346" t="n">
        <v>0.065533761857976</v>
      </c>
      <c r="D182" s="363" t="n">
        <v>41214</v>
      </c>
      <c r="E182" s="364" t="n">
        <v>41</v>
      </c>
      <c r="F182" s="364" t="n">
        <v>44</v>
      </c>
      <c r="G182" s="364" t="n">
        <v>47</v>
      </c>
      <c r="H182" s="359"/>
      <c r="I182" s="364" t="n">
        <v>23.5</v>
      </c>
      <c r="J182" s="364" t="n">
        <v>29</v>
      </c>
      <c r="K182" s="364" t="n">
        <v>31</v>
      </c>
      <c r="L182" s="353"/>
      <c r="M182" s="354" t="n">
        <v>42095</v>
      </c>
      <c r="N182" s="365" t="n">
        <v>29.75</v>
      </c>
      <c r="O182" s="365" t="n">
        <v>35.5</v>
      </c>
      <c r="P182" s="365" t="n">
        <v>41</v>
      </c>
      <c r="Q182" s="352"/>
      <c r="R182" s="365" t="n">
        <v>30.25</v>
      </c>
      <c r="S182" s="365" t="n">
        <v>36</v>
      </c>
      <c r="T182" s="365" t="n">
        <v>41.5</v>
      </c>
      <c r="U182" s="352"/>
      <c r="V182" s="365" t="n">
        <v>0</v>
      </c>
      <c r="W182" s="365" t="n">
        <v>0</v>
      </c>
      <c r="X182" s="365" t="n">
        <v>2</v>
      </c>
      <c r="Y182" s="352"/>
      <c r="Z182" s="365" t="n">
        <v>0.06</v>
      </c>
      <c r="AA182" s="365" t="n">
        <v>0.08</v>
      </c>
      <c r="AB182" s="365" t="n">
        <v>0.12</v>
      </c>
      <c r="AC182" s="352"/>
      <c r="AD182" s="365" t="n">
        <v>0.09</v>
      </c>
      <c r="AE182" s="365" t="n">
        <v>0.12</v>
      </c>
      <c r="AF182" s="365" t="n">
        <v>0.18</v>
      </c>
      <c r="AG182" s="352"/>
      <c r="AH182" s="365" t="n">
        <v>-0.5</v>
      </c>
      <c r="AI182" s="365" t="n">
        <v>1.998</v>
      </c>
      <c r="AJ182" s="365" t="n">
        <v>1</v>
      </c>
      <c r="AK182" s="352"/>
      <c r="AL182" s="365" t="n">
        <v>-0.1</v>
      </c>
      <c r="AM182" s="365" t="n">
        <v>1</v>
      </c>
      <c r="AN182" s="365" t="n">
        <v>0.1</v>
      </c>
      <c r="AO182" s="352"/>
      <c r="AP182" s="353" t="n">
        <v>58</v>
      </c>
      <c r="AQ182" s="366" t="n">
        <v>0.4</v>
      </c>
      <c r="AR182" s="352"/>
      <c r="AS182" s="352"/>
      <c r="AT182" s="352"/>
      <c r="AU182" s="352"/>
      <c r="AV182" s="352"/>
      <c r="AW182" s="352"/>
      <c r="AX182" s="352"/>
      <c r="AY182" s="352"/>
      <c r="AZ182" s="352"/>
      <c r="BA182" s="352"/>
      <c r="BB182" s="352"/>
      <c r="BC182" s="352"/>
      <c r="BD182" s="352"/>
      <c r="BE182" s="352"/>
      <c r="BF182" s="352"/>
    </row>
    <row r="183" customFormat="false" ht="12.75" hidden="false" customHeight="false" outlineLevel="0" collapsed="false">
      <c r="A183" s="355" t="n">
        <f aca="false">EOMONTH(A182,0)+1</f>
        <v>42370</v>
      </c>
      <c r="B183" s="346" t="n">
        <v>0.065551314184899</v>
      </c>
      <c r="D183" s="363" t="n">
        <v>41244</v>
      </c>
      <c r="E183" s="364" t="n">
        <v>41.0999984741211</v>
      </c>
      <c r="F183" s="364" t="n">
        <v>44.0999984741211</v>
      </c>
      <c r="G183" s="364" t="n">
        <v>47.0999984741211</v>
      </c>
      <c r="H183" s="359"/>
      <c r="I183" s="364" t="n">
        <v>24</v>
      </c>
      <c r="J183" s="364" t="n">
        <v>29.5</v>
      </c>
      <c r="K183" s="364" t="n">
        <v>31.5</v>
      </c>
      <c r="L183" s="353"/>
      <c r="M183" s="354" t="n">
        <v>42125</v>
      </c>
      <c r="N183" s="365" t="n">
        <v>36</v>
      </c>
      <c r="O183" s="365" t="n">
        <v>41.75</v>
      </c>
      <c r="P183" s="365" t="n">
        <v>47.25</v>
      </c>
      <c r="Q183" s="352"/>
      <c r="R183" s="365" t="n">
        <v>36.5</v>
      </c>
      <c r="S183" s="365" t="n">
        <v>42.25</v>
      </c>
      <c r="T183" s="365" t="n">
        <v>47.75</v>
      </c>
      <c r="U183" s="352"/>
      <c r="V183" s="365" t="n">
        <v>0</v>
      </c>
      <c r="W183" s="365" t="n">
        <v>0</v>
      </c>
      <c r="X183" s="365" t="n">
        <v>3</v>
      </c>
      <c r="Y183" s="352"/>
      <c r="Z183" s="365" t="n">
        <v>0.06</v>
      </c>
      <c r="AA183" s="365" t="n">
        <v>0.08</v>
      </c>
      <c r="AB183" s="365" t="n">
        <v>0.12</v>
      </c>
      <c r="AC183" s="352"/>
      <c r="AD183" s="365" t="n">
        <v>0.11625</v>
      </c>
      <c r="AE183" s="365" t="n">
        <v>0.155</v>
      </c>
      <c r="AF183" s="365" t="n">
        <v>0.2325</v>
      </c>
      <c r="AG183" s="352"/>
      <c r="AH183" s="365" t="n">
        <v>-0.4</v>
      </c>
      <c r="AI183" s="365" t="n">
        <v>2.15</v>
      </c>
      <c r="AJ183" s="365" t="n">
        <v>0.5</v>
      </c>
      <c r="AK183" s="352"/>
      <c r="AL183" s="365" t="n">
        <v>-0.1</v>
      </c>
      <c r="AM183" s="365" t="n">
        <v>1.05</v>
      </c>
      <c r="AN183" s="365" t="n">
        <v>0.1</v>
      </c>
      <c r="AO183" s="352"/>
      <c r="AP183" s="353" t="n">
        <v>59</v>
      </c>
      <c r="AQ183" s="366" t="n">
        <v>0.4</v>
      </c>
      <c r="AR183" s="352"/>
      <c r="AS183" s="352"/>
      <c r="AT183" s="352"/>
      <c r="AU183" s="352"/>
      <c r="AV183" s="352"/>
      <c r="AW183" s="352"/>
      <c r="AX183" s="352"/>
      <c r="AY183" s="352"/>
      <c r="AZ183" s="352"/>
      <c r="BA183" s="352"/>
      <c r="BB183" s="352"/>
      <c r="BC183" s="352"/>
      <c r="BD183" s="352"/>
      <c r="BE183" s="352"/>
      <c r="BF183" s="352"/>
    </row>
    <row r="184" customFormat="false" ht="12.75" hidden="false" customHeight="false" outlineLevel="0" collapsed="false">
      <c r="A184" s="355" t="n">
        <f aca="false">EOMONTH(A183,0)+1</f>
        <v>42401</v>
      </c>
      <c r="B184" s="346" t="n">
        <v>0.065568866511924</v>
      </c>
      <c r="D184" s="363" t="n">
        <v>41275</v>
      </c>
      <c r="E184" s="364" t="n">
        <v>54.3500022888184</v>
      </c>
      <c r="F184" s="364" t="n">
        <v>57.3500022888184</v>
      </c>
      <c r="G184" s="364" t="n">
        <v>60.3500022888184</v>
      </c>
      <c r="H184" s="359"/>
      <c r="I184" s="364" t="n">
        <v>24</v>
      </c>
      <c r="J184" s="364" t="n">
        <v>30</v>
      </c>
      <c r="K184" s="364" t="n">
        <v>32</v>
      </c>
      <c r="L184" s="353"/>
      <c r="M184" s="354" t="n">
        <v>42156</v>
      </c>
      <c r="N184" s="365" t="n">
        <v>39.75</v>
      </c>
      <c r="O184" s="365" t="n">
        <v>45.5</v>
      </c>
      <c r="P184" s="365" t="n">
        <v>51</v>
      </c>
      <c r="Q184" s="352"/>
      <c r="R184" s="365" t="n">
        <v>30.5</v>
      </c>
      <c r="S184" s="365" t="n">
        <v>36.25</v>
      </c>
      <c r="T184" s="365" t="n">
        <v>41.75</v>
      </c>
      <c r="U184" s="352"/>
      <c r="V184" s="365" t="n">
        <v>0.75</v>
      </c>
      <c r="W184" s="365" t="n">
        <v>3</v>
      </c>
      <c r="X184" s="365" t="n">
        <v>8</v>
      </c>
      <c r="Y184" s="352"/>
      <c r="Z184" s="365" t="n">
        <v>0.06</v>
      </c>
      <c r="AA184" s="365" t="n">
        <v>0.08</v>
      </c>
      <c r="AB184" s="365" t="n">
        <v>0.12</v>
      </c>
      <c r="AC184" s="352"/>
      <c r="AD184" s="365" t="n">
        <v>0.13125</v>
      </c>
      <c r="AE184" s="365" t="n">
        <v>0.175</v>
      </c>
      <c r="AF184" s="365" t="n">
        <v>0.2625</v>
      </c>
      <c r="AG184" s="352"/>
      <c r="AH184" s="365" t="n">
        <v>-0.4</v>
      </c>
      <c r="AI184" s="365" t="n">
        <v>2.9</v>
      </c>
      <c r="AJ184" s="365" t="n">
        <v>0.5</v>
      </c>
      <c r="AK184" s="352"/>
      <c r="AL184" s="365" t="n">
        <v>-0.1</v>
      </c>
      <c r="AM184" s="365" t="n">
        <v>1.15</v>
      </c>
      <c r="AN184" s="365" t="n">
        <v>0.1</v>
      </c>
      <c r="AO184" s="352"/>
      <c r="AP184" s="353" t="n">
        <v>59</v>
      </c>
      <c r="AQ184" s="366" t="n">
        <v>0.4</v>
      </c>
      <c r="AR184" s="352"/>
      <c r="AS184" s="352"/>
      <c r="AT184" s="352"/>
      <c r="AU184" s="352"/>
      <c r="AV184" s="352"/>
      <c r="AW184" s="352"/>
      <c r="AX184" s="352"/>
      <c r="AY184" s="352"/>
      <c r="AZ184" s="352"/>
      <c r="BA184" s="352"/>
      <c r="BB184" s="352"/>
      <c r="BC184" s="352"/>
      <c r="BD184" s="352"/>
      <c r="BE184" s="352"/>
      <c r="BF184" s="352"/>
    </row>
    <row r="185" customFormat="false" ht="12.75" hidden="false" customHeight="false" outlineLevel="0" collapsed="false">
      <c r="A185" s="355" t="n">
        <f aca="false">EOMONTH(A184,0)+1</f>
        <v>42430</v>
      </c>
      <c r="B185" s="346" t="n">
        <v>0.065585286430846</v>
      </c>
      <c r="D185" s="363" t="n">
        <v>41306</v>
      </c>
      <c r="E185" s="364" t="n">
        <v>53.75</v>
      </c>
      <c r="F185" s="364" t="n">
        <v>56.75</v>
      </c>
      <c r="G185" s="364" t="n">
        <v>59.75</v>
      </c>
      <c r="H185" s="359"/>
      <c r="I185" s="364" t="n">
        <v>24</v>
      </c>
      <c r="J185" s="364" t="n">
        <v>29.75</v>
      </c>
      <c r="K185" s="364" t="n">
        <v>31.75</v>
      </c>
      <c r="L185" s="353"/>
      <c r="M185" s="354" t="n">
        <v>42186</v>
      </c>
      <c r="N185" s="365" t="n">
        <v>41.75</v>
      </c>
      <c r="O185" s="365" t="n">
        <v>47.5</v>
      </c>
      <c r="P185" s="365" t="n">
        <v>53</v>
      </c>
      <c r="Q185" s="352"/>
      <c r="R185" s="365" t="n">
        <v>42.5</v>
      </c>
      <c r="S185" s="365" t="n">
        <v>48.25</v>
      </c>
      <c r="T185" s="365" t="n">
        <v>53.75</v>
      </c>
      <c r="U185" s="352"/>
      <c r="V185" s="365" t="n">
        <v>2</v>
      </c>
      <c r="W185" s="365" t="n">
        <v>7</v>
      </c>
      <c r="X185" s="365" t="n">
        <v>12</v>
      </c>
      <c r="Y185" s="352"/>
      <c r="Z185" s="365" t="n">
        <v>0.06</v>
      </c>
      <c r="AA185" s="365" t="n">
        <v>0.08</v>
      </c>
      <c r="AB185" s="365" t="n">
        <v>0.12</v>
      </c>
      <c r="AC185" s="352"/>
      <c r="AD185" s="365" t="n">
        <v>0.16125</v>
      </c>
      <c r="AE185" s="365" t="n">
        <v>0.215</v>
      </c>
      <c r="AF185" s="365" t="n">
        <v>0.3225</v>
      </c>
      <c r="AG185" s="352"/>
      <c r="AH185" s="365" t="n">
        <v>-0.4</v>
      </c>
      <c r="AI185" s="365" t="n">
        <v>3.9</v>
      </c>
      <c r="AJ185" s="365" t="n">
        <v>0.5</v>
      </c>
      <c r="AK185" s="352"/>
      <c r="AL185" s="365" t="n">
        <v>-0.1</v>
      </c>
      <c r="AM185" s="365" t="n">
        <v>1.15</v>
      </c>
      <c r="AN185" s="365" t="n">
        <v>0.1</v>
      </c>
      <c r="AO185" s="352"/>
      <c r="AP185" s="353" t="n">
        <v>59</v>
      </c>
      <c r="AQ185" s="366" t="n">
        <v>0.4</v>
      </c>
      <c r="AR185" s="352"/>
      <c r="AS185" s="352"/>
      <c r="AT185" s="352"/>
      <c r="AU185" s="352"/>
      <c r="AV185" s="352"/>
      <c r="AW185" s="352"/>
      <c r="AX185" s="352"/>
      <c r="AY185" s="352"/>
      <c r="AZ185" s="352"/>
      <c r="BA185" s="352"/>
      <c r="BB185" s="352"/>
      <c r="BC185" s="352"/>
      <c r="BD185" s="352"/>
      <c r="BE185" s="352"/>
      <c r="BF185" s="352"/>
    </row>
    <row r="186" customFormat="false" ht="12.75" hidden="false" customHeight="false" outlineLevel="0" collapsed="false">
      <c r="A186" s="355" t="n">
        <f aca="false">EOMONTH(A185,0)+1</f>
        <v>42461</v>
      </c>
      <c r="B186" s="346" t="n">
        <v>0.065602838758069</v>
      </c>
      <c r="D186" s="363" t="n">
        <v>41334</v>
      </c>
      <c r="E186" s="364" t="n">
        <v>45.3999977111816</v>
      </c>
      <c r="F186" s="364" t="n">
        <v>48.3999977111816</v>
      </c>
      <c r="G186" s="364" t="n">
        <v>51.3999977111816</v>
      </c>
      <c r="H186" s="359"/>
      <c r="I186" s="364" t="n">
        <v>23.25</v>
      </c>
      <c r="J186" s="364" t="n">
        <v>29</v>
      </c>
      <c r="K186" s="364" t="n">
        <v>31</v>
      </c>
      <c r="L186" s="353"/>
      <c r="M186" s="354" t="n">
        <v>42217</v>
      </c>
      <c r="N186" s="365" t="n">
        <v>41.75</v>
      </c>
      <c r="O186" s="365" t="n">
        <v>47.5</v>
      </c>
      <c r="P186" s="365" t="n">
        <v>53</v>
      </c>
      <c r="Q186" s="352"/>
      <c r="R186" s="365" t="n">
        <v>42.5</v>
      </c>
      <c r="S186" s="365" t="n">
        <v>48.25</v>
      </c>
      <c r="T186" s="365" t="n">
        <v>53.75</v>
      </c>
      <c r="U186" s="352"/>
      <c r="V186" s="365" t="n">
        <v>2</v>
      </c>
      <c r="W186" s="365" t="n">
        <v>7</v>
      </c>
      <c r="X186" s="365" t="n">
        <v>12</v>
      </c>
      <c r="Y186" s="352"/>
      <c r="Z186" s="365" t="n">
        <v>0.06</v>
      </c>
      <c r="AA186" s="365" t="n">
        <v>0.08</v>
      </c>
      <c r="AB186" s="365" t="n">
        <v>0.12</v>
      </c>
      <c r="AC186" s="352"/>
      <c r="AD186" s="365" t="n">
        <v>0.16125</v>
      </c>
      <c r="AE186" s="365" t="n">
        <v>0.215</v>
      </c>
      <c r="AF186" s="365" t="n">
        <v>0.3225</v>
      </c>
      <c r="AG186" s="352"/>
      <c r="AH186" s="365" t="n">
        <v>-0.5</v>
      </c>
      <c r="AI186" s="365" t="n">
        <v>3.9</v>
      </c>
      <c r="AJ186" s="365" t="n">
        <v>1.75</v>
      </c>
      <c r="AK186" s="352"/>
      <c r="AL186" s="365" t="n">
        <v>-0.1</v>
      </c>
      <c r="AM186" s="365" t="n">
        <v>1.15</v>
      </c>
      <c r="AN186" s="365" t="n">
        <v>0.1</v>
      </c>
      <c r="AO186" s="352"/>
      <c r="AP186" s="353" t="n">
        <v>60</v>
      </c>
      <c r="AQ186" s="366" t="n">
        <v>0.4</v>
      </c>
      <c r="AR186" s="352"/>
      <c r="AS186" s="352"/>
      <c r="AT186" s="352"/>
      <c r="AU186" s="352"/>
      <c r="AV186" s="352"/>
      <c r="AW186" s="352"/>
      <c r="AX186" s="352"/>
      <c r="AY186" s="352"/>
      <c r="AZ186" s="352"/>
      <c r="BA186" s="352"/>
      <c r="BB186" s="352"/>
      <c r="BC186" s="352"/>
      <c r="BD186" s="352"/>
      <c r="BE186" s="352"/>
      <c r="BF186" s="352"/>
    </row>
    <row r="187" customFormat="false" ht="12.75" hidden="false" customHeight="false" outlineLevel="0" collapsed="false">
      <c r="A187" s="355" t="n">
        <f aca="false">EOMONTH(A186,0)+1</f>
        <v>42491</v>
      </c>
      <c r="B187" s="346" t="n">
        <v>0.065619824881285</v>
      </c>
      <c r="D187" s="363" t="n">
        <v>41365</v>
      </c>
      <c r="E187" s="364" t="n">
        <v>44.6000022888184</v>
      </c>
      <c r="F187" s="364" t="n">
        <v>47.6000022888184</v>
      </c>
      <c r="G187" s="364" t="n">
        <v>50.6000022888184</v>
      </c>
      <c r="H187" s="359"/>
      <c r="I187" s="364" t="n">
        <v>23</v>
      </c>
      <c r="J187" s="364" t="n">
        <v>28.75</v>
      </c>
      <c r="K187" s="364" t="n">
        <v>30.75</v>
      </c>
      <c r="L187" s="353"/>
      <c r="M187" s="354" t="n">
        <v>42248</v>
      </c>
      <c r="N187" s="365" t="n">
        <v>36.25</v>
      </c>
      <c r="O187" s="365" t="n">
        <v>42</v>
      </c>
      <c r="P187" s="365" t="n">
        <v>47.5</v>
      </c>
      <c r="Q187" s="352"/>
      <c r="R187" s="365" t="n">
        <v>36.75</v>
      </c>
      <c r="S187" s="365" t="n">
        <v>42.5</v>
      </c>
      <c r="T187" s="365" t="n">
        <v>48</v>
      </c>
      <c r="U187" s="352"/>
      <c r="V187" s="365" t="n">
        <v>0.25</v>
      </c>
      <c r="W187" s="365" t="n">
        <v>1</v>
      </c>
      <c r="X187" s="365" t="n">
        <v>4</v>
      </c>
      <c r="Y187" s="352"/>
      <c r="Z187" s="365" t="n">
        <v>0.06</v>
      </c>
      <c r="AA187" s="365" t="n">
        <v>0.08</v>
      </c>
      <c r="AB187" s="365" t="n">
        <v>0.12</v>
      </c>
      <c r="AC187" s="352"/>
      <c r="AD187" s="365" t="n">
        <v>0.10125</v>
      </c>
      <c r="AE187" s="365" t="n">
        <v>0.135</v>
      </c>
      <c r="AF187" s="365" t="n">
        <v>0.2025</v>
      </c>
      <c r="AG187" s="352"/>
      <c r="AH187" s="365" t="n">
        <v>-1</v>
      </c>
      <c r="AI187" s="365" t="n">
        <v>2.33</v>
      </c>
      <c r="AJ187" s="365" t="n">
        <v>2.5</v>
      </c>
      <c r="AK187" s="352"/>
      <c r="AL187" s="365" t="n">
        <v>-0.1</v>
      </c>
      <c r="AM187" s="365" t="n">
        <v>1.05</v>
      </c>
      <c r="AN187" s="365" t="n">
        <v>0.1</v>
      </c>
      <c r="AO187" s="352"/>
      <c r="AP187" s="353" t="n">
        <v>60</v>
      </c>
      <c r="AQ187" s="366" t="n">
        <v>0.4</v>
      </c>
      <c r="AR187" s="352"/>
      <c r="AS187" s="352"/>
      <c r="AT187" s="352"/>
      <c r="AU187" s="352"/>
      <c r="AV187" s="352"/>
      <c r="AW187" s="352"/>
      <c r="AX187" s="352"/>
      <c r="AY187" s="352"/>
      <c r="AZ187" s="352"/>
      <c r="BA187" s="352"/>
      <c r="BB187" s="352"/>
      <c r="BC187" s="352"/>
      <c r="BD187" s="352"/>
      <c r="BE187" s="352"/>
      <c r="BF187" s="352"/>
    </row>
    <row r="188" customFormat="false" ht="12.75" hidden="false" customHeight="false" outlineLevel="0" collapsed="false">
      <c r="A188" s="355" t="n">
        <f aca="false">EOMONTH(A187,0)+1</f>
        <v>42522</v>
      </c>
      <c r="B188" s="346" t="n">
        <v>0.065637377208709</v>
      </c>
      <c r="D188" s="363" t="n">
        <v>41395</v>
      </c>
      <c r="E188" s="364" t="n">
        <v>51.9999961853027</v>
      </c>
      <c r="F188" s="364" t="n">
        <v>56.9999961853027</v>
      </c>
      <c r="G188" s="364" t="n">
        <v>61.9999961853027</v>
      </c>
      <c r="H188" s="359"/>
      <c r="I188" s="364" t="n">
        <v>30.75</v>
      </c>
      <c r="J188" s="364" t="n">
        <v>36.5</v>
      </c>
      <c r="K188" s="364" t="n">
        <v>38.5</v>
      </c>
      <c r="L188" s="353"/>
      <c r="M188" s="354" t="n">
        <v>42278</v>
      </c>
      <c r="N188" s="365" t="n">
        <v>30.25</v>
      </c>
      <c r="O188" s="365" t="n">
        <v>36</v>
      </c>
      <c r="P188" s="365" t="n">
        <v>41.5</v>
      </c>
      <c r="Q188" s="352"/>
      <c r="R188" s="365" t="n">
        <v>30.75</v>
      </c>
      <c r="S188" s="365" t="n">
        <v>36.5</v>
      </c>
      <c r="T188" s="365" t="n">
        <v>42</v>
      </c>
      <c r="U188" s="352"/>
      <c r="V188" s="365" t="n">
        <v>0</v>
      </c>
      <c r="W188" s="365" t="n">
        <v>0</v>
      </c>
      <c r="X188" s="365" t="n">
        <v>2</v>
      </c>
      <c r="Y188" s="352"/>
      <c r="Z188" s="365" t="n">
        <v>0.06</v>
      </c>
      <c r="AA188" s="365" t="n">
        <v>0.08</v>
      </c>
      <c r="AB188" s="365" t="n">
        <v>0.12</v>
      </c>
      <c r="AC188" s="352"/>
      <c r="AD188" s="365" t="n">
        <v>0.07875</v>
      </c>
      <c r="AE188" s="365" t="n">
        <v>0.105</v>
      </c>
      <c r="AF188" s="365" t="n">
        <v>0.1575</v>
      </c>
      <c r="AG188" s="352"/>
      <c r="AH188" s="365" t="n">
        <v>-1</v>
      </c>
      <c r="AI188" s="365" t="n">
        <v>2.06</v>
      </c>
      <c r="AJ188" s="365" t="n">
        <v>2.5</v>
      </c>
      <c r="AK188" s="352"/>
      <c r="AL188" s="365" t="n">
        <v>-0.1</v>
      </c>
      <c r="AM188" s="365" t="n">
        <v>1</v>
      </c>
      <c r="AN188" s="365" t="n">
        <v>0.1</v>
      </c>
      <c r="AO188" s="352"/>
      <c r="AP188" s="353" t="n">
        <v>60</v>
      </c>
      <c r="AQ188" s="366" t="n">
        <v>0.4</v>
      </c>
      <c r="AR188" s="352"/>
      <c r="AS188" s="352"/>
      <c r="AT188" s="352"/>
      <c r="AU188" s="352"/>
      <c r="AV188" s="352"/>
      <c r="AW188" s="352"/>
      <c r="AX188" s="352"/>
      <c r="AY188" s="352"/>
      <c r="AZ188" s="352"/>
      <c r="BA188" s="352"/>
      <c r="BB188" s="352"/>
      <c r="BC188" s="352"/>
      <c r="BD188" s="352"/>
      <c r="BE188" s="352"/>
      <c r="BF188" s="352"/>
    </row>
    <row r="189" customFormat="false" ht="12.75" hidden="false" customHeight="false" outlineLevel="0" collapsed="false">
      <c r="A189" s="355" t="n">
        <f aca="false">EOMONTH(A188,0)+1</f>
        <v>42552</v>
      </c>
      <c r="B189" s="346" t="n">
        <v>0.065654363332119</v>
      </c>
      <c r="D189" s="363" t="n">
        <v>41426</v>
      </c>
      <c r="E189" s="364" t="n">
        <v>52.5</v>
      </c>
      <c r="F189" s="364" t="n">
        <v>67.5</v>
      </c>
      <c r="G189" s="364" t="n">
        <v>77.5</v>
      </c>
      <c r="H189" s="359"/>
      <c r="I189" s="364" t="n">
        <v>30</v>
      </c>
      <c r="J189" s="364" t="n">
        <v>37.5</v>
      </c>
      <c r="K189" s="364" t="n">
        <v>44</v>
      </c>
      <c r="L189" s="353"/>
      <c r="M189" s="354" t="n">
        <v>42309</v>
      </c>
      <c r="N189" s="365" t="n">
        <v>30.25</v>
      </c>
      <c r="O189" s="365" t="n">
        <v>36</v>
      </c>
      <c r="P189" s="365" t="n">
        <v>41.5</v>
      </c>
      <c r="Q189" s="352"/>
      <c r="R189" s="365" t="n">
        <v>30.75</v>
      </c>
      <c r="S189" s="365" t="n">
        <v>36.5</v>
      </c>
      <c r="T189" s="365" t="n">
        <v>42</v>
      </c>
      <c r="U189" s="352"/>
      <c r="V189" s="365" t="n">
        <v>0</v>
      </c>
      <c r="W189" s="365" t="n">
        <v>0</v>
      </c>
      <c r="X189" s="365" t="n">
        <v>2</v>
      </c>
      <c r="Y189" s="352"/>
      <c r="Z189" s="365" t="n">
        <v>0.06</v>
      </c>
      <c r="AA189" s="365" t="n">
        <v>0.08</v>
      </c>
      <c r="AB189" s="365" t="n">
        <v>0.12</v>
      </c>
      <c r="AC189" s="352"/>
      <c r="AD189" s="365" t="n">
        <v>0.07875</v>
      </c>
      <c r="AE189" s="365" t="n">
        <v>0.105</v>
      </c>
      <c r="AF189" s="365" t="n">
        <v>0.1575</v>
      </c>
      <c r="AG189" s="352"/>
      <c r="AH189" s="365" t="n">
        <v>-0.5</v>
      </c>
      <c r="AI189" s="365" t="n">
        <v>2.052</v>
      </c>
      <c r="AJ189" s="365" t="n">
        <v>1</v>
      </c>
      <c r="AK189" s="352"/>
      <c r="AL189" s="365" t="n">
        <v>-0.1</v>
      </c>
      <c r="AM189" s="365" t="n">
        <v>1</v>
      </c>
      <c r="AN189" s="365" t="n">
        <v>0.1</v>
      </c>
      <c r="AO189" s="352"/>
      <c r="AP189" s="353" t="n">
        <v>61</v>
      </c>
      <c r="AQ189" s="366" t="n">
        <v>0.4</v>
      </c>
      <c r="AR189" s="352"/>
      <c r="AS189" s="352"/>
      <c r="AT189" s="352"/>
      <c r="AU189" s="352"/>
      <c r="AV189" s="352"/>
      <c r="AW189" s="352"/>
      <c r="AX189" s="352"/>
      <c r="AY189" s="352"/>
      <c r="AZ189" s="352"/>
      <c r="BA189" s="352"/>
      <c r="BB189" s="352"/>
      <c r="BC189" s="352"/>
      <c r="BD189" s="352"/>
      <c r="BE189" s="352"/>
      <c r="BF189" s="352"/>
    </row>
    <row r="190" customFormat="false" ht="12.75" hidden="false" customHeight="false" outlineLevel="0" collapsed="false">
      <c r="A190" s="355" t="n">
        <f aca="false">EOMONTH(A189,0)+1</f>
        <v>42583</v>
      </c>
      <c r="B190" s="346" t="n">
        <v>0.065671915659744</v>
      </c>
      <c r="D190" s="363" t="n">
        <v>41456</v>
      </c>
      <c r="E190" s="364" t="n">
        <v>56.5</v>
      </c>
      <c r="F190" s="364" t="n">
        <v>91.5</v>
      </c>
      <c r="G190" s="364" t="n">
        <v>106.5</v>
      </c>
      <c r="H190" s="359"/>
      <c r="I190" s="364" t="n">
        <v>27.25</v>
      </c>
      <c r="J190" s="364" t="n">
        <v>34.25</v>
      </c>
      <c r="K190" s="364" t="n">
        <v>43.25</v>
      </c>
      <c r="L190" s="353"/>
      <c r="M190" s="354" t="n">
        <v>42339</v>
      </c>
      <c r="N190" s="365" t="n">
        <v>28.25</v>
      </c>
      <c r="O190" s="365" t="n">
        <v>34</v>
      </c>
      <c r="P190" s="365" t="n">
        <v>39.5</v>
      </c>
      <c r="Q190" s="352"/>
      <c r="R190" s="365" t="n">
        <v>28.75</v>
      </c>
      <c r="S190" s="365" t="n">
        <v>34.5</v>
      </c>
      <c r="T190" s="365" t="n">
        <v>40</v>
      </c>
      <c r="U190" s="352"/>
      <c r="V190" s="365" t="n">
        <v>0</v>
      </c>
      <c r="W190" s="365" t="n">
        <v>0</v>
      </c>
      <c r="X190" s="365" t="n">
        <v>2</v>
      </c>
      <c r="Y190" s="352"/>
      <c r="Z190" s="365" t="n">
        <v>0.06</v>
      </c>
      <c r="AA190" s="365" t="n">
        <v>0.08</v>
      </c>
      <c r="AB190" s="365" t="n">
        <v>0.12</v>
      </c>
      <c r="AC190" s="352"/>
      <c r="AD190" s="365" t="n">
        <v>0.08625</v>
      </c>
      <c r="AE190" s="365" t="n">
        <v>0.115</v>
      </c>
      <c r="AF190" s="365" t="n">
        <v>0.1725</v>
      </c>
      <c r="AG190" s="352"/>
      <c r="AH190" s="365" t="n">
        <v>-0.4</v>
      </c>
      <c r="AI190" s="365" t="n">
        <v>1.89</v>
      </c>
      <c r="AJ190" s="365" t="n">
        <v>0.5</v>
      </c>
      <c r="AK190" s="352"/>
      <c r="AL190" s="365" t="n">
        <v>-0.1</v>
      </c>
      <c r="AM190" s="365" t="n">
        <v>1</v>
      </c>
      <c r="AN190" s="365" t="n">
        <v>0.1</v>
      </c>
      <c r="AO190" s="352"/>
      <c r="AP190" s="353" t="n">
        <v>61</v>
      </c>
      <c r="AQ190" s="366" t="n">
        <v>0.4</v>
      </c>
      <c r="AR190" s="352"/>
      <c r="AS190" s="352"/>
      <c r="AT190" s="352"/>
      <c r="AU190" s="352"/>
      <c r="AV190" s="352"/>
      <c r="AW190" s="352"/>
      <c r="AX190" s="352"/>
      <c r="AY190" s="352"/>
      <c r="AZ190" s="352"/>
      <c r="BA190" s="352"/>
      <c r="BB190" s="352"/>
      <c r="BC190" s="352"/>
      <c r="BD190" s="352"/>
      <c r="BE190" s="352"/>
      <c r="BF190" s="352"/>
    </row>
    <row r="191" customFormat="false" ht="12.75" hidden="false" customHeight="false" outlineLevel="0" collapsed="false">
      <c r="A191" s="355" t="n">
        <f aca="false">EOMONTH(A190,0)+1</f>
        <v>42614</v>
      </c>
      <c r="B191" s="346" t="n">
        <v>0.06568946798747</v>
      </c>
      <c r="D191" s="363" t="n">
        <v>41487</v>
      </c>
      <c r="E191" s="364" t="n">
        <v>56.5</v>
      </c>
      <c r="F191" s="364" t="n">
        <v>91.5</v>
      </c>
      <c r="G191" s="364" t="n">
        <v>106.5</v>
      </c>
      <c r="H191" s="359"/>
      <c r="I191" s="364" t="n">
        <v>27</v>
      </c>
      <c r="J191" s="364" t="n">
        <v>34</v>
      </c>
      <c r="K191" s="364" t="n">
        <v>43</v>
      </c>
      <c r="L191" s="353"/>
      <c r="M191" s="354" t="n">
        <v>42370</v>
      </c>
      <c r="N191" s="365" t="n">
        <v>30</v>
      </c>
      <c r="O191" s="365" t="n">
        <v>36</v>
      </c>
      <c r="P191" s="365" t="n">
        <v>41.75</v>
      </c>
      <c r="Q191" s="352"/>
      <c r="R191" s="365" t="n">
        <v>30.75</v>
      </c>
      <c r="S191" s="365" t="n">
        <v>36.75</v>
      </c>
      <c r="T191" s="365" t="n">
        <v>42.5</v>
      </c>
      <c r="U191" s="352"/>
      <c r="V191" s="365" t="n">
        <v>0</v>
      </c>
      <c r="W191" s="365" t="n">
        <v>0</v>
      </c>
      <c r="X191" s="365" t="n">
        <v>3</v>
      </c>
      <c r="Y191" s="352"/>
      <c r="Z191" s="365" t="n">
        <v>0.06</v>
      </c>
      <c r="AA191" s="365" t="n">
        <v>0.08</v>
      </c>
      <c r="AB191" s="365" t="n">
        <v>0.12</v>
      </c>
      <c r="AC191" s="352"/>
      <c r="AD191" s="365" t="n">
        <v>0.10125</v>
      </c>
      <c r="AE191" s="365" t="n">
        <v>0.135</v>
      </c>
      <c r="AF191" s="365" t="n">
        <v>0.2025</v>
      </c>
      <c r="AG191" s="352"/>
      <c r="AH191" s="365" t="n">
        <v>-0.4</v>
      </c>
      <c r="AI191" s="365" t="n">
        <v>2.322</v>
      </c>
      <c r="AJ191" s="365" t="n">
        <v>0.5</v>
      </c>
      <c r="AK191" s="352"/>
      <c r="AL191" s="365" t="n">
        <v>-0.1</v>
      </c>
      <c r="AM191" s="365" t="n">
        <v>1</v>
      </c>
      <c r="AN191" s="365" t="n">
        <v>0.1</v>
      </c>
      <c r="AO191" s="352"/>
      <c r="AP191" s="353" t="n">
        <v>61</v>
      </c>
      <c r="AQ191" s="366" t="n">
        <v>0.4</v>
      </c>
      <c r="AR191" s="352"/>
      <c r="AS191" s="352"/>
      <c r="AT191" s="352"/>
      <c r="AU191" s="352"/>
      <c r="AV191" s="352"/>
      <c r="AW191" s="352"/>
      <c r="AX191" s="352"/>
      <c r="AY191" s="352"/>
      <c r="AZ191" s="352"/>
      <c r="BA191" s="352"/>
      <c r="BB191" s="352"/>
      <c r="BC191" s="352"/>
      <c r="BD191" s="352"/>
      <c r="BE191" s="352"/>
      <c r="BF191" s="352"/>
    </row>
    <row r="192" customFormat="false" ht="12.75" hidden="false" customHeight="false" outlineLevel="0" collapsed="false">
      <c r="A192" s="355" t="n">
        <f aca="false">EOMONTH(A191,0)+1</f>
        <v>42644</v>
      </c>
      <c r="B192" s="346" t="n">
        <v>0.065706454111174</v>
      </c>
      <c r="D192" s="363" t="n">
        <v>41518</v>
      </c>
      <c r="E192" s="364" t="n">
        <v>37.5000038146973</v>
      </c>
      <c r="F192" s="364" t="n">
        <v>47.5000038146973</v>
      </c>
      <c r="G192" s="364" t="n">
        <v>57.5000038146973</v>
      </c>
      <c r="H192" s="359"/>
      <c r="I192" s="364" t="n">
        <v>26.25</v>
      </c>
      <c r="J192" s="364" t="n">
        <v>34.5</v>
      </c>
      <c r="K192" s="364" t="n">
        <v>36.5</v>
      </c>
      <c r="L192" s="353"/>
      <c r="M192" s="354" t="n">
        <v>42401</v>
      </c>
      <c r="N192" s="365" t="n">
        <v>28</v>
      </c>
      <c r="O192" s="365" t="n">
        <v>34</v>
      </c>
      <c r="P192" s="365" t="n">
        <v>39.75</v>
      </c>
      <c r="Q192" s="352"/>
      <c r="R192" s="365" t="n">
        <v>28.75</v>
      </c>
      <c r="S192" s="365" t="n">
        <v>34.75</v>
      </c>
      <c r="T192" s="365" t="n">
        <v>40.5</v>
      </c>
      <c r="U192" s="352"/>
      <c r="V192" s="365" t="n">
        <v>0</v>
      </c>
      <c r="W192" s="365" t="n">
        <v>0</v>
      </c>
      <c r="X192" s="365" t="n">
        <v>3</v>
      </c>
      <c r="Y192" s="352"/>
      <c r="Z192" s="365" t="n">
        <v>0.06</v>
      </c>
      <c r="AA192" s="365" t="n">
        <v>0.08</v>
      </c>
      <c r="AB192" s="365" t="n">
        <v>0.12</v>
      </c>
      <c r="AC192" s="352"/>
      <c r="AD192" s="365" t="n">
        <v>0.10125</v>
      </c>
      <c r="AE192" s="365" t="n">
        <v>0.135</v>
      </c>
      <c r="AF192" s="365" t="n">
        <v>0.2025</v>
      </c>
      <c r="AG192" s="352"/>
      <c r="AH192" s="365" t="n">
        <v>-0.4</v>
      </c>
      <c r="AI192" s="365" t="n">
        <v>2.322</v>
      </c>
      <c r="AJ192" s="365" t="n">
        <v>0.6</v>
      </c>
      <c r="AK192" s="352"/>
      <c r="AL192" s="365" t="n">
        <v>-0.1</v>
      </c>
      <c r="AM192" s="365" t="n">
        <v>1</v>
      </c>
      <c r="AN192" s="365" t="n">
        <v>0.1</v>
      </c>
      <c r="AO192" s="352"/>
      <c r="AP192" s="353" t="n">
        <v>62</v>
      </c>
      <c r="AQ192" s="366" t="n">
        <v>0.4</v>
      </c>
      <c r="AR192" s="352"/>
      <c r="AS192" s="352"/>
      <c r="AT192" s="352"/>
      <c r="AU192" s="352"/>
      <c r="AV192" s="352"/>
      <c r="AW192" s="352"/>
      <c r="AX192" s="352"/>
      <c r="AY192" s="352"/>
      <c r="AZ192" s="352"/>
      <c r="BA192" s="352"/>
      <c r="BB192" s="352"/>
      <c r="BC192" s="352"/>
      <c r="BD192" s="352"/>
      <c r="BE192" s="352"/>
      <c r="BF192" s="352"/>
    </row>
    <row r="193" customFormat="false" ht="12.75" hidden="false" customHeight="false" outlineLevel="0" collapsed="false">
      <c r="A193" s="355" t="n">
        <f aca="false">EOMONTH(A192,0)+1</f>
        <v>42675</v>
      </c>
      <c r="B193" s="346" t="n">
        <v>0.065724006439102</v>
      </c>
      <c r="D193" s="363" t="n">
        <v>41548</v>
      </c>
      <c r="E193" s="364" t="n">
        <v>41.4000015258789</v>
      </c>
      <c r="F193" s="364" t="n">
        <v>44.4000015258789</v>
      </c>
      <c r="G193" s="364" t="n">
        <v>47.4000015258789</v>
      </c>
      <c r="H193" s="359"/>
      <c r="I193" s="364" t="n">
        <v>23.5</v>
      </c>
      <c r="J193" s="364" t="n">
        <v>29.25</v>
      </c>
      <c r="K193" s="364" t="n">
        <v>31.25</v>
      </c>
      <c r="L193" s="353"/>
      <c r="M193" s="354" t="n">
        <v>42430</v>
      </c>
      <c r="N193" s="365" t="n">
        <v>29</v>
      </c>
      <c r="O193" s="365" t="n">
        <v>35</v>
      </c>
      <c r="P193" s="365" t="n">
        <v>40.75</v>
      </c>
      <c r="Q193" s="352"/>
      <c r="R193" s="365" t="n">
        <v>29.75</v>
      </c>
      <c r="S193" s="365" t="n">
        <v>35.75</v>
      </c>
      <c r="T193" s="365" t="n">
        <v>41.5</v>
      </c>
      <c r="U193" s="352"/>
      <c r="V193" s="365" t="n">
        <v>0</v>
      </c>
      <c r="W193" s="365" t="n">
        <v>0</v>
      </c>
      <c r="X193" s="365" t="n">
        <v>2</v>
      </c>
      <c r="Y193" s="352"/>
      <c r="Z193" s="365" t="n">
        <v>0.06</v>
      </c>
      <c r="AA193" s="365" t="n">
        <v>0.08</v>
      </c>
      <c r="AB193" s="365" t="n">
        <v>0.12</v>
      </c>
      <c r="AC193" s="352"/>
      <c r="AD193" s="365" t="n">
        <v>0.09</v>
      </c>
      <c r="AE193" s="365" t="n">
        <v>0.12</v>
      </c>
      <c r="AF193" s="365" t="n">
        <v>0.18</v>
      </c>
      <c r="AG193" s="352"/>
      <c r="AH193" s="365" t="n">
        <v>-0.5</v>
      </c>
      <c r="AI193" s="365" t="n">
        <v>2.052</v>
      </c>
      <c r="AJ193" s="365" t="n">
        <v>1</v>
      </c>
      <c r="AK193" s="352"/>
      <c r="AL193" s="365" t="n">
        <v>-0.1</v>
      </c>
      <c r="AM193" s="365" t="n">
        <v>1</v>
      </c>
      <c r="AN193" s="365" t="n">
        <v>0.1</v>
      </c>
      <c r="AO193" s="352"/>
      <c r="AP193" s="353" t="n">
        <v>62</v>
      </c>
      <c r="AQ193" s="366" t="n">
        <v>0.4</v>
      </c>
      <c r="AR193" s="352"/>
      <c r="AS193" s="352"/>
      <c r="AT193" s="352"/>
      <c r="AU193" s="352"/>
      <c r="AV193" s="352"/>
      <c r="AW193" s="352"/>
      <c r="AX193" s="352"/>
      <c r="AY193" s="352"/>
      <c r="AZ193" s="352"/>
      <c r="BA193" s="352"/>
      <c r="BB193" s="352"/>
      <c r="BC193" s="352"/>
      <c r="BD193" s="352"/>
      <c r="BE193" s="352"/>
      <c r="BF193" s="352"/>
    </row>
    <row r="194" customFormat="false" ht="12.75" hidden="false" customHeight="false" outlineLevel="0" collapsed="false">
      <c r="A194" s="355" t="n">
        <f aca="false">EOMONTH(A193,0)+1</f>
        <v>42705</v>
      </c>
      <c r="B194" s="346" t="n">
        <v>0.065740992563</v>
      </c>
      <c r="D194" s="363" t="n">
        <v>41579</v>
      </c>
      <c r="E194" s="364" t="n">
        <v>41.5</v>
      </c>
      <c r="F194" s="364" t="n">
        <v>44.5</v>
      </c>
      <c r="G194" s="364" t="n">
        <v>47.5</v>
      </c>
      <c r="H194" s="359"/>
      <c r="I194" s="364" t="n">
        <v>23.5</v>
      </c>
      <c r="J194" s="364" t="n">
        <v>29.25</v>
      </c>
      <c r="K194" s="364" t="n">
        <v>31.25</v>
      </c>
      <c r="L194" s="353"/>
      <c r="M194" s="354" t="n">
        <v>42461</v>
      </c>
      <c r="N194" s="365" t="n">
        <v>30</v>
      </c>
      <c r="O194" s="365" t="n">
        <v>36</v>
      </c>
      <c r="P194" s="365" t="n">
        <v>41.75</v>
      </c>
      <c r="Q194" s="352"/>
      <c r="R194" s="365" t="n">
        <v>30.75</v>
      </c>
      <c r="S194" s="365" t="n">
        <v>36.75</v>
      </c>
      <c r="T194" s="365" t="n">
        <v>42.5</v>
      </c>
      <c r="U194" s="352"/>
      <c r="V194" s="365" t="n">
        <v>0</v>
      </c>
      <c r="W194" s="365" t="n">
        <v>0</v>
      </c>
      <c r="X194" s="365" t="n">
        <v>2</v>
      </c>
      <c r="Y194" s="352"/>
      <c r="Z194" s="365" t="n">
        <v>0.06</v>
      </c>
      <c r="AA194" s="365" t="n">
        <v>0.08</v>
      </c>
      <c r="AB194" s="365" t="n">
        <v>0.12</v>
      </c>
      <c r="AC194" s="352"/>
      <c r="AD194" s="365" t="n">
        <v>0.09</v>
      </c>
      <c r="AE194" s="365" t="n">
        <v>0.12</v>
      </c>
      <c r="AF194" s="365" t="n">
        <v>0.18</v>
      </c>
      <c r="AG194" s="352"/>
      <c r="AH194" s="365" t="n">
        <v>-0.5</v>
      </c>
      <c r="AI194" s="365" t="n">
        <v>1.998</v>
      </c>
      <c r="AJ194" s="365" t="n">
        <v>1</v>
      </c>
      <c r="AK194" s="352"/>
      <c r="AL194" s="365" t="n">
        <v>-0.1</v>
      </c>
      <c r="AM194" s="365" t="n">
        <v>1</v>
      </c>
      <c r="AN194" s="365" t="n">
        <v>0.1</v>
      </c>
      <c r="AO194" s="352"/>
      <c r="AP194" s="353" t="n">
        <v>62</v>
      </c>
      <c r="AQ194" s="366" t="n">
        <v>0.4</v>
      </c>
      <c r="AR194" s="352"/>
      <c r="AS194" s="352"/>
      <c r="AT194" s="352"/>
      <c r="AU194" s="352"/>
      <c r="AV194" s="352"/>
      <c r="AW194" s="352"/>
      <c r="AX194" s="352"/>
      <c r="AY194" s="352"/>
      <c r="AZ194" s="352"/>
      <c r="BA194" s="352"/>
      <c r="BB194" s="352"/>
      <c r="BC194" s="352"/>
      <c r="BD194" s="352"/>
      <c r="BE194" s="352"/>
      <c r="BF194" s="352"/>
    </row>
    <row r="195" customFormat="false" ht="12.75" hidden="false" customHeight="false" outlineLevel="0" collapsed="false">
      <c r="A195" s="355" t="n">
        <f aca="false">EOMONTH(A194,0)+1</f>
        <v>42736</v>
      </c>
      <c r="B195" s="346" t="n">
        <v>0.065758544891128</v>
      </c>
      <c r="D195" s="363" t="n">
        <v>41609</v>
      </c>
      <c r="E195" s="364" t="n">
        <v>41.5999984741211</v>
      </c>
      <c r="F195" s="364" t="n">
        <v>44.5999984741211</v>
      </c>
      <c r="G195" s="364" t="n">
        <v>47.5999984741211</v>
      </c>
      <c r="H195" s="359"/>
      <c r="I195" s="364" t="n">
        <v>24</v>
      </c>
      <c r="J195" s="364" t="n">
        <v>29.75</v>
      </c>
      <c r="K195" s="364" t="n">
        <v>31.75</v>
      </c>
      <c r="L195" s="353"/>
      <c r="M195" s="354" t="n">
        <v>42491</v>
      </c>
      <c r="N195" s="365" t="n">
        <v>36.25</v>
      </c>
      <c r="O195" s="365" t="n">
        <v>42.25</v>
      </c>
      <c r="P195" s="365" t="n">
        <v>48</v>
      </c>
      <c r="Q195" s="352"/>
      <c r="R195" s="365" t="n">
        <v>37</v>
      </c>
      <c r="S195" s="365" t="n">
        <v>43</v>
      </c>
      <c r="T195" s="365" t="n">
        <v>48.75</v>
      </c>
      <c r="U195" s="352"/>
      <c r="V195" s="365" t="n">
        <v>0</v>
      </c>
      <c r="W195" s="365" t="n">
        <v>0</v>
      </c>
      <c r="X195" s="365" t="n">
        <v>3</v>
      </c>
      <c r="Y195" s="352"/>
      <c r="Z195" s="365" t="n">
        <v>0.06</v>
      </c>
      <c r="AA195" s="365" t="n">
        <v>0.08</v>
      </c>
      <c r="AB195" s="365" t="n">
        <v>0.12</v>
      </c>
      <c r="AC195" s="352"/>
      <c r="AD195" s="365" t="n">
        <v>0.11625</v>
      </c>
      <c r="AE195" s="365" t="n">
        <v>0.155</v>
      </c>
      <c r="AF195" s="365" t="n">
        <v>0.2325</v>
      </c>
      <c r="AG195" s="352"/>
      <c r="AH195" s="365" t="n">
        <v>-0.4</v>
      </c>
      <c r="AI195" s="365" t="n">
        <v>2.15</v>
      </c>
      <c r="AJ195" s="365" t="n">
        <v>0.5</v>
      </c>
      <c r="AK195" s="352"/>
      <c r="AL195" s="365" t="n">
        <v>-0.1</v>
      </c>
      <c r="AM195" s="365" t="n">
        <v>1.05</v>
      </c>
      <c r="AN195" s="365" t="n">
        <v>0.1</v>
      </c>
      <c r="AO195" s="352"/>
      <c r="AP195" s="353" t="n">
        <v>63</v>
      </c>
      <c r="AQ195" s="366" t="n">
        <v>0.4</v>
      </c>
      <c r="AR195" s="352"/>
      <c r="AS195" s="352"/>
      <c r="AT195" s="352"/>
      <c r="AU195" s="352"/>
      <c r="AV195" s="352"/>
      <c r="AW195" s="352"/>
      <c r="AX195" s="352"/>
      <c r="AY195" s="352"/>
      <c r="AZ195" s="352"/>
      <c r="BA195" s="352"/>
      <c r="BB195" s="352"/>
      <c r="BC195" s="352"/>
      <c r="BD195" s="352"/>
      <c r="BE195" s="352"/>
      <c r="BF195" s="352"/>
    </row>
    <row r="196" customFormat="false" ht="12.75" hidden="false" customHeight="false" outlineLevel="0" collapsed="false">
      <c r="A196" s="355" t="n">
        <f aca="false">EOMONTH(A195,0)+1</f>
        <v>42767</v>
      </c>
      <c r="B196" s="346" t="n">
        <v>0.065776097219358</v>
      </c>
      <c r="D196" s="363" t="n">
        <v>41640</v>
      </c>
      <c r="E196" s="364" t="n">
        <v>54.8500022888184</v>
      </c>
      <c r="F196" s="364" t="n">
        <v>57.8500022888184</v>
      </c>
      <c r="G196" s="364" t="n">
        <v>60.8500022888184</v>
      </c>
      <c r="H196" s="359"/>
      <c r="I196" s="364" t="n">
        <v>24</v>
      </c>
      <c r="J196" s="364" t="n">
        <v>30.25</v>
      </c>
      <c r="K196" s="364" t="n">
        <v>32.25</v>
      </c>
      <c r="L196" s="353"/>
      <c r="M196" s="354" t="n">
        <v>42522</v>
      </c>
      <c r="N196" s="365" t="n">
        <v>40</v>
      </c>
      <c r="O196" s="365" t="n">
        <v>46</v>
      </c>
      <c r="P196" s="365" t="n">
        <v>51.75</v>
      </c>
      <c r="Q196" s="352"/>
      <c r="R196" s="365" t="n">
        <v>31</v>
      </c>
      <c r="S196" s="365" t="n">
        <v>37</v>
      </c>
      <c r="T196" s="365" t="n">
        <v>42.75</v>
      </c>
      <c r="U196" s="352"/>
      <c r="V196" s="365" t="n">
        <v>0.75</v>
      </c>
      <c r="W196" s="365" t="n">
        <v>3</v>
      </c>
      <c r="X196" s="365" t="n">
        <v>8</v>
      </c>
      <c r="Y196" s="352"/>
      <c r="Z196" s="365" t="n">
        <v>0.06</v>
      </c>
      <c r="AA196" s="365" t="n">
        <v>0.08</v>
      </c>
      <c r="AB196" s="365" t="n">
        <v>0.12</v>
      </c>
      <c r="AC196" s="352"/>
      <c r="AD196" s="365" t="n">
        <v>0.13125</v>
      </c>
      <c r="AE196" s="365" t="n">
        <v>0.175</v>
      </c>
      <c r="AF196" s="365" t="n">
        <v>0.2625</v>
      </c>
      <c r="AG196" s="352"/>
      <c r="AH196" s="365" t="n">
        <v>-0.4</v>
      </c>
      <c r="AI196" s="365" t="n">
        <v>2.9</v>
      </c>
      <c r="AJ196" s="365" t="n">
        <v>0.5</v>
      </c>
      <c r="AK196" s="352"/>
      <c r="AL196" s="365" t="n">
        <v>-0.1</v>
      </c>
      <c r="AM196" s="365" t="n">
        <v>1.15</v>
      </c>
      <c r="AN196" s="365" t="n">
        <v>0.1</v>
      </c>
      <c r="AO196" s="352"/>
      <c r="AP196" s="353" t="n">
        <v>63</v>
      </c>
      <c r="AQ196" s="366" t="n">
        <v>0.4</v>
      </c>
      <c r="AR196" s="352"/>
      <c r="AS196" s="352"/>
      <c r="AT196" s="352"/>
      <c r="AU196" s="352"/>
      <c r="AV196" s="352"/>
      <c r="AW196" s="352"/>
      <c r="AX196" s="352"/>
      <c r="AY196" s="352"/>
      <c r="AZ196" s="352"/>
      <c r="BA196" s="352"/>
      <c r="BB196" s="352"/>
      <c r="BC196" s="352"/>
      <c r="BD196" s="352"/>
      <c r="BE196" s="352"/>
      <c r="BF196" s="352"/>
    </row>
    <row r="197" customFormat="false" ht="12.75" hidden="false" customHeight="false" outlineLevel="0" collapsed="false">
      <c r="A197" s="355" t="n">
        <f aca="false">EOMONTH(A196,0)+1</f>
        <v>42795</v>
      </c>
      <c r="B197" s="346" t="n">
        <v>0.065791950935267</v>
      </c>
      <c r="D197" s="363" t="n">
        <v>41671</v>
      </c>
      <c r="E197" s="364" t="n">
        <v>54.25</v>
      </c>
      <c r="F197" s="364" t="n">
        <v>57.25</v>
      </c>
      <c r="G197" s="364" t="n">
        <v>60.25</v>
      </c>
      <c r="H197" s="359"/>
      <c r="I197" s="364" t="n">
        <v>24</v>
      </c>
      <c r="J197" s="364" t="n">
        <v>30</v>
      </c>
      <c r="K197" s="364" t="n">
        <v>32</v>
      </c>
      <c r="L197" s="353"/>
      <c r="M197" s="354" t="n">
        <v>42552</v>
      </c>
      <c r="N197" s="365" t="n">
        <v>42</v>
      </c>
      <c r="O197" s="365" t="n">
        <v>48</v>
      </c>
      <c r="P197" s="365" t="n">
        <v>53.75</v>
      </c>
      <c r="Q197" s="352"/>
      <c r="R197" s="365" t="n">
        <v>43</v>
      </c>
      <c r="S197" s="365" t="n">
        <v>49</v>
      </c>
      <c r="T197" s="365" t="n">
        <v>54.75</v>
      </c>
      <c r="U197" s="352"/>
      <c r="V197" s="365" t="n">
        <v>2</v>
      </c>
      <c r="W197" s="365" t="n">
        <v>7</v>
      </c>
      <c r="X197" s="365" t="n">
        <v>12</v>
      </c>
      <c r="Y197" s="352"/>
      <c r="Z197" s="365" t="n">
        <v>0.06</v>
      </c>
      <c r="AA197" s="365" t="n">
        <v>0.08</v>
      </c>
      <c r="AB197" s="365" t="n">
        <v>0.12</v>
      </c>
      <c r="AC197" s="352"/>
      <c r="AD197" s="365" t="n">
        <v>0.16125</v>
      </c>
      <c r="AE197" s="365" t="n">
        <v>0.215</v>
      </c>
      <c r="AF197" s="365" t="n">
        <v>0.3225</v>
      </c>
      <c r="AG197" s="352"/>
      <c r="AH197" s="365" t="n">
        <v>-0.4</v>
      </c>
      <c r="AI197" s="365" t="n">
        <v>3.9</v>
      </c>
      <c r="AJ197" s="365" t="n">
        <v>0.5</v>
      </c>
      <c r="AK197" s="352"/>
      <c r="AL197" s="365" t="n">
        <v>-0.1</v>
      </c>
      <c r="AM197" s="365" t="n">
        <v>1.15</v>
      </c>
      <c r="AN197" s="365" t="n">
        <v>0.1</v>
      </c>
      <c r="AO197" s="352"/>
      <c r="AP197" s="353" t="n">
        <v>63</v>
      </c>
      <c r="AQ197" s="366" t="n">
        <v>0.4</v>
      </c>
      <c r="AR197" s="352"/>
      <c r="AS197" s="352"/>
      <c r="AT197" s="352"/>
      <c r="AU197" s="352"/>
      <c r="AV197" s="352"/>
      <c r="AW197" s="352"/>
      <c r="AX197" s="352"/>
      <c r="AY197" s="352"/>
      <c r="AZ197" s="352"/>
      <c r="BA197" s="352"/>
      <c r="BB197" s="352"/>
      <c r="BC197" s="352"/>
      <c r="BD197" s="352"/>
      <c r="BE197" s="352"/>
      <c r="BF197" s="352"/>
    </row>
    <row r="198" customFormat="false" ht="12.75" hidden="false" customHeight="false" outlineLevel="0" collapsed="false">
      <c r="A198" s="355" t="n">
        <f aca="false">EOMONTH(A197,0)+1</f>
        <v>42826</v>
      </c>
      <c r="B198" s="346" t="n">
        <v>0.065809503263692</v>
      </c>
      <c r="D198" s="363" t="n">
        <v>41699</v>
      </c>
      <c r="E198" s="364" t="n">
        <v>45.8999977111816</v>
      </c>
      <c r="F198" s="364" t="n">
        <v>48.8999977111816</v>
      </c>
      <c r="G198" s="364" t="n">
        <v>51.8999977111816</v>
      </c>
      <c r="H198" s="359"/>
      <c r="I198" s="364" t="n">
        <v>23.25</v>
      </c>
      <c r="J198" s="364" t="n">
        <v>29.25</v>
      </c>
      <c r="K198" s="364" t="n">
        <v>31.25</v>
      </c>
      <c r="L198" s="353"/>
      <c r="M198" s="354" t="n">
        <v>42583</v>
      </c>
      <c r="N198" s="365" t="n">
        <v>42</v>
      </c>
      <c r="O198" s="365" t="n">
        <v>48</v>
      </c>
      <c r="P198" s="365" t="n">
        <v>53.75</v>
      </c>
      <c r="Q198" s="352"/>
      <c r="R198" s="365" t="n">
        <v>43</v>
      </c>
      <c r="S198" s="365" t="n">
        <v>49</v>
      </c>
      <c r="T198" s="365" t="n">
        <v>54.75</v>
      </c>
      <c r="U198" s="352"/>
      <c r="V198" s="365" t="n">
        <v>2</v>
      </c>
      <c r="W198" s="365" t="n">
        <v>7</v>
      </c>
      <c r="X198" s="365" t="n">
        <v>12</v>
      </c>
      <c r="Y198" s="352"/>
      <c r="Z198" s="365" t="n">
        <v>0.06</v>
      </c>
      <c r="AA198" s="365" t="n">
        <v>0.08</v>
      </c>
      <c r="AB198" s="365" t="n">
        <v>0.12</v>
      </c>
      <c r="AC198" s="352"/>
      <c r="AD198" s="365" t="n">
        <v>0.16125</v>
      </c>
      <c r="AE198" s="365" t="n">
        <v>0.215</v>
      </c>
      <c r="AF198" s="365" t="n">
        <v>0.3225</v>
      </c>
      <c r="AG198" s="352"/>
      <c r="AH198" s="365" t="n">
        <v>-0.5</v>
      </c>
      <c r="AI198" s="365" t="n">
        <v>3.9</v>
      </c>
      <c r="AJ198" s="365" t="n">
        <v>1.75</v>
      </c>
      <c r="AK198" s="352"/>
      <c r="AL198" s="365" t="n">
        <v>-0.1</v>
      </c>
      <c r="AM198" s="365" t="n">
        <v>1.15</v>
      </c>
      <c r="AN198" s="365" t="n">
        <v>0.1</v>
      </c>
      <c r="AO198" s="352"/>
      <c r="AP198" s="353" t="n">
        <v>64</v>
      </c>
      <c r="AQ198" s="366" t="n">
        <v>0.4</v>
      </c>
      <c r="AR198" s="352"/>
      <c r="AS198" s="352"/>
      <c r="AT198" s="352"/>
      <c r="AU198" s="352"/>
      <c r="AV198" s="352"/>
      <c r="AW198" s="352"/>
      <c r="AX198" s="352"/>
      <c r="AY198" s="352"/>
      <c r="AZ198" s="352"/>
      <c r="BA198" s="352"/>
      <c r="BB198" s="352"/>
      <c r="BC198" s="352"/>
      <c r="BD198" s="352"/>
      <c r="BE198" s="352"/>
      <c r="BF198" s="352"/>
    </row>
    <row r="199" customFormat="false" ht="12.75" hidden="false" customHeight="false" outlineLevel="0" collapsed="false">
      <c r="A199" s="355" t="n">
        <f aca="false">EOMONTH(A198,0)+1</f>
        <v>42856</v>
      </c>
      <c r="B199" s="346" t="n">
        <v>0.065826489388072</v>
      </c>
      <c r="D199" s="363" t="n">
        <v>41730</v>
      </c>
      <c r="E199" s="364" t="n">
        <v>45.1000022888184</v>
      </c>
      <c r="F199" s="364" t="n">
        <v>48.1000022888184</v>
      </c>
      <c r="G199" s="364" t="n">
        <v>51.1000022888184</v>
      </c>
      <c r="H199" s="359"/>
      <c r="I199" s="364" t="n">
        <v>23</v>
      </c>
      <c r="J199" s="364" t="n">
        <v>29</v>
      </c>
      <c r="K199" s="364" t="n">
        <v>31</v>
      </c>
      <c r="L199" s="353"/>
      <c r="M199" s="354" t="n">
        <v>42614</v>
      </c>
      <c r="N199" s="365" t="n">
        <v>36.5</v>
      </c>
      <c r="O199" s="365" t="n">
        <v>42.5</v>
      </c>
      <c r="P199" s="365" t="n">
        <v>48.25</v>
      </c>
      <c r="Q199" s="352"/>
      <c r="R199" s="365" t="n">
        <v>37.25</v>
      </c>
      <c r="S199" s="365" t="n">
        <v>43.25</v>
      </c>
      <c r="T199" s="365" t="n">
        <v>49</v>
      </c>
      <c r="U199" s="352"/>
      <c r="V199" s="365" t="n">
        <v>0.25</v>
      </c>
      <c r="W199" s="365" t="n">
        <v>1</v>
      </c>
      <c r="X199" s="365" t="n">
        <v>4</v>
      </c>
      <c r="Y199" s="352"/>
      <c r="Z199" s="365" t="n">
        <v>0.06</v>
      </c>
      <c r="AA199" s="365" t="n">
        <v>0.08</v>
      </c>
      <c r="AB199" s="365" t="n">
        <v>0.12</v>
      </c>
      <c r="AC199" s="352"/>
      <c r="AD199" s="365" t="n">
        <v>0.10125</v>
      </c>
      <c r="AE199" s="365" t="n">
        <v>0.135</v>
      </c>
      <c r="AF199" s="365" t="n">
        <v>0.2025</v>
      </c>
      <c r="AG199" s="352"/>
      <c r="AH199" s="365" t="n">
        <v>-1</v>
      </c>
      <c r="AI199" s="365" t="n">
        <v>2.33</v>
      </c>
      <c r="AJ199" s="365" t="n">
        <v>2.5</v>
      </c>
      <c r="AK199" s="352"/>
      <c r="AL199" s="365" t="n">
        <v>-0.1</v>
      </c>
      <c r="AM199" s="365" t="n">
        <v>1.05</v>
      </c>
      <c r="AN199" s="365" t="n">
        <v>0.1</v>
      </c>
      <c r="AO199" s="352"/>
      <c r="AP199" s="353" t="n">
        <v>64</v>
      </c>
      <c r="AQ199" s="366" t="n">
        <v>0.4</v>
      </c>
      <c r="AR199" s="352"/>
      <c r="AS199" s="352"/>
      <c r="AT199" s="352"/>
      <c r="AU199" s="352"/>
      <c r="AV199" s="352"/>
      <c r="AW199" s="352"/>
      <c r="AX199" s="352"/>
      <c r="AY199" s="352"/>
      <c r="AZ199" s="352"/>
      <c r="BA199" s="352"/>
      <c r="BB199" s="352"/>
      <c r="BC199" s="352"/>
      <c r="BD199" s="352"/>
      <c r="BE199" s="352"/>
      <c r="BF199" s="352"/>
    </row>
    <row r="200" customFormat="false" ht="12.75" hidden="false" customHeight="false" outlineLevel="0" collapsed="false">
      <c r="A200" s="355" t="n">
        <f aca="false">EOMONTH(A199,0)+1</f>
        <v>42887</v>
      </c>
      <c r="B200" s="346" t="n">
        <v>0.065844041716697</v>
      </c>
      <c r="D200" s="363" t="n">
        <v>41760</v>
      </c>
      <c r="E200" s="364" t="n">
        <v>52.4999961853027</v>
      </c>
      <c r="F200" s="364" t="n">
        <v>57.4999961853027</v>
      </c>
      <c r="G200" s="364" t="n">
        <v>62.4999961853027</v>
      </c>
      <c r="H200" s="359"/>
      <c r="I200" s="364" t="n">
        <v>30.75</v>
      </c>
      <c r="J200" s="364" t="n">
        <v>36.75</v>
      </c>
      <c r="K200" s="364" t="n">
        <v>38.75</v>
      </c>
      <c r="L200" s="353"/>
      <c r="M200" s="354" t="n">
        <v>42644</v>
      </c>
      <c r="N200" s="365" t="n">
        <v>30.5</v>
      </c>
      <c r="O200" s="365" t="n">
        <v>36.5</v>
      </c>
      <c r="P200" s="365" t="n">
        <v>42.25</v>
      </c>
      <c r="Q200" s="352"/>
      <c r="R200" s="365" t="n">
        <v>31.25</v>
      </c>
      <c r="S200" s="365" t="n">
        <v>37.25</v>
      </c>
      <c r="T200" s="365" t="n">
        <v>43</v>
      </c>
      <c r="U200" s="352"/>
      <c r="V200" s="365" t="n">
        <v>0</v>
      </c>
      <c r="W200" s="365" t="n">
        <v>0</v>
      </c>
      <c r="X200" s="365" t="n">
        <v>2</v>
      </c>
      <c r="Y200" s="352"/>
      <c r="Z200" s="365" t="n">
        <v>0.06</v>
      </c>
      <c r="AA200" s="365" t="n">
        <v>0.08</v>
      </c>
      <c r="AB200" s="365" t="n">
        <v>0.12</v>
      </c>
      <c r="AC200" s="352"/>
      <c r="AD200" s="365" t="n">
        <v>0.07875</v>
      </c>
      <c r="AE200" s="365" t="n">
        <v>0.105</v>
      </c>
      <c r="AF200" s="365" t="n">
        <v>0.1575</v>
      </c>
      <c r="AG200" s="352"/>
      <c r="AH200" s="365" t="n">
        <v>-1</v>
      </c>
      <c r="AI200" s="365" t="n">
        <v>2.06</v>
      </c>
      <c r="AJ200" s="365" t="n">
        <v>2.5</v>
      </c>
      <c r="AK200" s="352"/>
      <c r="AL200" s="365" t="n">
        <v>-0.1</v>
      </c>
      <c r="AM200" s="365" t="n">
        <v>1</v>
      </c>
      <c r="AN200" s="365" t="n">
        <v>0.1</v>
      </c>
      <c r="AO200" s="352"/>
      <c r="AP200" s="353" t="n">
        <v>64</v>
      </c>
      <c r="AQ200" s="366" t="n">
        <v>0.4</v>
      </c>
      <c r="AR200" s="352"/>
      <c r="AS200" s="352"/>
      <c r="AT200" s="352"/>
      <c r="AU200" s="352"/>
      <c r="AV200" s="352"/>
      <c r="AW200" s="352"/>
      <c r="AX200" s="352"/>
      <c r="AY200" s="352"/>
      <c r="AZ200" s="352"/>
      <c r="BA200" s="352"/>
      <c r="BB200" s="352"/>
      <c r="BC200" s="352"/>
      <c r="BD200" s="352"/>
      <c r="BE200" s="352"/>
      <c r="BF200" s="352"/>
    </row>
    <row r="201" customFormat="false" ht="12.75" hidden="false" customHeight="false" outlineLevel="0" collapsed="false">
      <c r="A201" s="355" t="n">
        <f aca="false">EOMONTH(A200,0)+1</f>
        <v>42917</v>
      </c>
      <c r="B201" s="346" t="n">
        <v>0.065861027841271</v>
      </c>
      <c r="D201" s="363" t="n">
        <v>41791</v>
      </c>
      <c r="E201" s="364" t="n">
        <v>53.5</v>
      </c>
      <c r="F201" s="364" t="n">
        <v>68.5</v>
      </c>
      <c r="G201" s="364" t="n">
        <v>78.5</v>
      </c>
      <c r="H201" s="359"/>
      <c r="I201" s="364" t="n">
        <v>30</v>
      </c>
      <c r="J201" s="364" t="n">
        <v>37.75</v>
      </c>
      <c r="K201" s="364" t="n">
        <v>44.5</v>
      </c>
      <c r="L201" s="353"/>
      <c r="M201" s="354" t="n">
        <v>42675</v>
      </c>
      <c r="N201" s="365" t="n">
        <v>30.5</v>
      </c>
      <c r="O201" s="365" t="n">
        <v>36.5</v>
      </c>
      <c r="P201" s="365" t="n">
        <v>42.25</v>
      </c>
      <c r="Q201" s="352"/>
      <c r="R201" s="365" t="n">
        <v>31.25</v>
      </c>
      <c r="S201" s="365" t="n">
        <v>37.25</v>
      </c>
      <c r="T201" s="365" t="n">
        <v>43</v>
      </c>
      <c r="U201" s="352"/>
      <c r="V201" s="365" t="n">
        <v>0</v>
      </c>
      <c r="W201" s="365" t="n">
        <v>0</v>
      </c>
      <c r="X201" s="365" t="n">
        <v>2</v>
      </c>
      <c r="Y201" s="352"/>
      <c r="Z201" s="365" t="n">
        <v>0.06</v>
      </c>
      <c r="AA201" s="365" t="n">
        <v>0.08</v>
      </c>
      <c r="AB201" s="365" t="n">
        <v>0.12</v>
      </c>
      <c r="AC201" s="352"/>
      <c r="AD201" s="365" t="n">
        <v>0.07875</v>
      </c>
      <c r="AE201" s="365" t="n">
        <v>0.105</v>
      </c>
      <c r="AF201" s="365" t="n">
        <v>0.1575</v>
      </c>
      <c r="AG201" s="352"/>
      <c r="AH201" s="365" t="n">
        <v>-0.5</v>
      </c>
      <c r="AI201" s="365" t="n">
        <v>2.052</v>
      </c>
      <c r="AJ201" s="365" t="n">
        <v>1</v>
      </c>
      <c r="AK201" s="352"/>
      <c r="AL201" s="365" t="n">
        <v>-0.1</v>
      </c>
      <c r="AM201" s="365" t="n">
        <v>1</v>
      </c>
      <c r="AN201" s="365" t="n">
        <v>0.1</v>
      </c>
      <c r="AO201" s="352"/>
      <c r="AP201" s="353" t="n">
        <v>65</v>
      </c>
      <c r="AQ201" s="366" t="n">
        <v>0.4</v>
      </c>
      <c r="AR201" s="352"/>
      <c r="AS201" s="352"/>
      <c r="AT201" s="352"/>
      <c r="AU201" s="352"/>
      <c r="AV201" s="352"/>
      <c r="AW201" s="352"/>
      <c r="AX201" s="352"/>
      <c r="AY201" s="352"/>
      <c r="AZ201" s="352"/>
      <c r="BA201" s="352"/>
      <c r="BB201" s="352"/>
      <c r="BC201" s="352"/>
      <c r="BD201" s="352"/>
      <c r="BE201" s="352"/>
      <c r="BF201" s="352"/>
    </row>
    <row r="202" customFormat="false" ht="12.75" hidden="false" customHeight="false" outlineLevel="0" collapsed="false">
      <c r="A202" s="355" t="n">
        <f aca="false">EOMONTH(A201,0)+1</f>
        <v>42948</v>
      </c>
      <c r="B202" s="346" t="n">
        <v>0.065878580170097</v>
      </c>
      <c r="D202" s="363" t="n">
        <v>41821</v>
      </c>
      <c r="E202" s="364" t="n">
        <v>58.5</v>
      </c>
      <c r="F202" s="364" t="n">
        <v>93.5</v>
      </c>
      <c r="G202" s="364" t="n">
        <v>108.5</v>
      </c>
      <c r="H202" s="359"/>
      <c r="I202" s="364" t="n">
        <v>27.25</v>
      </c>
      <c r="J202" s="364" t="n">
        <v>34.5</v>
      </c>
      <c r="K202" s="364" t="n">
        <v>43.75</v>
      </c>
      <c r="L202" s="353"/>
      <c r="M202" s="354" t="n">
        <v>42705</v>
      </c>
      <c r="N202" s="365" t="n">
        <v>28.5</v>
      </c>
      <c r="O202" s="365" t="n">
        <v>34.5</v>
      </c>
      <c r="P202" s="365" t="n">
        <v>40.25</v>
      </c>
      <c r="Q202" s="352"/>
      <c r="R202" s="365" t="n">
        <v>29.25</v>
      </c>
      <c r="S202" s="365" t="n">
        <v>35.25</v>
      </c>
      <c r="T202" s="365" t="n">
        <v>41</v>
      </c>
      <c r="U202" s="352"/>
      <c r="V202" s="365" t="n">
        <v>0</v>
      </c>
      <c r="W202" s="365" t="n">
        <v>0</v>
      </c>
      <c r="X202" s="365" t="n">
        <v>2</v>
      </c>
      <c r="Y202" s="352"/>
      <c r="Z202" s="365" t="n">
        <v>0.06</v>
      </c>
      <c r="AA202" s="365" t="n">
        <v>0.08</v>
      </c>
      <c r="AB202" s="365" t="n">
        <v>0.12</v>
      </c>
      <c r="AC202" s="352"/>
      <c r="AD202" s="365" t="n">
        <v>0.08625</v>
      </c>
      <c r="AE202" s="365" t="n">
        <v>0.115</v>
      </c>
      <c r="AF202" s="365" t="n">
        <v>0.1725</v>
      </c>
      <c r="AG202" s="352"/>
      <c r="AH202" s="365" t="n">
        <v>-0.4</v>
      </c>
      <c r="AI202" s="365" t="n">
        <v>1.89</v>
      </c>
      <c r="AJ202" s="365" t="n">
        <v>0.5</v>
      </c>
      <c r="AK202" s="352"/>
      <c r="AL202" s="365" t="n">
        <v>-0.1</v>
      </c>
      <c r="AM202" s="365" t="n">
        <v>1</v>
      </c>
      <c r="AN202" s="365" t="n">
        <v>0.1</v>
      </c>
      <c r="AO202" s="352"/>
      <c r="AP202" s="353" t="n">
        <v>65</v>
      </c>
      <c r="AQ202" s="366" t="n">
        <v>0.4</v>
      </c>
      <c r="AR202" s="352"/>
      <c r="AS202" s="352"/>
      <c r="AT202" s="352"/>
      <c r="AU202" s="352"/>
      <c r="AV202" s="352"/>
      <c r="AW202" s="352"/>
      <c r="AX202" s="352"/>
      <c r="AY202" s="352"/>
      <c r="AZ202" s="352"/>
      <c r="BA202" s="352"/>
      <c r="BB202" s="352"/>
      <c r="BC202" s="352"/>
      <c r="BD202" s="352"/>
      <c r="BE202" s="352"/>
      <c r="BF202" s="352"/>
    </row>
    <row r="203" customFormat="false" ht="12.75" hidden="false" customHeight="false" outlineLevel="0" collapsed="false">
      <c r="A203" s="355" t="n">
        <f aca="false">EOMONTH(A202,0)+1</f>
        <v>42979</v>
      </c>
      <c r="B203" s="346" t="n">
        <v>0.065896132499026</v>
      </c>
      <c r="D203" s="363" t="n">
        <v>41852</v>
      </c>
      <c r="E203" s="364" t="n">
        <v>58.5</v>
      </c>
      <c r="F203" s="364" t="n">
        <v>93.5</v>
      </c>
      <c r="G203" s="364" t="n">
        <v>108.5</v>
      </c>
      <c r="H203" s="359"/>
      <c r="I203" s="364" t="n">
        <v>27</v>
      </c>
      <c r="J203" s="364" t="n">
        <v>34.25</v>
      </c>
      <c r="K203" s="364" t="n">
        <v>43.5</v>
      </c>
      <c r="L203" s="353"/>
      <c r="M203" s="354" t="n">
        <v>42736</v>
      </c>
      <c r="N203" s="365" t="n">
        <v>30.25</v>
      </c>
      <c r="O203" s="365" t="n">
        <v>36.5</v>
      </c>
      <c r="P203" s="365" t="n">
        <v>42.5</v>
      </c>
      <c r="Q203" s="352"/>
      <c r="R203" s="365" t="n">
        <v>31.25</v>
      </c>
      <c r="S203" s="365" t="n">
        <v>37.5</v>
      </c>
      <c r="T203" s="365" t="n">
        <v>43.5</v>
      </c>
      <c r="U203" s="352"/>
      <c r="V203" s="365" t="n">
        <v>0</v>
      </c>
      <c r="W203" s="365" t="n">
        <v>0</v>
      </c>
      <c r="X203" s="365" t="n">
        <v>3</v>
      </c>
      <c r="Y203" s="352"/>
      <c r="Z203" s="365" t="n">
        <v>0.06</v>
      </c>
      <c r="AA203" s="365" t="n">
        <v>0.08</v>
      </c>
      <c r="AB203" s="365" t="n">
        <v>0.12</v>
      </c>
      <c r="AC203" s="352"/>
      <c r="AD203" s="365" t="n">
        <v>0.10125</v>
      </c>
      <c r="AE203" s="365" t="n">
        <v>0.135</v>
      </c>
      <c r="AF203" s="365" t="n">
        <v>0.2025</v>
      </c>
      <c r="AG203" s="352"/>
      <c r="AH203" s="365" t="n">
        <v>-0.4</v>
      </c>
      <c r="AI203" s="365" t="n">
        <v>2.322</v>
      </c>
      <c r="AJ203" s="365" t="n">
        <v>0.5</v>
      </c>
      <c r="AK203" s="352"/>
      <c r="AL203" s="365" t="n">
        <v>-0.1</v>
      </c>
      <c r="AM203" s="365" t="n">
        <v>1</v>
      </c>
      <c r="AN203" s="365" t="n">
        <v>0.1</v>
      </c>
      <c r="AO203" s="352"/>
      <c r="AP203" s="353" t="n">
        <v>65</v>
      </c>
      <c r="AQ203" s="366" t="n">
        <v>0.4</v>
      </c>
      <c r="AR203" s="352"/>
      <c r="AS203" s="352"/>
      <c r="AT203" s="352"/>
      <c r="AU203" s="352"/>
      <c r="AV203" s="352"/>
      <c r="AW203" s="352"/>
      <c r="AX203" s="352"/>
      <c r="AY203" s="352"/>
      <c r="AZ203" s="352"/>
      <c r="BA203" s="352"/>
      <c r="BB203" s="352"/>
      <c r="BC203" s="352"/>
      <c r="BD203" s="352"/>
      <c r="BE203" s="352"/>
      <c r="BF203" s="352"/>
    </row>
    <row r="204" customFormat="false" ht="12.75" hidden="false" customHeight="false" outlineLevel="0" collapsed="false">
      <c r="A204" s="355" t="n">
        <f aca="false">EOMONTH(A203,0)+1</f>
        <v>43009</v>
      </c>
      <c r="B204" s="346" t="n">
        <v>0.065913118623892</v>
      </c>
      <c r="D204" s="363" t="n">
        <v>41883</v>
      </c>
      <c r="E204" s="364" t="n">
        <v>38.0000038146973</v>
      </c>
      <c r="F204" s="364" t="n">
        <v>48.0000038146973</v>
      </c>
      <c r="G204" s="364" t="n">
        <v>58.0000038146973</v>
      </c>
      <c r="H204" s="359"/>
      <c r="I204" s="364" t="n">
        <v>26.25</v>
      </c>
      <c r="J204" s="364" t="n">
        <v>34.75</v>
      </c>
      <c r="K204" s="364" t="n">
        <v>36.75</v>
      </c>
      <c r="L204" s="353"/>
      <c r="M204" s="354" t="n">
        <v>42767</v>
      </c>
      <c r="N204" s="365" t="n">
        <v>28.25</v>
      </c>
      <c r="O204" s="365" t="n">
        <v>34.5</v>
      </c>
      <c r="P204" s="365" t="n">
        <v>40.5</v>
      </c>
      <c r="Q204" s="352"/>
      <c r="R204" s="365" t="n">
        <v>29.25</v>
      </c>
      <c r="S204" s="365" t="n">
        <v>35.5</v>
      </c>
      <c r="T204" s="365" t="n">
        <v>41.5</v>
      </c>
      <c r="U204" s="352"/>
      <c r="V204" s="365" t="n">
        <v>0</v>
      </c>
      <c r="W204" s="365" t="n">
        <v>0</v>
      </c>
      <c r="X204" s="365" t="n">
        <v>3</v>
      </c>
      <c r="Y204" s="352"/>
      <c r="Z204" s="365" t="n">
        <v>0.06</v>
      </c>
      <c r="AA204" s="365" t="n">
        <v>0.08</v>
      </c>
      <c r="AB204" s="365" t="n">
        <v>0.12</v>
      </c>
      <c r="AC204" s="352"/>
      <c r="AD204" s="365" t="n">
        <v>0.10125</v>
      </c>
      <c r="AE204" s="365" t="n">
        <v>0.135</v>
      </c>
      <c r="AF204" s="365" t="n">
        <v>0.2025</v>
      </c>
      <c r="AG204" s="352"/>
      <c r="AH204" s="365" t="n">
        <v>-0.4</v>
      </c>
      <c r="AI204" s="365" t="n">
        <v>2.322</v>
      </c>
      <c r="AJ204" s="365" t="n">
        <v>0.6</v>
      </c>
      <c r="AK204" s="352"/>
      <c r="AL204" s="365" t="n">
        <v>-0.1</v>
      </c>
      <c r="AM204" s="365" t="n">
        <v>1</v>
      </c>
      <c r="AN204" s="365" t="n">
        <v>0.1</v>
      </c>
      <c r="AO204" s="352"/>
      <c r="AP204" s="353" t="n">
        <v>66</v>
      </c>
      <c r="AQ204" s="366" t="n">
        <v>0.4</v>
      </c>
      <c r="AR204" s="352"/>
      <c r="AS204" s="352"/>
      <c r="AT204" s="352"/>
      <c r="AU204" s="352"/>
      <c r="AV204" s="352"/>
      <c r="AW204" s="352"/>
      <c r="AX204" s="352"/>
      <c r="AY204" s="352"/>
      <c r="AZ204" s="352"/>
      <c r="BA204" s="352"/>
      <c r="BB204" s="352"/>
      <c r="BC204" s="352"/>
      <c r="BD204" s="352"/>
      <c r="BE204" s="352"/>
      <c r="BF204" s="352"/>
    </row>
    <row r="205" customFormat="false" ht="12.75" hidden="false" customHeight="false" outlineLevel="0" collapsed="false">
      <c r="A205" s="355" t="n">
        <f aca="false">EOMONTH(A204,0)+1</f>
        <v>43040</v>
      </c>
      <c r="B205" s="346" t="n">
        <v>0.065930670953022</v>
      </c>
      <c r="D205" s="363" t="n">
        <v>41913</v>
      </c>
      <c r="E205" s="364" t="n">
        <v>41.9000015258789</v>
      </c>
      <c r="F205" s="364" t="n">
        <v>44.9000015258789</v>
      </c>
      <c r="G205" s="364" t="n">
        <v>47.9000015258789</v>
      </c>
      <c r="H205" s="359"/>
      <c r="I205" s="364" t="n">
        <v>23.5</v>
      </c>
      <c r="J205" s="364" t="n">
        <v>29.5</v>
      </c>
      <c r="K205" s="364" t="n">
        <v>31.5</v>
      </c>
      <c r="L205" s="353"/>
      <c r="M205" s="354" t="n">
        <v>42795</v>
      </c>
      <c r="N205" s="365" t="n">
        <v>29.25</v>
      </c>
      <c r="O205" s="365" t="n">
        <v>35.5</v>
      </c>
      <c r="P205" s="365" t="n">
        <v>41.5</v>
      </c>
      <c r="Q205" s="352"/>
      <c r="R205" s="365" t="n">
        <v>30.25</v>
      </c>
      <c r="S205" s="365" t="n">
        <v>36.5</v>
      </c>
      <c r="T205" s="365" t="n">
        <v>42.5</v>
      </c>
      <c r="U205" s="352"/>
      <c r="V205" s="365" t="n">
        <v>0</v>
      </c>
      <c r="W205" s="365" t="n">
        <v>0</v>
      </c>
      <c r="X205" s="365" t="n">
        <v>2</v>
      </c>
      <c r="Y205" s="352"/>
      <c r="Z205" s="365" t="n">
        <v>0.06</v>
      </c>
      <c r="AA205" s="365" t="n">
        <v>0.08</v>
      </c>
      <c r="AB205" s="365" t="n">
        <v>0.12</v>
      </c>
      <c r="AC205" s="352"/>
      <c r="AD205" s="365" t="n">
        <v>0.09</v>
      </c>
      <c r="AE205" s="365" t="n">
        <v>0.12</v>
      </c>
      <c r="AF205" s="365" t="n">
        <v>0.18</v>
      </c>
      <c r="AG205" s="352"/>
      <c r="AH205" s="365" t="n">
        <v>-0.5</v>
      </c>
      <c r="AI205" s="365" t="n">
        <v>2.052</v>
      </c>
      <c r="AJ205" s="365" t="n">
        <v>1</v>
      </c>
      <c r="AK205" s="352"/>
      <c r="AL205" s="365" t="n">
        <v>-0.1</v>
      </c>
      <c r="AM205" s="365" t="n">
        <v>1</v>
      </c>
      <c r="AN205" s="365" t="n">
        <v>0.1</v>
      </c>
      <c r="AO205" s="352"/>
      <c r="AP205" s="353" t="n">
        <v>66</v>
      </c>
      <c r="AQ205" s="366" t="n">
        <v>0.4</v>
      </c>
      <c r="AR205" s="352"/>
      <c r="AS205" s="352"/>
      <c r="AT205" s="352"/>
      <c r="AU205" s="352"/>
      <c r="AV205" s="352"/>
      <c r="AW205" s="352"/>
      <c r="AX205" s="352"/>
      <c r="AY205" s="352"/>
      <c r="AZ205" s="352"/>
      <c r="BA205" s="352"/>
      <c r="BB205" s="352"/>
      <c r="BC205" s="352"/>
      <c r="BD205" s="352"/>
      <c r="BE205" s="352"/>
      <c r="BF205" s="352"/>
    </row>
    <row r="206" customFormat="false" ht="12.75" hidden="false" customHeight="false" outlineLevel="0" collapsed="false">
      <c r="A206" s="355" t="n">
        <f aca="false">EOMONTH(A205,0)+1</f>
        <v>43070</v>
      </c>
      <c r="B206" s="346" t="n">
        <v>0.065947657078083</v>
      </c>
      <c r="D206" s="363" t="n">
        <v>41944</v>
      </c>
      <c r="E206" s="364" t="n">
        <v>42</v>
      </c>
      <c r="F206" s="364" t="n">
        <v>45</v>
      </c>
      <c r="G206" s="364" t="n">
        <v>48</v>
      </c>
      <c r="H206" s="359"/>
      <c r="I206" s="364" t="n">
        <v>23.5</v>
      </c>
      <c r="J206" s="364" t="n">
        <v>29.5</v>
      </c>
      <c r="K206" s="364" t="n">
        <v>31.5</v>
      </c>
      <c r="L206" s="353"/>
      <c r="M206" s="354" t="n">
        <v>42826</v>
      </c>
      <c r="N206" s="365" t="n">
        <v>30.25</v>
      </c>
      <c r="O206" s="365" t="n">
        <v>36.5</v>
      </c>
      <c r="P206" s="365" t="n">
        <v>42.5</v>
      </c>
      <c r="Q206" s="352"/>
      <c r="R206" s="365" t="n">
        <v>31.25</v>
      </c>
      <c r="S206" s="365" t="n">
        <v>37.5</v>
      </c>
      <c r="T206" s="365" t="n">
        <v>43.5</v>
      </c>
      <c r="U206" s="352"/>
      <c r="V206" s="365" t="n">
        <v>0</v>
      </c>
      <c r="W206" s="365" t="n">
        <v>0</v>
      </c>
      <c r="X206" s="365" t="n">
        <v>2</v>
      </c>
      <c r="Y206" s="352"/>
      <c r="Z206" s="365" t="n">
        <v>0.06</v>
      </c>
      <c r="AA206" s="365" t="n">
        <v>0.08</v>
      </c>
      <c r="AB206" s="365" t="n">
        <v>0.12</v>
      </c>
      <c r="AC206" s="352"/>
      <c r="AD206" s="365" t="n">
        <v>0.09</v>
      </c>
      <c r="AE206" s="365" t="n">
        <v>0.12</v>
      </c>
      <c r="AF206" s="365" t="n">
        <v>0.18</v>
      </c>
      <c r="AG206" s="352"/>
      <c r="AH206" s="365" t="n">
        <v>-0.5</v>
      </c>
      <c r="AI206" s="365" t="n">
        <v>1.998</v>
      </c>
      <c r="AJ206" s="365" t="n">
        <v>1</v>
      </c>
      <c r="AK206" s="352"/>
      <c r="AL206" s="365" t="n">
        <v>-0.1</v>
      </c>
      <c r="AM206" s="365" t="n">
        <v>1</v>
      </c>
      <c r="AN206" s="365" t="n">
        <v>0.1</v>
      </c>
      <c r="AO206" s="352"/>
      <c r="AP206" s="353" t="n">
        <v>66</v>
      </c>
      <c r="AQ206" s="366" t="n">
        <v>0.4</v>
      </c>
      <c r="AR206" s="352"/>
      <c r="AS206" s="352"/>
      <c r="AT206" s="352"/>
      <c r="AU206" s="352"/>
      <c r="AV206" s="352"/>
      <c r="AW206" s="352"/>
      <c r="AX206" s="352"/>
      <c r="AY206" s="352"/>
      <c r="AZ206" s="352"/>
      <c r="BA206" s="352"/>
      <c r="BB206" s="352"/>
      <c r="BC206" s="352"/>
      <c r="BD206" s="352"/>
      <c r="BE206" s="352"/>
      <c r="BF206" s="352"/>
    </row>
    <row r="207" customFormat="false" ht="12.75" hidden="false" customHeight="false" outlineLevel="0" collapsed="false">
      <c r="A207" s="355" t="n">
        <f aca="false">EOMONTH(A206,0)+1</f>
        <v>43101</v>
      </c>
      <c r="B207" s="346" t="n">
        <v>0.065965209407413</v>
      </c>
      <c r="D207" s="363" t="n">
        <v>41974</v>
      </c>
      <c r="E207" s="364" t="n">
        <v>42.0999984741211</v>
      </c>
      <c r="F207" s="364" t="n">
        <v>45.0999984741211</v>
      </c>
      <c r="G207" s="364" t="n">
        <v>48.0999984741211</v>
      </c>
      <c r="H207" s="359"/>
      <c r="I207" s="364" t="n">
        <v>24</v>
      </c>
      <c r="J207" s="364" t="n">
        <v>30</v>
      </c>
      <c r="K207" s="364" t="n">
        <v>32</v>
      </c>
      <c r="L207" s="353"/>
      <c r="M207" s="354" t="n">
        <v>42856</v>
      </c>
      <c r="N207" s="365" t="n">
        <v>36.5</v>
      </c>
      <c r="O207" s="365" t="n">
        <v>42.75</v>
      </c>
      <c r="P207" s="365" t="n">
        <v>48.75</v>
      </c>
      <c r="Q207" s="352"/>
      <c r="R207" s="365" t="n">
        <v>37.5</v>
      </c>
      <c r="S207" s="365" t="n">
        <v>43.75</v>
      </c>
      <c r="T207" s="365" t="n">
        <v>49.75</v>
      </c>
      <c r="U207" s="352"/>
      <c r="V207" s="365" t="n">
        <v>0</v>
      </c>
      <c r="W207" s="365" t="n">
        <v>0</v>
      </c>
      <c r="X207" s="365" t="n">
        <v>3</v>
      </c>
      <c r="Y207" s="352"/>
      <c r="Z207" s="365" t="n">
        <v>0.06</v>
      </c>
      <c r="AA207" s="365" t="n">
        <v>0.08</v>
      </c>
      <c r="AB207" s="365" t="n">
        <v>0.12</v>
      </c>
      <c r="AC207" s="352"/>
      <c r="AD207" s="365" t="n">
        <v>0.11625</v>
      </c>
      <c r="AE207" s="365" t="n">
        <v>0.155</v>
      </c>
      <c r="AF207" s="365" t="n">
        <v>0.2325</v>
      </c>
      <c r="AG207" s="352"/>
      <c r="AH207" s="365" t="n">
        <v>-0.4</v>
      </c>
      <c r="AI207" s="365" t="n">
        <v>2.15</v>
      </c>
      <c r="AJ207" s="365" t="n">
        <v>0.5</v>
      </c>
      <c r="AK207" s="352"/>
      <c r="AL207" s="365" t="n">
        <v>-0.1</v>
      </c>
      <c r="AM207" s="365" t="n">
        <v>1.05</v>
      </c>
      <c r="AN207" s="365" t="n">
        <v>0.1</v>
      </c>
      <c r="AO207" s="352"/>
      <c r="AP207" s="353" t="n">
        <v>67</v>
      </c>
      <c r="AQ207" s="366" t="n">
        <v>0.4</v>
      </c>
      <c r="AR207" s="352"/>
      <c r="AS207" s="352"/>
      <c r="AT207" s="352"/>
      <c r="AU207" s="352"/>
      <c r="AV207" s="352"/>
      <c r="AW207" s="352"/>
      <c r="AX207" s="352"/>
      <c r="AY207" s="352"/>
      <c r="AZ207" s="352"/>
      <c r="BA207" s="352"/>
      <c r="BB207" s="352"/>
      <c r="BC207" s="352"/>
      <c r="BD207" s="352"/>
      <c r="BE207" s="352"/>
      <c r="BF207" s="352"/>
    </row>
    <row r="208" customFormat="false" ht="12.75" hidden="false" customHeight="false" outlineLevel="0" collapsed="false">
      <c r="A208" s="355" t="n">
        <f aca="false">EOMONTH(A207,0)+1</f>
        <v>43132</v>
      </c>
      <c r="B208" s="346" t="n">
        <v>0.065982761736846</v>
      </c>
      <c r="D208" s="363" t="n">
        <v>42005</v>
      </c>
      <c r="E208" s="364" t="n">
        <v>55.3500022888184</v>
      </c>
      <c r="F208" s="364" t="n">
        <v>58.3500022888184</v>
      </c>
      <c r="G208" s="364" t="n">
        <v>61.3500022888184</v>
      </c>
      <c r="H208" s="359"/>
      <c r="I208" s="364" t="n">
        <v>24</v>
      </c>
      <c r="J208" s="364" t="n">
        <v>30.5</v>
      </c>
      <c r="K208" s="364" t="n">
        <v>32.5</v>
      </c>
      <c r="L208" s="353"/>
      <c r="M208" s="354" t="n">
        <v>42887</v>
      </c>
      <c r="N208" s="365" t="n">
        <v>40.25</v>
      </c>
      <c r="O208" s="365" t="n">
        <v>46.5</v>
      </c>
      <c r="P208" s="365" t="n">
        <v>52.5</v>
      </c>
      <c r="Q208" s="352"/>
      <c r="R208" s="365" t="n">
        <v>31.5</v>
      </c>
      <c r="S208" s="365" t="n">
        <v>37.75</v>
      </c>
      <c r="T208" s="365" t="n">
        <v>43.75</v>
      </c>
      <c r="U208" s="352"/>
      <c r="V208" s="365" t="n">
        <v>0.75</v>
      </c>
      <c r="W208" s="365" t="n">
        <v>3</v>
      </c>
      <c r="X208" s="365" t="n">
        <v>8</v>
      </c>
      <c r="Y208" s="352"/>
      <c r="Z208" s="365" t="n">
        <v>0.06</v>
      </c>
      <c r="AA208" s="365" t="n">
        <v>0.08</v>
      </c>
      <c r="AB208" s="365" t="n">
        <v>0.12</v>
      </c>
      <c r="AC208" s="352"/>
      <c r="AD208" s="365" t="n">
        <v>0.13125</v>
      </c>
      <c r="AE208" s="365" t="n">
        <v>0.175</v>
      </c>
      <c r="AF208" s="365" t="n">
        <v>0.2625</v>
      </c>
      <c r="AG208" s="352"/>
      <c r="AH208" s="365" t="n">
        <v>-0.4</v>
      </c>
      <c r="AI208" s="365" t="n">
        <v>2.9</v>
      </c>
      <c r="AJ208" s="365" t="n">
        <v>0.5</v>
      </c>
      <c r="AK208" s="352"/>
      <c r="AL208" s="365" t="n">
        <v>-0.1</v>
      </c>
      <c r="AM208" s="365" t="n">
        <v>1.15</v>
      </c>
      <c r="AN208" s="365" t="n">
        <v>0.1</v>
      </c>
      <c r="AO208" s="352"/>
      <c r="AP208" s="353" t="n">
        <v>67</v>
      </c>
      <c r="AQ208" s="366" t="n">
        <v>0.4</v>
      </c>
      <c r="AR208" s="352"/>
      <c r="AS208" s="352"/>
      <c r="AT208" s="352"/>
      <c r="AU208" s="352"/>
      <c r="AV208" s="352"/>
      <c r="AW208" s="352"/>
      <c r="AX208" s="352"/>
      <c r="AY208" s="352"/>
      <c r="AZ208" s="352"/>
      <c r="BA208" s="352"/>
      <c r="BB208" s="352"/>
      <c r="BC208" s="352"/>
      <c r="BD208" s="352"/>
      <c r="BE208" s="352"/>
      <c r="BF208" s="352"/>
    </row>
    <row r="209" customFormat="false" ht="12.75" hidden="false" customHeight="false" outlineLevel="0" collapsed="false">
      <c r="A209" s="355" t="n">
        <f aca="false">EOMONTH(A208,0)+1</f>
        <v>43160</v>
      </c>
      <c r="B209" s="346" t="n">
        <v>0.06599861545384</v>
      </c>
      <c r="D209" s="363" t="n">
        <v>42036</v>
      </c>
      <c r="E209" s="364" t="n">
        <v>54.75</v>
      </c>
      <c r="F209" s="364" t="n">
        <v>57.75</v>
      </c>
      <c r="G209" s="364" t="n">
        <v>60.75</v>
      </c>
      <c r="H209" s="359"/>
      <c r="I209" s="364" t="n">
        <v>24</v>
      </c>
      <c r="J209" s="364" t="n">
        <v>30.25</v>
      </c>
      <c r="K209" s="364" t="n">
        <v>32.25</v>
      </c>
      <c r="L209" s="353"/>
      <c r="M209" s="354" t="n">
        <v>42917</v>
      </c>
      <c r="N209" s="365" t="n">
        <v>42.25</v>
      </c>
      <c r="O209" s="365" t="n">
        <v>48.5</v>
      </c>
      <c r="P209" s="365" t="n">
        <v>54.5</v>
      </c>
      <c r="Q209" s="352"/>
      <c r="R209" s="365" t="n">
        <v>43.5</v>
      </c>
      <c r="S209" s="365" t="n">
        <v>49.75</v>
      </c>
      <c r="T209" s="365" t="n">
        <v>55.75</v>
      </c>
      <c r="U209" s="352"/>
      <c r="V209" s="365" t="n">
        <v>2</v>
      </c>
      <c r="W209" s="365" t="n">
        <v>7</v>
      </c>
      <c r="X209" s="365" t="n">
        <v>12</v>
      </c>
      <c r="Y209" s="352"/>
      <c r="Z209" s="365" t="n">
        <v>0.06</v>
      </c>
      <c r="AA209" s="365" t="n">
        <v>0.08</v>
      </c>
      <c r="AB209" s="365" t="n">
        <v>0.12</v>
      </c>
      <c r="AC209" s="352"/>
      <c r="AD209" s="365" t="n">
        <v>0.16125</v>
      </c>
      <c r="AE209" s="365" t="n">
        <v>0.215</v>
      </c>
      <c r="AF209" s="365" t="n">
        <v>0.3225</v>
      </c>
      <c r="AG209" s="352"/>
      <c r="AH209" s="365" t="n">
        <v>-0.4</v>
      </c>
      <c r="AI209" s="365" t="n">
        <v>3.9</v>
      </c>
      <c r="AJ209" s="365" t="n">
        <v>0.5</v>
      </c>
      <c r="AK209" s="352"/>
      <c r="AL209" s="365" t="n">
        <v>-0.1</v>
      </c>
      <c r="AM209" s="365" t="n">
        <v>1.15</v>
      </c>
      <c r="AN209" s="365" t="n">
        <v>0.1</v>
      </c>
      <c r="AO209" s="352"/>
      <c r="AP209" s="353" t="n">
        <v>67</v>
      </c>
      <c r="AQ209" s="366" t="n">
        <v>0.4</v>
      </c>
      <c r="AR209" s="352"/>
      <c r="AS209" s="352"/>
      <c r="AT209" s="352"/>
      <c r="AU209" s="352"/>
      <c r="AV209" s="352"/>
      <c r="AW209" s="352"/>
      <c r="AX209" s="352"/>
      <c r="AY209" s="352"/>
      <c r="AZ209" s="352"/>
      <c r="BA209" s="352"/>
      <c r="BB209" s="352"/>
      <c r="BC209" s="352"/>
      <c r="BD209" s="352"/>
      <c r="BE209" s="352"/>
      <c r="BF209" s="352"/>
    </row>
    <row r="210" customFormat="false" ht="12.75" hidden="false" customHeight="false" outlineLevel="0" collapsed="false">
      <c r="A210" s="355" t="n">
        <f aca="false">EOMONTH(A209,0)+1</f>
        <v>43191</v>
      </c>
      <c r="B210" s="346" t="n">
        <v>0.066016167783466</v>
      </c>
      <c r="D210" s="363" t="n">
        <v>42064</v>
      </c>
      <c r="E210" s="364" t="n">
        <v>46.3999977111816</v>
      </c>
      <c r="F210" s="364" t="n">
        <v>49.3999977111816</v>
      </c>
      <c r="G210" s="364" t="n">
        <v>52.3999977111816</v>
      </c>
      <c r="H210" s="359"/>
      <c r="I210" s="364" t="n">
        <v>23.25</v>
      </c>
      <c r="J210" s="364" t="n">
        <v>29.5</v>
      </c>
      <c r="K210" s="364" t="n">
        <v>31.5</v>
      </c>
      <c r="L210" s="353"/>
      <c r="M210" s="354" t="n">
        <v>42948</v>
      </c>
      <c r="N210" s="365" t="n">
        <v>42.25</v>
      </c>
      <c r="O210" s="365" t="n">
        <v>48.5</v>
      </c>
      <c r="P210" s="365" t="n">
        <v>54.5</v>
      </c>
      <c r="Q210" s="352"/>
      <c r="R210" s="365" t="n">
        <v>43.5</v>
      </c>
      <c r="S210" s="365" t="n">
        <v>49.75</v>
      </c>
      <c r="T210" s="365" t="n">
        <v>55.75</v>
      </c>
      <c r="U210" s="352"/>
      <c r="V210" s="365" t="n">
        <v>2</v>
      </c>
      <c r="W210" s="365" t="n">
        <v>7</v>
      </c>
      <c r="X210" s="365" t="n">
        <v>12</v>
      </c>
      <c r="Y210" s="352"/>
      <c r="Z210" s="365" t="n">
        <v>0.06</v>
      </c>
      <c r="AA210" s="365" t="n">
        <v>0.08</v>
      </c>
      <c r="AB210" s="365" t="n">
        <v>0.12</v>
      </c>
      <c r="AC210" s="352"/>
      <c r="AD210" s="365" t="n">
        <v>0.16125</v>
      </c>
      <c r="AE210" s="365" t="n">
        <v>0.215</v>
      </c>
      <c r="AF210" s="365" t="n">
        <v>0.3225</v>
      </c>
      <c r="AG210" s="352"/>
      <c r="AH210" s="365" t="n">
        <v>-0.5</v>
      </c>
      <c r="AI210" s="365" t="n">
        <v>3.9</v>
      </c>
      <c r="AJ210" s="365" t="n">
        <v>1.75</v>
      </c>
      <c r="AK210" s="352"/>
      <c r="AL210" s="365" t="n">
        <v>-0.1</v>
      </c>
      <c r="AM210" s="365" t="n">
        <v>1.15</v>
      </c>
      <c r="AN210" s="365" t="n">
        <v>0.1</v>
      </c>
      <c r="AO210" s="352"/>
      <c r="AP210" s="353" t="n">
        <v>68</v>
      </c>
      <c r="AQ210" s="366" t="n">
        <v>0.4</v>
      </c>
      <c r="AR210" s="352"/>
      <c r="AS210" s="352"/>
      <c r="AT210" s="352"/>
      <c r="AU210" s="352"/>
      <c r="AV210" s="352"/>
      <c r="AW210" s="352"/>
      <c r="AX210" s="352"/>
      <c r="AY210" s="352"/>
      <c r="AZ210" s="352"/>
      <c r="BA210" s="352"/>
      <c r="BB210" s="352"/>
      <c r="BC210" s="352"/>
      <c r="BD210" s="352"/>
      <c r="BE210" s="352"/>
      <c r="BF210" s="352"/>
    </row>
    <row r="211" customFormat="false" ht="12.75" hidden="false" customHeight="false" outlineLevel="0" collapsed="false">
      <c r="A211" s="355" t="n">
        <f aca="false">EOMONTH(A210,0)+1</f>
        <v>43221</v>
      </c>
      <c r="B211" s="346" t="n">
        <v>0.066033153909009</v>
      </c>
      <c r="D211" s="363" t="n">
        <v>42095</v>
      </c>
      <c r="E211" s="364" t="n">
        <v>45.6000022888184</v>
      </c>
      <c r="F211" s="364" t="n">
        <v>48.6000022888184</v>
      </c>
      <c r="G211" s="364" t="n">
        <v>51.6000022888184</v>
      </c>
      <c r="H211" s="359"/>
      <c r="I211" s="364" t="n">
        <v>23</v>
      </c>
      <c r="J211" s="364" t="n">
        <v>29.25</v>
      </c>
      <c r="K211" s="364" t="n">
        <v>31.25</v>
      </c>
      <c r="L211" s="353"/>
      <c r="M211" s="354" t="n">
        <v>42979</v>
      </c>
      <c r="N211" s="365" t="n">
        <v>36.75</v>
      </c>
      <c r="O211" s="365" t="n">
        <v>43</v>
      </c>
      <c r="P211" s="365" t="n">
        <v>49</v>
      </c>
      <c r="Q211" s="352"/>
      <c r="R211" s="365" t="n">
        <v>37.75</v>
      </c>
      <c r="S211" s="365" t="n">
        <v>44</v>
      </c>
      <c r="T211" s="365" t="n">
        <v>50</v>
      </c>
      <c r="U211" s="352"/>
      <c r="V211" s="365" t="n">
        <v>0.25</v>
      </c>
      <c r="W211" s="365" t="n">
        <v>1</v>
      </c>
      <c r="X211" s="365" t="n">
        <v>4</v>
      </c>
      <c r="Y211" s="352"/>
      <c r="Z211" s="365" t="n">
        <v>0.06</v>
      </c>
      <c r="AA211" s="365" t="n">
        <v>0.08</v>
      </c>
      <c r="AB211" s="365" t="n">
        <v>0.12</v>
      </c>
      <c r="AC211" s="352"/>
      <c r="AD211" s="365" t="n">
        <v>0.10125</v>
      </c>
      <c r="AE211" s="365" t="n">
        <v>0.135</v>
      </c>
      <c r="AF211" s="365" t="n">
        <v>0.2025</v>
      </c>
      <c r="AG211" s="352"/>
      <c r="AH211" s="365" t="n">
        <v>-1</v>
      </c>
      <c r="AI211" s="365" t="n">
        <v>2.33</v>
      </c>
      <c r="AJ211" s="365" t="n">
        <v>2.5</v>
      </c>
      <c r="AK211" s="352"/>
      <c r="AL211" s="365" t="n">
        <v>-0.1</v>
      </c>
      <c r="AM211" s="365" t="n">
        <v>1.05</v>
      </c>
      <c r="AN211" s="365" t="n">
        <v>0.1</v>
      </c>
      <c r="AO211" s="352"/>
      <c r="AP211" s="353" t="n">
        <v>68</v>
      </c>
      <c r="AQ211" s="366" t="n">
        <v>0.4</v>
      </c>
      <c r="AR211" s="352"/>
      <c r="AS211" s="352"/>
      <c r="AT211" s="352"/>
      <c r="AU211" s="352"/>
      <c r="AV211" s="352"/>
      <c r="AW211" s="352"/>
      <c r="AX211" s="352"/>
      <c r="AY211" s="352"/>
      <c r="AZ211" s="352"/>
      <c r="BA211" s="352"/>
      <c r="BB211" s="352"/>
      <c r="BC211" s="352"/>
      <c r="BD211" s="352"/>
      <c r="BE211" s="352"/>
      <c r="BF211" s="352"/>
    </row>
    <row r="212" customFormat="false" ht="12.75" hidden="false" customHeight="false" outlineLevel="0" collapsed="false">
      <c r="A212" s="355" t="n">
        <f aca="false">EOMONTH(A211,0)+1</f>
        <v>43252</v>
      </c>
      <c r="B212" s="346" t="n">
        <v>0.066050706238836</v>
      </c>
      <c r="D212" s="363" t="n">
        <v>42125</v>
      </c>
      <c r="E212" s="364" t="n">
        <v>52.9999961853027</v>
      </c>
      <c r="F212" s="364" t="n">
        <v>57.9999961853027</v>
      </c>
      <c r="G212" s="364" t="n">
        <v>62.9999961853027</v>
      </c>
      <c r="H212" s="359"/>
      <c r="I212" s="364" t="n">
        <v>30.75</v>
      </c>
      <c r="J212" s="364" t="n">
        <v>37</v>
      </c>
      <c r="K212" s="364" t="n">
        <v>39</v>
      </c>
      <c r="L212" s="353"/>
      <c r="M212" s="354" t="n">
        <v>43009</v>
      </c>
      <c r="N212" s="365" t="n">
        <v>30.75</v>
      </c>
      <c r="O212" s="365" t="n">
        <v>37</v>
      </c>
      <c r="P212" s="365" t="n">
        <v>43</v>
      </c>
      <c r="Q212" s="352"/>
      <c r="R212" s="365" t="n">
        <v>31.75</v>
      </c>
      <c r="S212" s="365" t="n">
        <v>38</v>
      </c>
      <c r="T212" s="365" t="n">
        <v>44</v>
      </c>
      <c r="U212" s="352"/>
      <c r="V212" s="365" t="n">
        <v>0</v>
      </c>
      <c r="W212" s="365" t="n">
        <v>0</v>
      </c>
      <c r="X212" s="365" t="n">
        <v>2</v>
      </c>
      <c r="Y212" s="352"/>
      <c r="Z212" s="365" t="n">
        <v>0.06</v>
      </c>
      <c r="AA212" s="365" t="n">
        <v>0.08</v>
      </c>
      <c r="AB212" s="365" t="n">
        <v>0.12</v>
      </c>
      <c r="AC212" s="352"/>
      <c r="AD212" s="365" t="n">
        <v>0.07875</v>
      </c>
      <c r="AE212" s="365" t="n">
        <v>0.105</v>
      </c>
      <c r="AF212" s="365" t="n">
        <v>0.1575</v>
      </c>
      <c r="AG212" s="352"/>
      <c r="AH212" s="365" t="n">
        <v>-1</v>
      </c>
      <c r="AI212" s="365" t="n">
        <v>2.06</v>
      </c>
      <c r="AJ212" s="365" t="n">
        <v>2.5</v>
      </c>
      <c r="AK212" s="352"/>
      <c r="AL212" s="365" t="n">
        <v>-0.1</v>
      </c>
      <c r="AM212" s="365" t="n">
        <v>1</v>
      </c>
      <c r="AN212" s="365" t="n">
        <v>0.1</v>
      </c>
      <c r="AO212" s="352"/>
      <c r="AP212" s="353" t="n">
        <v>68</v>
      </c>
      <c r="AQ212" s="366" t="n">
        <v>0.4</v>
      </c>
      <c r="AR212" s="352"/>
      <c r="AS212" s="352"/>
      <c r="AT212" s="352"/>
      <c r="AU212" s="352"/>
      <c r="AV212" s="352"/>
      <c r="AW212" s="352"/>
      <c r="AX212" s="352"/>
      <c r="AY212" s="352"/>
      <c r="AZ212" s="352"/>
      <c r="BA212" s="352"/>
      <c r="BB212" s="352"/>
      <c r="BC212" s="352"/>
      <c r="BD212" s="352"/>
      <c r="BE212" s="352"/>
      <c r="BF212" s="352"/>
    </row>
    <row r="213" customFormat="false" ht="12.75" hidden="false" customHeight="false" outlineLevel="0" collapsed="false">
      <c r="A213" s="355" t="n">
        <f aca="false">EOMONTH(A212,0)+1</f>
        <v>43282</v>
      </c>
      <c r="B213" s="346" t="n">
        <v>0.066067692364573</v>
      </c>
      <c r="D213" s="363" t="n">
        <v>42156</v>
      </c>
      <c r="E213" s="364" t="n">
        <v>54.5</v>
      </c>
      <c r="F213" s="364" t="n">
        <v>69.5</v>
      </c>
      <c r="G213" s="364" t="n">
        <v>79.5</v>
      </c>
      <c r="H213" s="359"/>
      <c r="I213" s="364" t="n">
        <v>30</v>
      </c>
      <c r="J213" s="364" t="n">
        <v>38</v>
      </c>
      <c r="K213" s="364" t="n">
        <v>45</v>
      </c>
      <c r="L213" s="353"/>
      <c r="M213" s="354" t="n">
        <v>43040</v>
      </c>
      <c r="N213" s="365" t="n">
        <v>30.75</v>
      </c>
      <c r="O213" s="365" t="n">
        <v>37</v>
      </c>
      <c r="P213" s="365" t="n">
        <v>43</v>
      </c>
      <c r="Q213" s="352"/>
      <c r="R213" s="365" t="n">
        <v>31.75</v>
      </c>
      <c r="S213" s="365" t="n">
        <v>38</v>
      </c>
      <c r="T213" s="365" t="n">
        <v>44</v>
      </c>
      <c r="U213" s="352"/>
      <c r="V213" s="365" t="n">
        <v>0</v>
      </c>
      <c r="W213" s="365" t="n">
        <v>0</v>
      </c>
      <c r="X213" s="365" t="n">
        <v>2</v>
      </c>
      <c r="Y213" s="352"/>
      <c r="Z213" s="365" t="n">
        <v>0.06</v>
      </c>
      <c r="AA213" s="365" t="n">
        <v>0.08</v>
      </c>
      <c r="AB213" s="365" t="n">
        <v>0.12</v>
      </c>
      <c r="AC213" s="352"/>
      <c r="AD213" s="365" t="n">
        <v>0.07875</v>
      </c>
      <c r="AE213" s="365" t="n">
        <v>0.105</v>
      </c>
      <c r="AF213" s="365" t="n">
        <v>0.1575</v>
      </c>
      <c r="AG213" s="352"/>
      <c r="AH213" s="365" t="n">
        <v>-0.5</v>
      </c>
      <c r="AI213" s="365" t="n">
        <v>2.052</v>
      </c>
      <c r="AJ213" s="365" t="n">
        <v>1</v>
      </c>
      <c r="AK213" s="352"/>
      <c r="AL213" s="365" t="n">
        <v>-0.1</v>
      </c>
      <c r="AM213" s="365" t="n">
        <v>1</v>
      </c>
      <c r="AN213" s="365" t="n">
        <v>0.1</v>
      </c>
      <c r="AO213" s="352"/>
      <c r="AP213" s="353" t="n">
        <v>69</v>
      </c>
      <c r="AQ213" s="366" t="n">
        <v>0.4</v>
      </c>
      <c r="AR213" s="352"/>
      <c r="AS213" s="352"/>
      <c r="AT213" s="352"/>
      <c r="AU213" s="352"/>
      <c r="AV213" s="352"/>
      <c r="AW213" s="352"/>
      <c r="AX213" s="352"/>
      <c r="AY213" s="352"/>
      <c r="AZ213" s="352"/>
      <c r="BA213" s="352"/>
      <c r="BB213" s="352"/>
      <c r="BC213" s="352"/>
      <c r="BD213" s="352"/>
      <c r="BE213" s="352"/>
      <c r="BF213" s="352"/>
    </row>
    <row r="214" customFormat="false" ht="12.75" hidden="false" customHeight="false" outlineLevel="0" collapsed="false">
      <c r="A214" s="355" t="n">
        <f aca="false">EOMONTH(A213,0)+1</f>
        <v>43313</v>
      </c>
      <c r="B214" s="346" t="n">
        <v>0.066085244694601</v>
      </c>
      <c r="D214" s="363" t="n">
        <v>42186</v>
      </c>
      <c r="E214" s="364" t="n">
        <v>60.5</v>
      </c>
      <c r="F214" s="364" t="n">
        <v>95.5</v>
      </c>
      <c r="G214" s="364" t="n">
        <v>110.5</v>
      </c>
      <c r="H214" s="359"/>
      <c r="I214" s="364" t="n">
        <v>27.25</v>
      </c>
      <c r="J214" s="364" t="n">
        <v>34.75</v>
      </c>
      <c r="K214" s="364" t="n">
        <v>44.25</v>
      </c>
      <c r="L214" s="353"/>
      <c r="M214" s="354" t="n">
        <v>43070</v>
      </c>
      <c r="N214" s="365" t="n">
        <v>28.75</v>
      </c>
      <c r="O214" s="365" t="n">
        <v>35</v>
      </c>
      <c r="P214" s="365" t="n">
        <v>41</v>
      </c>
      <c r="Q214" s="352"/>
      <c r="R214" s="365" t="n">
        <v>29.75</v>
      </c>
      <c r="S214" s="365" t="n">
        <v>36</v>
      </c>
      <c r="T214" s="365" t="n">
        <v>42</v>
      </c>
      <c r="U214" s="352"/>
      <c r="V214" s="365" t="n">
        <v>0</v>
      </c>
      <c r="W214" s="365" t="n">
        <v>0</v>
      </c>
      <c r="X214" s="365" t="n">
        <v>2</v>
      </c>
      <c r="Y214" s="352"/>
      <c r="Z214" s="365" t="n">
        <v>0.06</v>
      </c>
      <c r="AA214" s="365" t="n">
        <v>0.08</v>
      </c>
      <c r="AB214" s="365" t="n">
        <v>0.12</v>
      </c>
      <c r="AC214" s="352"/>
      <c r="AD214" s="365" t="n">
        <v>0.08625</v>
      </c>
      <c r="AE214" s="365" t="n">
        <v>0.115</v>
      </c>
      <c r="AF214" s="365" t="n">
        <v>0.1725</v>
      </c>
      <c r="AG214" s="352"/>
      <c r="AH214" s="365" t="n">
        <v>-0.4</v>
      </c>
      <c r="AI214" s="365" t="n">
        <v>1.89</v>
      </c>
      <c r="AJ214" s="365" t="n">
        <v>0.5</v>
      </c>
      <c r="AK214" s="352"/>
      <c r="AL214" s="365" t="n">
        <v>-0.1</v>
      </c>
      <c r="AM214" s="365" t="n">
        <v>1</v>
      </c>
      <c r="AN214" s="365" t="n">
        <v>0.1</v>
      </c>
      <c r="AO214" s="352"/>
      <c r="AP214" s="353" t="n">
        <v>69</v>
      </c>
      <c r="AQ214" s="366" t="n">
        <v>0.4</v>
      </c>
      <c r="AR214" s="352"/>
      <c r="AS214" s="352"/>
      <c r="AT214" s="352"/>
      <c r="AU214" s="352"/>
      <c r="AV214" s="352"/>
      <c r="AW214" s="352"/>
      <c r="AX214" s="352"/>
      <c r="AY214" s="352"/>
      <c r="AZ214" s="352"/>
      <c r="BA214" s="352"/>
      <c r="BB214" s="352"/>
      <c r="BC214" s="352"/>
      <c r="BD214" s="352"/>
      <c r="BE214" s="352"/>
      <c r="BF214" s="352"/>
    </row>
    <row r="215" customFormat="false" ht="12.75" hidden="false" customHeight="false" outlineLevel="0" collapsed="false">
      <c r="A215" s="355" t="n">
        <f aca="false">EOMONTH(A214,0)+1</f>
        <v>43344</v>
      </c>
      <c r="B215" s="346" t="n">
        <v>0.066102797024731</v>
      </c>
      <c r="D215" s="363" t="n">
        <v>42217</v>
      </c>
      <c r="E215" s="364" t="n">
        <v>60.5</v>
      </c>
      <c r="F215" s="364" t="n">
        <v>95.5</v>
      </c>
      <c r="G215" s="364" t="n">
        <v>110.5</v>
      </c>
      <c r="H215" s="359"/>
      <c r="I215" s="364" t="n">
        <v>27</v>
      </c>
      <c r="J215" s="364" t="n">
        <v>34.5</v>
      </c>
      <c r="K215" s="364" t="n">
        <v>44</v>
      </c>
      <c r="L215" s="353"/>
      <c r="M215" s="354" t="n">
        <v>43101</v>
      </c>
      <c r="N215" s="365" t="n">
        <v>30.5</v>
      </c>
      <c r="O215" s="365" t="n">
        <v>37</v>
      </c>
      <c r="P215" s="365" t="n">
        <v>43.25</v>
      </c>
      <c r="Q215" s="352"/>
      <c r="R215" s="365" t="n">
        <v>31.75</v>
      </c>
      <c r="S215" s="365" t="n">
        <v>38.25</v>
      </c>
      <c r="T215" s="365" t="n">
        <v>44.5</v>
      </c>
      <c r="U215" s="352"/>
      <c r="V215" s="365" t="n">
        <v>0</v>
      </c>
      <c r="W215" s="365" t="n">
        <v>0</v>
      </c>
      <c r="X215" s="365" t="n">
        <v>3</v>
      </c>
      <c r="Y215" s="352"/>
      <c r="Z215" s="365" t="n">
        <v>0.06</v>
      </c>
      <c r="AA215" s="365" t="n">
        <v>0.08</v>
      </c>
      <c r="AB215" s="365" t="n">
        <v>0.12</v>
      </c>
      <c r="AC215" s="352"/>
      <c r="AD215" s="365" t="n">
        <v>0.10125</v>
      </c>
      <c r="AE215" s="365" t="n">
        <v>0.135</v>
      </c>
      <c r="AF215" s="365" t="n">
        <v>0.2025</v>
      </c>
      <c r="AG215" s="352"/>
      <c r="AH215" s="365" t="n">
        <v>-0.4</v>
      </c>
      <c r="AI215" s="365" t="n">
        <v>2.322</v>
      </c>
      <c r="AJ215" s="365" t="n">
        <v>0.5</v>
      </c>
      <c r="AK215" s="352"/>
      <c r="AL215" s="365" t="n">
        <v>-0.1</v>
      </c>
      <c r="AM215" s="365" t="n">
        <v>1</v>
      </c>
      <c r="AN215" s="365" t="n">
        <v>0.1</v>
      </c>
      <c r="AO215" s="352"/>
      <c r="AP215" s="353" t="n">
        <v>69</v>
      </c>
      <c r="AQ215" s="366" t="n">
        <v>0.4</v>
      </c>
      <c r="AR215" s="352"/>
      <c r="AS215" s="352"/>
      <c r="AT215" s="352"/>
      <c r="AU215" s="352"/>
      <c r="AV215" s="352"/>
      <c r="AW215" s="352"/>
      <c r="AX215" s="352"/>
      <c r="AY215" s="352"/>
      <c r="AZ215" s="352"/>
      <c r="BA215" s="352"/>
      <c r="BB215" s="352"/>
      <c r="BC215" s="352"/>
      <c r="BD215" s="352"/>
      <c r="BE215" s="352"/>
      <c r="BF215" s="352"/>
    </row>
    <row r="216" customFormat="false" ht="12.75" hidden="false" customHeight="false" outlineLevel="0" collapsed="false">
      <c r="A216" s="355" t="n">
        <f aca="false">EOMONTH(A215,0)+1</f>
        <v>43374</v>
      </c>
      <c r="B216" s="346" t="n">
        <v>0.066119783150761</v>
      </c>
      <c r="D216" s="363" t="n">
        <v>42248</v>
      </c>
      <c r="E216" s="364" t="n">
        <v>38.5000038146973</v>
      </c>
      <c r="F216" s="364" t="n">
        <v>48.5000038146973</v>
      </c>
      <c r="G216" s="364" t="n">
        <v>58.5000038146973</v>
      </c>
      <c r="H216" s="359"/>
      <c r="I216" s="364" t="n">
        <v>26.25</v>
      </c>
      <c r="J216" s="364" t="n">
        <v>35</v>
      </c>
      <c r="K216" s="364" t="n">
        <v>37</v>
      </c>
      <c r="L216" s="353"/>
      <c r="M216" s="354" t="n">
        <v>43132</v>
      </c>
      <c r="N216" s="365" t="n">
        <v>28.5</v>
      </c>
      <c r="O216" s="365" t="n">
        <v>35</v>
      </c>
      <c r="P216" s="365" t="n">
        <v>41.25</v>
      </c>
      <c r="Q216" s="352"/>
      <c r="R216" s="365" t="n">
        <v>29.75</v>
      </c>
      <c r="S216" s="365" t="n">
        <v>36.25</v>
      </c>
      <c r="T216" s="365" t="n">
        <v>42.5</v>
      </c>
      <c r="U216" s="352"/>
      <c r="V216" s="365" t="n">
        <v>0</v>
      </c>
      <c r="W216" s="365" t="n">
        <v>0</v>
      </c>
      <c r="X216" s="365" t="n">
        <v>3</v>
      </c>
      <c r="Y216" s="352"/>
      <c r="Z216" s="365" t="n">
        <v>0.06</v>
      </c>
      <c r="AA216" s="365" t="n">
        <v>0.08</v>
      </c>
      <c r="AB216" s="365" t="n">
        <v>0.12</v>
      </c>
      <c r="AC216" s="352"/>
      <c r="AD216" s="365" t="n">
        <v>0.10125</v>
      </c>
      <c r="AE216" s="365" t="n">
        <v>0.135</v>
      </c>
      <c r="AF216" s="365" t="n">
        <v>0.2025</v>
      </c>
      <c r="AG216" s="352"/>
      <c r="AH216" s="365" t="n">
        <v>-0.4</v>
      </c>
      <c r="AI216" s="365" t="n">
        <v>2.322</v>
      </c>
      <c r="AJ216" s="365" t="n">
        <v>0.6</v>
      </c>
      <c r="AK216" s="352"/>
      <c r="AL216" s="365" t="n">
        <v>-0.1</v>
      </c>
      <c r="AM216" s="365" t="n">
        <v>1</v>
      </c>
      <c r="AN216" s="365" t="n">
        <v>0.1</v>
      </c>
      <c r="AO216" s="352"/>
      <c r="AP216" s="353" t="n">
        <v>70</v>
      </c>
      <c r="AQ216" s="366" t="n">
        <v>0.4</v>
      </c>
      <c r="AR216" s="352"/>
      <c r="AS216" s="352"/>
      <c r="AT216" s="352"/>
      <c r="AU216" s="352"/>
      <c r="AV216" s="352"/>
      <c r="AW216" s="352"/>
      <c r="AX216" s="352"/>
      <c r="AY216" s="352"/>
      <c r="AZ216" s="352"/>
      <c r="BA216" s="352"/>
      <c r="BB216" s="352"/>
      <c r="BC216" s="352"/>
      <c r="BD216" s="352"/>
      <c r="BE216" s="352"/>
      <c r="BF216" s="352"/>
    </row>
    <row r="217" customFormat="false" ht="12.75" hidden="false" customHeight="false" outlineLevel="0" collapsed="false">
      <c r="A217" s="355" t="n">
        <f aca="false">EOMONTH(A216,0)+1</f>
        <v>43405</v>
      </c>
      <c r="B217" s="346" t="n">
        <v>0.066137335481092</v>
      </c>
      <c r="D217" s="363" t="n">
        <v>42278</v>
      </c>
      <c r="E217" s="364" t="n">
        <v>42.4000015258789</v>
      </c>
      <c r="F217" s="364" t="n">
        <v>45.4000015258789</v>
      </c>
      <c r="G217" s="364" t="n">
        <v>48.4000015258789</v>
      </c>
      <c r="H217" s="359"/>
      <c r="I217" s="364" t="n">
        <v>23.5</v>
      </c>
      <c r="J217" s="364" t="n">
        <v>29.75</v>
      </c>
      <c r="K217" s="364" t="n">
        <v>31.75</v>
      </c>
      <c r="L217" s="353"/>
      <c r="M217" s="354" t="n">
        <v>43160</v>
      </c>
      <c r="N217" s="365" t="n">
        <v>29.5</v>
      </c>
      <c r="O217" s="365" t="n">
        <v>36</v>
      </c>
      <c r="P217" s="365" t="n">
        <v>42.25</v>
      </c>
      <c r="Q217" s="352"/>
      <c r="R217" s="365" t="n">
        <v>30.75</v>
      </c>
      <c r="S217" s="365" t="n">
        <v>37.25</v>
      </c>
      <c r="T217" s="365" t="n">
        <v>43.5</v>
      </c>
      <c r="U217" s="352"/>
      <c r="V217" s="365" t="n">
        <v>0</v>
      </c>
      <c r="W217" s="365" t="n">
        <v>0</v>
      </c>
      <c r="X217" s="365" t="n">
        <v>2</v>
      </c>
      <c r="Y217" s="352"/>
      <c r="Z217" s="365" t="n">
        <v>0.06</v>
      </c>
      <c r="AA217" s="365" t="n">
        <v>0.08</v>
      </c>
      <c r="AB217" s="365" t="n">
        <v>0.12</v>
      </c>
      <c r="AC217" s="352"/>
      <c r="AD217" s="365" t="n">
        <v>0.09</v>
      </c>
      <c r="AE217" s="365" t="n">
        <v>0.12</v>
      </c>
      <c r="AF217" s="365" t="n">
        <v>0.18</v>
      </c>
      <c r="AG217" s="352"/>
      <c r="AH217" s="365" t="n">
        <v>-0.5</v>
      </c>
      <c r="AI217" s="365" t="n">
        <v>2.052</v>
      </c>
      <c r="AJ217" s="365" t="n">
        <v>1</v>
      </c>
      <c r="AK217" s="352"/>
      <c r="AL217" s="365" t="n">
        <v>-0.1</v>
      </c>
      <c r="AM217" s="365" t="n">
        <v>1</v>
      </c>
      <c r="AN217" s="365" t="n">
        <v>0.1</v>
      </c>
      <c r="AO217" s="352"/>
      <c r="AP217" s="353" t="n">
        <v>70</v>
      </c>
      <c r="AQ217" s="366" t="n">
        <v>0.4</v>
      </c>
      <c r="AR217" s="352"/>
      <c r="AS217" s="352"/>
      <c r="AT217" s="352"/>
      <c r="AU217" s="352"/>
      <c r="AV217" s="352"/>
      <c r="AW217" s="352"/>
      <c r="AX217" s="352"/>
      <c r="AY217" s="352"/>
      <c r="AZ217" s="352"/>
      <c r="BA217" s="352"/>
      <c r="BB217" s="352"/>
      <c r="BC217" s="352"/>
      <c r="BD217" s="352"/>
      <c r="BE217" s="352"/>
      <c r="BF217" s="352"/>
    </row>
    <row r="218" customFormat="false" ht="12.75" hidden="false" customHeight="false" outlineLevel="0" collapsed="false">
      <c r="A218" s="355" t="n">
        <f aca="false">EOMONTH(A217,0)+1</f>
        <v>43435</v>
      </c>
      <c r="B218" s="346" t="n">
        <v>0.066154321607316</v>
      </c>
      <c r="D218" s="363" t="n">
        <v>42309</v>
      </c>
      <c r="E218" s="364" t="n">
        <v>42.5</v>
      </c>
      <c r="F218" s="364" t="n">
        <v>45.5</v>
      </c>
      <c r="G218" s="364" t="n">
        <v>48.5</v>
      </c>
      <c r="H218" s="359"/>
      <c r="I218" s="364" t="n">
        <v>23.5</v>
      </c>
      <c r="J218" s="364" t="n">
        <v>29.75</v>
      </c>
      <c r="K218" s="364" t="n">
        <v>31.75</v>
      </c>
      <c r="L218" s="353"/>
      <c r="M218" s="354" t="n">
        <v>43191</v>
      </c>
      <c r="N218" s="365" t="n">
        <v>30.5</v>
      </c>
      <c r="O218" s="365" t="n">
        <v>37</v>
      </c>
      <c r="P218" s="365" t="n">
        <v>43.25</v>
      </c>
      <c r="Q218" s="352"/>
      <c r="R218" s="365" t="n">
        <v>31.75</v>
      </c>
      <c r="S218" s="365" t="n">
        <v>38.25</v>
      </c>
      <c r="T218" s="365" t="n">
        <v>44.5</v>
      </c>
      <c r="U218" s="352"/>
      <c r="V218" s="365" t="n">
        <v>0</v>
      </c>
      <c r="W218" s="365" t="n">
        <v>0</v>
      </c>
      <c r="X218" s="365" t="n">
        <v>2</v>
      </c>
      <c r="Y218" s="352"/>
      <c r="Z218" s="365" t="n">
        <v>0.06</v>
      </c>
      <c r="AA218" s="365" t="n">
        <v>0.08</v>
      </c>
      <c r="AB218" s="365" t="n">
        <v>0.12</v>
      </c>
      <c r="AC218" s="352"/>
      <c r="AD218" s="365" t="n">
        <v>0.09</v>
      </c>
      <c r="AE218" s="365" t="n">
        <v>0.12</v>
      </c>
      <c r="AF218" s="365" t="n">
        <v>0.18</v>
      </c>
      <c r="AG218" s="352"/>
      <c r="AH218" s="365" t="n">
        <v>-0.5</v>
      </c>
      <c r="AI218" s="365" t="n">
        <v>1.998</v>
      </c>
      <c r="AJ218" s="365" t="n">
        <v>1</v>
      </c>
      <c r="AK218" s="352"/>
      <c r="AL218" s="365" t="n">
        <v>-0.1</v>
      </c>
      <c r="AM218" s="365" t="n">
        <v>1</v>
      </c>
      <c r="AN218" s="365" t="n">
        <v>0.1</v>
      </c>
      <c r="AO218" s="352"/>
      <c r="AP218" s="353" t="n">
        <v>70</v>
      </c>
      <c r="AQ218" s="366" t="n">
        <v>0.4</v>
      </c>
      <c r="AR218" s="352"/>
      <c r="AS218" s="352"/>
      <c r="AT218" s="352"/>
      <c r="AU218" s="352"/>
      <c r="AV218" s="352"/>
      <c r="AW218" s="352"/>
      <c r="AX218" s="352"/>
      <c r="AY218" s="352"/>
      <c r="AZ218" s="352"/>
      <c r="BA218" s="352"/>
      <c r="BB218" s="352"/>
      <c r="BC218" s="352"/>
      <c r="BD218" s="352"/>
      <c r="BE218" s="352"/>
      <c r="BF218" s="352"/>
    </row>
    <row r="219" customFormat="false" ht="12.75" hidden="false" customHeight="false" outlineLevel="0" collapsed="false">
      <c r="A219" s="355" t="n">
        <f aca="false">EOMONTH(A218,0)+1</f>
        <v>43466</v>
      </c>
      <c r="B219" s="346" t="n">
        <v>0.066171873937849</v>
      </c>
      <c r="D219" s="363" t="n">
        <v>42339</v>
      </c>
      <c r="E219" s="364" t="n">
        <v>42.5999984741211</v>
      </c>
      <c r="F219" s="364" t="n">
        <v>45.5999984741211</v>
      </c>
      <c r="G219" s="364" t="n">
        <v>48.5999984741211</v>
      </c>
      <c r="H219" s="359"/>
      <c r="I219" s="364" t="n">
        <v>24</v>
      </c>
      <c r="J219" s="364" t="n">
        <v>30.25</v>
      </c>
      <c r="K219" s="364" t="n">
        <v>32.25</v>
      </c>
      <c r="L219" s="353"/>
      <c r="M219" s="354" t="n">
        <v>43221</v>
      </c>
      <c r="N219" s="365" t="n">
        <v>36.75</v>
      </c>
      <c r="O219" s="365" t="n">
        <v>43.25</v>
      </c>
      <c r="P219" s="365" t="n">
        <v>49.5</v>
      </c>
      <c r="Q219" s="352"/>
      <c r="R219" s="365" t="n">
        <v>38</v>
      </c>
      <c r="S219" s="365" t="n">
        <v>44.5</v>
      </c>
      <c r="T219" s="365" t="n">
        <v>50.75</v>
      </c>
      <c r="U219" s="352"/>
      <c r="V219" s="365" t="n">
        <v>0</v>
      </c>
      <c r="W219" s="365" t="n">
        <v>0</v>
      </c>
      <c r="X219" s="365" t="n">
        <v>3</v>
      </c>
      <c r="Y219" s="352"/>
      <c r="Z219" s="365" t="n">
        <v>0.06</v>
      </c>
      <c r="AA219" s="365" t="n">
        <v>0.08</v>
      </c>
      <c r="AB219" s="365" t="n">
        <v>0.12</v>
      </c>
      <c r="AC219" s="352"/>
      <c r="AD219" s="365" t="n">
        <v>0.11625</v>
      </c>
      <c r="AE219" s="365" t="n">
        <v>0.155</v>
      </c>
      <c r="AF219" s="365" t="n">
        <v>0.2325</v>
      </c>
      <c r="AG219" s="352"/>
      <c r="AH219" s="365" t="n">
        <v>-0.4</v>
      </c>
      <c r="AI219" s="365" t="n">
        <v>2.15</v>
      </c>
      <c r="AJ219" s="365" t="n">
        <v>0.5</v>
      </c>
      <c r="AK219" s="352"/>
      <c r="AL219" s="365" t="n">
        <v>-0.1</v>
      </c>
      <c r="AM219" s="365" t="n">
        <v>1.05</v>
      </c>
      <c r="AN219" s="365" t="n">
        <v>0.1</v>
      </c>
      <c r="AO219" s="352"/>
      <c r="AP219" s="353" t="n">
        <v>71</v>
      </c>
      <c r="AQ219" s="366" t="n">
        <v>0.4</v>
      </c>
      <c r="AR219" s="352"/>
      <c r="AS219" s="352"/>
      <c r="AT219" s="352"/>
      <c r="AU219" s="352"/>
      <c r="AV219" s="352"/>
      <c r="AW219" s="352"/>
      <c r="AX219" s="352"/>
      <c r="AY219" s="352"/>
      <c r="AZ219" s="352"/>
      <c r="BA219" s="352"/>
      <c r="BB219" s="352"/>
      <c r="BC219" s="352"/>
      <c r="BD219" s="352"/>
      <c r="BE219" s="352"/>
      <c r="BF219" s="352"/>
    </row>
    <row r="220" customFormat="false" ht="12.75" hidden="false" customHeight="false" outlineLevel="0" collapsed="false">
      <c r="A220" s="355" t="n">
        <f aca="false">EOMONTH(A219,0)+1</f>
        <v>43497</v>
      </c>
      <c r="B220" s="346" t="n">
        <v>0.066189426268482</v>
      </c>
      <c r="D220" s="363" t="n">
        <v>42370</v>
      </c>
      <c r="E220" s="364" t="n">
        <v>55.8500022888184</v>
      </c>
      <c r="F220" s="364" t="n">
        <v>58.8500022888184</v>
      </c>
      <c r="G220" s="364" t="n">
        <v>61.8500022888184</v>
      </c>
      <c r="H220" s="359"/>
      <c r="I220" s="364" t="n">
        <v>24</v>
      </c>
      <c r="J220" s="364" t="n">
        <v>30.75</v>
      </c>
      <c r="K220" s="364" t="n">
        <v>32.75</v>
      </c>
      <c r="L220" s="353"/>
      <c r="M220" s="354" t="n">
        <v>43252</v>
      </c>
      <c r="N220" s="365" t="n">
        <v>40.5</v>
      </c>
      <c r="O220" s="365" t="n">
        <v>47</v>
      </c>
      <c r="P220" s="365" t="n">
        <v>53.25</v>
      </c>
      <c r="Q220" s="352"/>
      <c r="R220" s="365" t="n">
        <v>32</v>
      </c>
      <c r="S220" s="365" t="n">
        <v>38.5</v>
      </c>
      <c r="T220" s="365" t="n">
        <v>44.75</v>
      </c>
      <c r="U220" s="352"/>
      <c r="V220" s="365" t="n">
        <v>0.75</v>
      </c>
      <c r="W220" s="365" t="n">
        <v>3</v>
      </c>
      <c r="X220" s="365" t="n">
        <v>8</v>
      </c>
      <c r="Y220" s="352"/>
      <c r="Z220" s="365" t="n">
        <v>0.06</v>
      </c>
      <c r="AA220" s="365" t="n">
        <v>0.08</v>
      </c>
      <c r="AB220" s="365" t="n">
        <v>0.12</v>
      </c>
      <c r="AC220" s="352"/>
      <c r="AD220" s="365" t="n">
        <v>0.13125</v>
      </c>
      <c r="AE220" s="365" t="n">
        <v>0.175</v>
      </c>
      <c r="AF220" s="365" t="n">
        <v>0.2625</v>
      </c>
      <c r="AG220" s="352"/>
      <c r="AH220" s="365" t="n">
        <v>-0.4</v>
      </c>
      <c r="AI220" s="365" t="n">
        <v>2.9</v>
      </c>
      <c r="AJ220" s="365" t="n">
        <v>0.5</v>
      </c>
      <c r="AK220" s="352"/>
      <c r="AL220" s="365" t="n">
        <v>-0.1</v>
      </c>
      <c r="AM220" s="365" t="n">
        <v>1.15</v>
      </c>
      <c r="AN220" s="365" t="n">
        <v>0.1</v>
      </c>
      <c r="AO220" s="352"/>
      <c r="AP220" s="353" t="n">
        <v>71</v>
      </c>
      <c r="AQ220" s="366" t="n">
        <v>0.4</v>
      </c>
      <c r="AR220" s="352"/>
      <c r="AS220" s="352"/>
      <c r="AT220" s="352"/>
      <c r="AU220" s="352"/>
      <c r="AV220" s="352"/>
      <c r="AW220" s="352"/>
      <c r="AX220" s="352"/>
      <c r="AY220" s="352"/>
      <c r="AZ220" s="352"/>
      <c r="BA220" s="352"/>
      <c r="BB220" s="352"/>
      <c r="BC220" s="352"/>
      <c r="BD220" s="352"/>
      <c r="BE220" s="352"/>
      <c r="BF220" s="352"/>
    </row>
    <row r="221" customFormat="false" ht="12.75" hidden="false" customHeight="false" outlineLevel="0" collapsed="false">
      <c r="A221" s="355" t="n">
        <f aca="false">EOMONTH(A220,0)+1</f>
        <v>43525</v>
      </c>
      <c r="B221" s="346" t="n">
        <v>0.066205279986562</v>
      </c>
      <c r="D221" s="363" t="n">
        <v>42401</v>
      </c>
      <c r="E221" s="364" t="n">
        <v>55.25</v>
      </c>
      <c r="F221" s="364" t="n">
        <v>58.25</v>
      </c>
      <c r="G221" s="364" t="n">
        <v>61.25</v>
      </c>
      <c r="H221" s="359"/>
      <c r="I221" s="364" t="n">
        <v>24</v>
      </c>
      <c r="J221" s="364" t="n">
        <v>30.5</v>
      </c>
      <c r="K221" s="364" t="n">
        <v>32.5</v>
      </c>
      <c r="L221" s="353"/>
      <c r="M221" s="354" t="n">
        <v>43282</v>
      </c>
      <c r="N221" s="365" t="n">
        <v>42.5</v>
      </c>
      <c r="O221" s="365" t="n">
        <v>49</v>
      </c>
      <c r="P221" s="365" t="n">
        <v>55.25</v>
      </c>
      <c r="Q221" s="352"/>
      <c r="R221" s="365" t="n">
        <v>44</v>
      </c>
      <c r="S221" s="365" t="n">
        <v>50.5</v>
      </c>
      <c r="T221" s="365" t="n">
        <v>56.75</v>
      </c>
      <c r="U221" s="352"/>
      <c r="V221" s="365" t="n">
        <v>2</v>
      </c>
      <c r="W221" s="365" t="n">
        <v>7</v>
      </c>
      <c r="X221" s="365" t="n">
        <v>12</v>
      </c>
      <c r="Y221" s="352"/>
      <c r="Z221" s="365" t="n">
        <v>0.06</v>
      </c>
      <c r="AA221" s="365" t="n">
        <v>0.08</v>
      </c>
      <c r="AB221" s="365" t="n">
        <v>0.12</v>
      </c>
      <c r="AC221" s="352"/>
      <c r="AD221" s="365" t="n">
        <v>0.16125</v>
      </c>
      <c r="AE221" s="365" t="n">
        <v>0.215</v>
      </c>
      <c r="AF221" s="365" t="n">
        <v>0.3225</v>
      </c>
      <c r="AG221" s="352"/>
      <c r="AH221" s="365" t="n">
        <v>-0.4</v>
      </c>
      <c r="AI221" s="365" t="n">
        <v>3.9</v>
      </c>
      <c r="AJ221" s="365" t="n">
        <v>0.5</v>
      </c>
      <c r="AK221" s="352"/>
      <c r="AL221" s="365" t="n">
        <v>-0.1</v>
      </c>
      <c r="AM221" s="365" t="n">
        <v>1.15</v>
      </c>
      <c r="AN221" s="365" t="n">
        <v>0.1</v>
      </c>
      <c r="AO221" s="352"/>
      <c r="AP221" s="353" t="n">
        <v>71</v>
      </c>
      <c r="AQ221" s="366" t="n">
        <v>0.4</v>
      </c>
      <c r="AR221" s="352"/>
      <c r="AS221" s="352"/>
      <c r="AT221" s="352"/>
      <c r="AU221" s="352"/>
      <c r="AV221" s="352"/>
      <c r="AW221" s="352"/>
      <c r="AX221" s="352"/>
      <c r="AY221" s="352"/>
      <c r="AZ221" s="352"/>
      <c r="BA221" s="352"/>
      <c r="BB221" s="352"/>
      <c r="BC221" s="352"/>
      <c r="BD221" s="352"/>
      <c r="BE221" s="352"/>
      <c r="BF221" s="352"/>
    </row>
    <row r="222" customFormat="false" ht="12.75" hidden="false" customHeight="false" outlineLevel="0" collapsed="false">
      <c r="A222" s="355" t="n">
        <f aca="false">EOMONTH(A221,0)+1</f>
        <v>43556</v>
      </c>
      <c r="B222" s="346" t="n">
        <v>0.06622283231739</v>
      </c>
      <c r="D222" s="363" t="n">
        <v>42430</v>
      </c>
      <c r="E222" s="364" t="n">
        <v>46.8999977111816</v>
      </c>
      <c r="F222" s="364" t="n">
        <v>49.8999977111816</v>
      </c>
      <c r="G222" s="364" t="n">
        <v>52.8999977111816</v>
      </c>
      <c r="H222" s="359"/>
      <c r="I222" s="364" t="n">
        <v>23.25</v>
      </c>
      <c r="J222" s="364" t="n">
        <v>29.75</v>
      </c>
      <c r="K222" s="364" t="n">
        <v>31.75</v>
      </c>
      <c r="L222" s="353"/>
      <c r="M222" s="354" t="n">
        <v>43313</v>
      </c>
      <c r="N222" s="365" t="n">
        <v>42.5</v>
      </c>
      <c r="O222" s="365" t="n">
        <v>49</v>
      </c>
      <c r="P222" s="365" t="n">
        <v>55.25</v>
      </c>
      <c r="Q222" s="352"/>
      <c r="R222" s="365" t="n">
        <v>44</v>
      </c>
      <c r="S222" s="365" t="n">
        <v>50.5</v>
      </c>
      <c r="T222" s="365" t="n">
        <v>56.75</v>
      </c>
      <c r="U222" s="352"/>
      <c r="V222" s="365" t="n">
        <v>2</v>
      </c>
      <c r="W222" s="365" t="n">
        <v>7</v>
      </c>
      <c r="X222" s="365" t="n">
        <v>12</v>
      </c>
      <c r="Y222" s="352"/>
      <c r="Z222" s="365" t="n">
        <v>0.06</v>
      </c>
      <c r="AA222" s="365" t="n">
        <v>0.08</v>
      </c>
      <c r="AB222" s="365" t="n">
        <v>0.12</v>
      </c>
      <c r="AC222" s="352"/>
      <c r="AD222" s="365" t="n">
        <v>0.16125</v>
      </c>
      <c r="AE222" s="365" t="n">
        <v>0.215</v>
      </c>
      <c r="AF222" s="365" t="n">
        <v>0.3225</v>
      </c>
      <c r="AG222" s="352"/>
      <c r="AH222" s="365" t="n">
        <v>-0.5</v>
      </c>
      <c r="AI222" s="365" t="n">
        <v>3.9</v>
      </c>
      <c r="AJ222" s="365" t="n">
        <v>1.75</v>
      </c>
      <c r="AK222" s="352"/>
      <c r="AL222" s="365" t="n">
        <v>-0.1</v>
      </c>
      <c r="AM222" s="365" t="n">
        <v>1.15</v>
      </c>
      <c r="AN222" s="365" t="n">
        <v>0.1</v>
      </c>
      <c r="AO222" s="352"/>
      <c r="AP222" s="353" t="n">
        <v>72</v>
      </c>
      <c r="AQ222" s="366" t="n">
        <v>0.4</v>
      </c>
      <c r="AR222" s="352"/>
      <c r="AS222" s="352"/>
      <c r="AT222" s="352"/>
      <c r="AU222" s="352"/>
      <c r="AV222" s="352"/>
      <c r="AW222" s="352"/>
      <c r="AX222" s="352"/>
      <c r="AY222" s="352"/>
      <c r="AZ222" s="352"/>
      <c r="BA222" s="352"/>
      <c r="BB222" s="352"/>
      <c r="BC222" s="352"/>
      <c r="BD222" s="352"/>
      <c r="BE222" s="352"/>
      <c r="BF222" s="352"/>
    </row>
    <row r="223" customFormat="false" ht="12.75" hidden="false" customHeight="false" outlineLevel="0" collapsed="false">
      <c r="A223" s="355" t="n">
        <f aca="false">EOMONTH(A222,0)+1</f>
        <v>43586</v>
      </c>
      <c r="B223" s="346" t="n">
        <v>0.066239818444096</v>
      </c>
      <c r="D223" s="363" t="n">
        <v>42461</v>
      </c>
      <c r="E223" s="364" t="n">
        <v>46.1000022888184</v>
      </c>
      <c r="F223" s="364" t="n">
        <v>49.1000022888184</v>
      </c>
      <c r="G223" s="364" t="n">
        <v>52.1000022888184</v>
      </c>
      <c r="H223" s="359"/>
      <c r="I223" s="364" t="n">
        <v>23</v>
      </c>
      <c r="J223" s="364" t="n">
        <v>29.5</v>
      </c>
      <c r="K223" s="364" t="n">
        <v>31.5</v>
      </c>
      <c r="L223" s="353"/>
      <c r="M223" s="354" t="n">
        <v>43344</v>
      </c>
      <c r="N223" s="365" t="n">
        <v>37</v>
      </c>
      <c r="O223" s="365" t="n">
        <v>43.5</v>
      </c>
      <c r="P223" s="365" t="n">
        <v>49.75</v>
      </c>
      <c r="Q223" s="352"/>
      <c r="R223" s="365" t="n">
        <v>38.25</v>
      </c>
      <c r="S223" s="365" t="n">
        <v>44.75</v>
      </c>
      <c r="T223" s="365" t="n">
        <v>51</v>
      </c>
      <c r="U223" s="352"/>
      <c r="V223" s="365" t="n">
        <v>0.25</v>
      </c>
      <c r="W223" s="365" t="n">
        <v>1</v>
      </c>
      <c r="X223" s="365" t="n">
        <v>4</v>
      </c>
      <c r="Y223" s="352"/>
      <c r="Z223" s="365" t="n">
        <v>0.06</v>
      </c>
      <c r="AA223" s="365" t="n">
        <v>0.08</v>
      </c>
      <c r="AB223" s="365" t="n">
        <v>0.12</v>
      </c>
      <c r="AC223" s="352"/>
      <c r="AD223" s="365" t="n">
        <v>0.10125</v>
      </c>
      <c r="AE223" s="365" t="n">
        <v>0.135</v>
      </c>
      <c r="AF223" s="365" t="n">
        <v>0.2025</v>
      </c>
      <c r="AG223" s="352"/>
      <c r="AH223" s="365" t="n">
        <v>-1</v>
      </c>
      <c r="AI223" s="365" t="n">
        <v>2.33</v>
      </c>
      <c r="AJ223" s="365" t="n">
        <v>2.5</v>
      </c>
      <c r="AK223" s="352"/>
      <c r="AL223" s="365" t="n">
        <v>-0.1</v>
      </c>
      <c r="AM223" s="365" t="n">
        <v>1.15</v>
      </c>
      <c r="AN223" s="365" t="n">
        <v>0.1</v>
      </c>
      <c r="AO223" s="352"/>
      <c r="AP223" s="353" t="n">
        <v>72</v>
      </c>
      <c r="AQ223" s="366" t="n">
        <v>0.4</v>
      </c>
      <c r="AR223" s="352"/>
      <c r="AS223" s="352"/>
      <c r="AT223" s="352"/>
      <c r="AU223" s="352"/>
      <c r="AV223" s="352"/>
      <c r="AW223" s="352"/>
      <c r="AX223" s="352"/>
      <c r="AY223" s="352"/>
      <c r="AZ223" s="352"/>
      <c r="BA223" s="352"/>
      <c r="BB223" s="352"/>
      <c r="BC223" s="352"/>
      <c r="BD223" s="352"/>
      <c r="BE223" s="352"/>
      <c r="BF223" s="352"/>
    </row>
    <row r="224" customFormat="false" ht="12.75" hidden="false" customHeight="false" outlineLevel="0" collapsed="false">
      <c r="A224" s="355" t="n">
        <f aca="false">EOMONTH(A223,0)+1</f>
        <v>43617</v>
      </c>
      <c r="B224" s="346" t="n">
        <v>0.066257370775125</v>
      </c>
      <c r="D224" s="363" t="n">
        <v>42491</v>
      </c>
      <c r="E224" s="364" t="n">
        <v>53.4999961853027</v>
      </c>
      <c r="F224" s="364" t="n">
        <v>58.4999961853027</v>
      </c>
      <c r="G224" s="364" t="n">
        <v>63.4999961853027</v>
      </c>
      <c r="H224" s="359"/>
      <c r="I224" s="364" t="n">
        <v>30.75</v>
      </c>
      <c r="J224" s="364" t="n">
        <v>37.25</v>
      </c>
      <c r="K224" s="364" t="n">
        <v>39.25</v>
      </c>
      <c r="L224" s="353"/>
      <c r="M224" s="354" t="n">
        <v>43374</v>
      </c>
      <c r="N224" s="365" t="n">
        <v>31</v>
      </c>
      <c r="O224" s="365" t="n">
        <v>37.5</v>
      </c>
      <c r="P224" s="365" t="n">
        <v>43.75</v>
      </c>
      <c r="Q224" s="352"/>
      <c r="R224" s="365" t="n">
        <v>32.25</v>
      </c>
      <c r="S224" s="365" t="n">
        <v>38.75</v>
      </c>
      <c r="T224" s="365" t="n">
        <v>45</v>
      </c>
      <c r="U224" s="352"/>
      <c r="V224" s="365" t="n">
        <v>0</v>
      </c>
      <c r="W224" s="365" t="n">
        <v>0</v>
      </c>
      <c r="X224" s="365" t="n">
        <v>2</v>
      </c>
      <c r="Y224" s="352"/>
      <c r="Z224" s="365" t="n">
        <v>0.06</v>
      </c>
      <c r="AA224" s="365" t="n">
        <v>0.08</v>
      </c>
      <c r="AB224" s="365" t="n">
        <v>0.12</v>
      </c>
      <c r="AC224" s="352"/>
      <c r="AD224" s="365" t="n">
        <v>0.07875</v>
      </c>
      <c r="AE224" s="365" t="n">
        <v>0.105</v>
      </c>
      <c r="AF224" s="365" t="n">
        <v>0.1575</v>
      </c>
      <c r="AG224" s="352"/>
      <c r="AH224" s="365" t="n">
        <v>-1</v>
      </c>
      <c r="AI224" s="365" t="n">
        <v>2.06</v>
      </c>
      <c r="AJ224" s="365" t="n">
        <v>2.5</v>
      </c>
      <c r="AK224" s="352"/>
      <c r="AL224" s="365" t="n">
        <v>-0.1</v>
      </c>
      <c r="AM224" s="365" t="n">
        <v>1.15</v>
      </c>
      <c r="AN224" s="365" t="n">
        <v>0.1</v>
      </c>
      <c r="AO224" s="352"/>
      <c r="AP224" s="353" t="n">
        <v>72</v>
      </c>
      <c r="AQ224" s="366" t="n">
        <v>0.4</v>
      </c>
      <c r="AR224" s="352"/>
      <c r="AS224" s="352"/>
      <c r="AT224" s="352"/>
      <c r="AU224" s="352"/>
      <c r="AV224" s="352"/>
      <c r="AW224" s="352"/>
      <c r="AX224" s="352"/>
      <c r="AY224" s="352"/>
      <c r="AZ224" s="352"/>
      <c r="BA224" s="352"/>
      <c r="BB224" s="352"/>
      <c r="BC224" s="352"/>
      <c r="BD224" s="352"/>
      <c r="BE224" s="352"/>
      <c r="BF224" s="352"/>
    </row>
    <row r="225" customFormat="false" ht="12.75" hidden="false" customHeight="false" outlineLevel="0" collapsed="false">
      <c r="A225" s="355" t="n">
        <f aca="false">EOMONTH(A224,0)+1</f>
        <v>43647</v>
      </c>
      <c r="B225" s="346" t="n">
        <v>0.066274356902024</v>
      </c>
      <c r="D225" s="363" t="n">
        <v>42522</v>
      </c>
      <c r="E225" s="364" t="n">
        <v>55.5</v>
      </c>
      <c r="F225" s="364" t="n">
        <v>70.5</v>
      </c>
      <c r="G225" s="364" t="n">
        <v>80.5</v>
      </c>
      <c r="H225" s="359"/>
      <c r="I225" s="364" t="n">
        <v>30</v>
      </c>
      <c r="J225" s="364" t="n">
        <v>38.25</v>
      </c>
      <c r="K225" s="364" t="n">
        <v>45.5</v>
      </c>
      <c r="L225" s="353"/>
      <c r="M225" s="354" t="n">
        <v>43405</v>
      </c>
      <c r="N225" s="365" t="n">
        <v>31</v>
      </c>
      <c r="O225" s="365" t="n">
        <v>37.5</v>
      </c>
      <c r="P225" s="365" t="n">
        <v>43.75</v>
      </c>
      <c r="Q225" s="352"/>
      <c r="R225" s="365" t="n">
        <v>32.25</v>
      </c>
      <c r="S225" s="365" t="n">
        <v>38.75</v>
      </c>
      <c r="T225" s="365" t="n">
        <v>45</v>
      </c>
      <c r="U225" s="352"/>
      <c r="V225" s="365" t="n">
        <v>0</v>
      </c>
      <c r="W225" s="365" t="n">
        <v>0</v>
      </c>
      <c r="X225" s="365" t="n">
        <v>2</v>
      </c>
      <c r="Y225" s="352"/>
      <c r="Z225" s="365" t="n">
        <v>0.06</v>
      </c>
      <c r="AA225" s="365" t="n">
        <v>0.08</v>
      </c>
      <c r="AB225" s="365" t="n">
        <v>0.12</v>
      </c>
      <c r="AC225" s="352"/>
      <c r="AD225" s="365" t="n">
        <v>0.07875</v>
      </c>
      <c r="AE225" s="365" t="n">
        <v>0.105</v>
      </c>
      <c r="AF225" s="365" t="n">
        <v>0.1575</v>
      </c>
      <c r="AG225" s="352"/>
      <c r="AH225" s="365" t="n">
        <v>-0.5</v>
      </c>
      <c r="AI225" s="365" t="n">
        <v>2.052</v>
      </c>
      <c r="AJ225" s="365" t="n">
        <v>1</v>
      </c>
      <c r="AK225" s="352"/>
      <c r="AL225" s="365" t="n">
        <v>-0.1</v>
      </c>
      <c r="AM225" s="365" t="n">
        <v>1.15</v>
      </c>
      <c r="AN225" s="365" t="n">
        <v>0.1</v>
      </c>
      <c r="AO225" s="352"/>
      <c r="AP225" s="353" t="n">
        <v>73</v>
      </c>
      <c r="AQ225" s="366" t="n">
        <v>0.4</v>
      </c>
      <c r="AR225" s="352"/>
      <c r="AS225" s="352"/>
      <c r="AT225" s="352"/>
      <c r="AU225" s="352"/>
      <c r="AV225" s="352"/>
      <c r="AW225" s="352"/>
      <c r="AX225" s="352"/>
      <c r="AY225" s="352"/>
      <c r="AZ225" s="352"/>
      <c r="BA225" s="352"/>
      <c r="BB225" s="352"/>
      <c r="BC225" s="352"/>
      <c r="BD225" s="352"/>
      <c r="BE225" s="352"/>
      <c r="BF225" s="352"/>
    </row>
    <row r="226" customFormat="false" ht="12.75" hidden="false" customHeight="false" outlineLevel="0" collapsed="false">
      <c r="A226" s="355" t="n">
        <f aca="false">EOMONTH(A225,0)+1</f>
        <v>43678</v>
      </c>
      <c r="B226" s="346" t="n">
        <v>0.066291909233254</v>
      </c>
      <c r="D226" s="363" t="n">
        <v>42552</v>
      </c>
      <c r="E226" s="364" t="n">
        <v>62.5</v>
      </c>
      <c r="F226" s="364" t="n">
        <v>97.5</v>
      </c>
      <c r="G226" s="364" t="n">
        <v>112.5</v>
      </c>
      <c r="H226" s="359"/>
      <c r="I226" s="364" t="n">
        <v>27.25</v>
      </c>
      <c r="J226" s="364" t="n">
        <v>35</v>
      </c>
      <c r="K226" s="364" t="n">
        <v>44.75</v>
      </c>
      <c r="L226" s="353"/>
      <c r="M226" s="354" t="n">
        <v>43435</v>
      </c>
      <c r="N226" s="365" t="n">
        <v>29</v>
      </c>
      <c r="O226" s="365" t="n">
        <v>35.5</v>
      </c>
      <c r="P226" s="365" t="n">
        <v>41.75</v>
      </c>
      <c r="Q226" s="352"/>
      <c r="R226" s="365" t="n">
        <v>30.25</v>
      </c>
      <c r="S226" s="365" t="n">
        <v>36.75</v>
      </c>
      <c r="T226" s="365" t="n">
        <v>43</v>
      </c>
      <c r="U226" s="352"/>
      <c r="V226" s="365" t="n">
        <v>0</v>
      </c>
      <c r="W226" s="365" t="n">
        <v>0</v>
      </c>
      <c r="X226" s="365" t="n">
        <v>2</v>
      </c>
      <c r="Y226" s="352"/>
      <c r="Z226" s="365" t="n">
        <v>0.06</v>
      </c>
      <c r="AA226" s="365" t="n">
        <v>0.08</v>
      </c>
      <c r="AB226" s="365" t="n">
        <v>0.12</v>
      </c>
      <c r="AC226" s="352"/>
      <c r="AD226" s="365" t="n">
        <v>0.08625</v>
      </c>
      <c r="AE226" s="365" t="n">
        <v>0.115</v>
      </c>
      <c r="AF226" s="365" t="n">
        <v>0.1725</v>
      </c>
      <c r="AG226" s="352"/>
      <c r="AH226" s="365" t="n">
        <v>-0.4</v>
      </c>
      <c r="AI226" s="365" t="n">
        <v>1.89</v>
      </c>
      <c r="AJ226" s="365" t="n">
        <v>0.5</v>
      </c>
      <c r="AK226" s="352"/>
      <c r="AL226" s="365" t="n">
        <v>-0.1</v>
      </c>
      <c r="AM226" s="365" t="n">
        <v>1.15</v>
      </c>
      <c r="AN226" s="365" t="n">
        <v>0.1</v>
      </c>
      <c r="AO226" s="352"/>
      <c r="AP226" s="353" t="n">
        <v>73</v>
      </c>
      <c r="AQ226" s="366" t="n">
        <v>0.4</v>
      </c>
      <c r="AR226" s="352"/>
      <c r="AS226" s="352"/>
      <c r="AT226" s="352"/>
      <c r="AU226" s="352"/>
      <c r="AV226" s="352"/>
      <c r="AW226" s="352"/>
      <c r="AX226" s="352"/>
      <c r="AY226" s="352"/>
      <c r="AZ226" s="352"/>
      <c r="BA226" s="352"/>
      <c r="BB226" s="352"/>
      <c r="BC226" s="352"/>
      <c r="BD226" s="352"/>
      <c r="BE226" s="352"/>
      <c r="BF226" s="352"/>
    </row>
    <row r="227" customFormat="false" ht="12.75" hidden="false" customHeight="false" outlineLevel="0" collapsed="false">
      <c r="A227" s="355" t="n">
        <f aca="false">EOMONTH(A226,0)+1</f>
        <v>43709</v>
      </c>
      <c r="B227" s="346" t="n">
        <v>0.066309461564586</v>
      </c>
      <c r="D227" s="363" t="n">
        <v>42583</v>
      </c>
      <c r="E227" s="364" t="n">
        <v>62.5</v>
      </c>
      <c r="F227" s="364" t="n">
        <v>97.5</v>
      </c>
      <c r="G227" s="364" t="n">
        <v>112.5</v>
      </c>
      <c r="H227" s="359"/>
      <c r="I227" s="364" t="n">
        <v>27</v>
      </c>
      <c r="J227" s="364" t="n">
        <v>34.75</v>
      </c>
      <c r="K227" s="364" t="n">
        <v>44.5</v>
      </c>
      <c r="L227" s="353"/>
      <c r="M227" s="354" t="n">
        <v>43466</v>
      </c>
      <c r="N227" s="365" t="n">
        <v>30.75</v>
      </c>
      <c r="O227" s="365" t="n">
        <v>37.5</v>
      </c>
      <c r="P227" s="365" t="n">
        <v>44</v>
      </c>
      <c r="Q227" s="352"/>
      <c r="R227" s="365" t="n">
        <v>32.25</v>
      </c>
      <c r="S227" s="365" t="n">
        <v>39</v>
      </c>
      <c r="T227" s="365" t="n">
        <v>45.5</v>
      </c>
      <c r="U227" s="352"/>
      <c r="V227" s="365" t="n">
        <v>0</v>
      </c>
      <c r="W227" s="365" t="n">
        <v>0</v>
      </c>
      <c r="X227" s="365" t="n">
        <v>3</v>
      </c>
      <c r="Y227" s="352"/>
      <c r="Z227" s="365" t="n">
        <v>0.06</v>
      </c>
      <c r="AA227" s="365" t="n">
        <v>0.08</v>
      </c>
      <c r="AB227" s="365" t="n">
        <v>0.12</v>
      </c>
      <c r="AC227" s="352"/>
      <c r="AD227" s="365" t="n">
        <v>0.10125</v>
      </c>
      <c r="AE227" s="365" t="n">
        <v>0.135</v>
      </c>
      <c r="AF227" s="365" t="n">
        <v>0.2025</v>
      </c>
      <c r="AG227" s="352"/>
      <c r="AH227" s="365" t="n">
        <v>-0.4</v>
      </c>
      <c r="AI227" s="365" t="n">
        <v>2.322</v>
      </c>
      <c r="AJ227" s="365" t="n">
        <v>0.5</v>
      </c>
      <c r="AK227" s="352"/>
      <c r="AL227" s="365" t="n">
        <v>-0.1</v>
      </c>
      <c r="AM227" s="365" t="n">
        <v>1.15</v>
      </c>
      <c r="AN227" s="365" t="n">
        <v>0.1</v>
      </c>
      <c r="AO227" s="352"/>
      <c r="AP227" s="353" t="n">
        <v>73</v>
      </c>
      <c r="AQ227" s="366" t="n">
        <v>0.4</v>
      </c>
      <c r="AR227" s="352"/>
      <c r="AS227" s="352"/>
      <c r="AT227" s="352"/>
      <c r="AU227" s="352"/>
      <c r="AV227" s="352"/>
      <c r="AW227" s="352"/>
      <c r="AX227" s="352"/>
      <c r="AY227" s="352"/>
      <c r="AZ227" s="352"/>
      <c r="BA227" s="352"/>
      <c r="BB227" s="352"/>
      <c r="BC227" s="352"/>
      <c r="BD227" s="352"/>
      <c r="BE227" s="352"/>
      <c r="BF227" s="352"/>
    </row>
    <row r="228" customFormat="false" ht="12.75" hidden="false" customHeight="false" outlineLevel="0" collapsed="false">
      <c r="A228" s="355" t="n">
        <f aca="false">EOMONTH(A227,0)+1</f>
        <v>43739</v>
      </c>
      <c r="B228" s="346" t="n">
        <v>0.066326447691779</v>
      </c>
      <c r="D228" s="363" t="n">
        <v>42614</v>
      </c>
      <c r="E228" s="364" t="n">
        <v>39.0000038146973</v>
      </c>
      <c r="F228" s="364" t="n">
        <v>49.0000038146973</v>
      </c>
      <c r="G228" s="364" t="n">
        <v>59.0000038146973</v>
      </c>
      <c r="H228" s="359"/>
      <c r="I228" s="364" t="n">
        <v>26.25</v>
      </c>
      <c r="J228" s="364" t="n">
        <v>35.25</v>
      </c>
      <c r="K228" s="364" t="n">
        <v>37.25</v>
      </c>
      <c r="L228" s="353"/>
      <c r="M228" s="354" t="n">
        <v>43497</v>
      </c>
      <c r="N228" s="365" t="n">
        <v>28.75</v>
      </c>
      <c r="O228" s="365" t="n">
        <v>35.5</v>
      </c>
      <c r="P228" s="365" t="n">
        <v>42</v>
      </c>
      <c r="Q228" s="352"/>
      <c r="R228" s="365" t="n">
        <v>30.25</v>
      </c>
      <c r="S228" s="365" t="n">
        <v>37</v>
      </c>
      <c r="T228" s="365" t="n">
        <v>43.5</v>
      </c>
      <c r="U228" s="352"/>
      <c r="V228" s="365" t="n">
        <v>0</v>
      </c>
      <c r="W228" s="365" t="n">
        <v>0</v>
      </c>
      <c r="X228" s="365" t="n">
        <v>3</v>
      </c>
      <c r="Y228" s="352"/>
      <c r="Z228" s="365" t="n">
        <v>0.06</v>
      </c>
      <c r="AA228" s="365" t="n">
        <v>0.08</v>
      </c>
      <c r="AB228" s="365" t="n">
        <v>0.12</v>
      </c>
      <c r="AC228" s="352"/>
      <c r="AD228" s="365" t="n">
        <v>0.10125</v>
      </c>
      <c r="AE228" s="365" t="n">
        <v>0.135</v>
      </c>
      <c r="AF228" s="365" t="n">
        <v>0.2025</v>
      </c>
      <c r="AG228" s="352"/>
      <c r="AH228" s="365" t="n">
        <v>-0.4</v>
      </c>
      <c r="AI228" s="365" t="n">
        <v>2.322</v>
      </c>
      <c r="AJ228" s="365" t="n">
        <v>0.6</v>
      </c>
      <c r="AK228" s="352"/>
      <c r="AL228" s="365" t="n">
        <v>-0.1</v>
      </c>
      <c r="AM228" s="365" t="n">
        <v>1.15</v>
      </c>
      <c r="AN228" s="365" t="n">
        <v>0.1</v>
      </c>
      <c r="AO228" s="352"/>
      <c r="AP228" s="353" t="n">
        <v>74</v>
      </c>
      <c r="AQ228" s="366" t="n">
        <v>0.4</v>
      </c>
      <c r="AR228" s="352"/>
      <c r="AS228" s="352"/>
      <c r="AT228" s="352"/>
      <c r="AU228" s="352"/>
      <c r="AV228" s="352"/>
      <c r="AW228" s="352"/>
      <c r="AX228" s="352"/>
      <c r="AY228" s="352"/>
      <c r="AZ228" s="352"/>
      <c r="BA228" s="352"/>
      <c r="BB228" s="352"/>
      <c r="BC228" s="352"/>
      <c r="BD228" s="352"/>
      <c r="BE228" s="352"/>
      <c r="BF228" s="352"/>
    </row>
    <row r="229" customFormat="false" ht="12.75" hidden="false" customHeight="false" outlineLevel="0" collapsed="false">
      <c r="A229" s="355" t="n">
        <f aca="false">EOMONTH(A228,0)+1</f>
        <v>43770</v>
      </c>
      <c r="B229" s="346" t="n">
        <v>0.066344000023312</v>
      </c>
      <c r="D229" s="363" t="n">
        <v>42644</v>
      </c>
      <c r="E229" s="364" t="n">
        <v>42.9000015258789</v>
      </c>
      <c r="F229" s="364" t="n">
        <v>45.9000015258789</v>
      </c>
      <c r="G229" s="364" t="n">
        <v>48.9000015258789</v>
      </c>
      <c r="H229" s="359"/>
      <c r="I229" s="364" t="n">
        <v>23.5</v>
      </c>
      <c r="J229" s="364" t="n">
        <v>30</v>
      </c>
      <c r="K229" s="364" t="n">
        <v>32</v>
      </c>
      <c r="L229" s="353"/>
      <c r="M229" s="354" t="n">
        <v>43525</v>
      </c>
      <c r="N229" s="365" t="n">
        <v>29.75</v>
      </c>
      <c r="O229" s="365" t="n">
        <v>36.5</v>
      </c>
      <c r="P229" s="365" t="n">
        <v>43</v>
      </c>
      <c r="Q229" s="352"/>
      <c r="R229" s="365" t="n">
        <v>31.25</v>
      </c>
      <c r="S229" s="365" t="n">
        <v>38</v>
      </c>
      <c r="T229" s="365" t="n">
        <v>44.5</v>
      </c>
      <c r="U229" s="352"/>
      <c r="V229" s="365" t="n">
        <v>0</v>
      </c>
      <c r="W229" s="365" t="n">
        <v>0</v>
      </c>
      <c r="X229" s="365" t="n">
        <v>2</v>
      </c>
      <c r="Y229" s="352"/>
      <c r="Z229" s="365" t="n">
        <v>0.06</v>
      </c>
      <c r="AA229" s="365" t="n">
        <v>0.08</v>
      </c>
      <c r="AB229" s="365" t="n">
        <v>0.12</v>
      </c>
      <c r="AC229" s="352"/>
      <c r="AD229" s="365" t="n">
        <v>0.09</v>
      </c>
      <c r="AE229" s="365" t="n">
        <v>0.12</v>
      </c>
      <c r="AF229" s="365" t="n">
        <v>0.18</v>
      </c>
      <c r="AG229" s="352"/>
      <c r="AH229" s="365" t="n">
        <v>-0.5</v>
      </c>
      <c r="AI229" s="365" t="n">
        <v>2.052</v>
      </c>
      <c r="AJ229" s="365" t="n">
        <v>1</v>
      </c>
      <c r="AK229" s="352"/>
      <c r="AL229" s="365" t="n">
        <v>-0.1</v>
      </c>
      <c r="AM229" s="365" t="n">
        <v>1.15</v>
      </c>
      <c r="AN229" s="365" t="n">
        <v>0.1</v>
      </c>
      <c r="AO229" s="352"/>
      <c r="AP229" s="353" t="n">
        <v>74</v>
      </c>
      <c r="AQ229" s="366" t="n">
        <v>0.4</v>
      </c>
      <c r="AR229" s="352"/>
      <c r="AS229" s="352"/>
      <c r="AT229" s="352"/>
      <c r="AU229" s="352"/>
      <c r="AV229" s="352"/>
      <c r="AW229" s="352"/>
      <c r="AX229" s="352"/>
      <c r="AY229" s="352"/>
      <c r="AZ229" s="352"/>
      <c r="BA229" s="352"/>
      <c r="BB229" s="352"/>
      <c r="BC229" s="352"/>
      <c r="BD229" s="352"/>
      <c r="BE229" s="352"/>
      <c r="BF229" s="352"/>
    </row>
    <row r="230" customFormat="false" ht="12.75" hidden="false" customHeight="false" outlineLevel="0" collapsed="false">
      <c r="A230" s="355" t="n">
        <f aca="false">EOMONTH(A229,0)+1</f>
        <v>43800</v>
      </c>
      <c r="B230" s="346" t="n">
        <v>0.066360986150699</v>
      </c>
      <c r="D230" s="363" t="n">
        <v>42675</v>
      </c>
      <c r="E230" s="364" t="n">
        <v>43</v>
      </c>
      <c r="F230" s="364" t="n">
        <v>46</v>
      </c>
      <c r="G230" s="364" t="n">
        <v>49</v>
      </c>
      <c r="H230" s="359"/>
      <c r="I230" s="364" t="n">
        <v>23.5</v>
      </c>
      <c r="J230" s="364" t="n">
        <v>30</v>
      </c>
      <c r="K230" s="364" t="n">
        <v>32</v>
      </c>
      <c r="L230" s="353"/>
      <c r="M230" s="354" t="n">
        <v>43556</v>
      </c>
      <c r="N230" s="365" t="n">
        <v>30.75</v>
      </c>
      <c r="O230" s="365" t="n">
        <v>37.5</v>
      </c>
      <c r="P230" s="365" t="n">
        <v>44</v>
      </c>
      <c r="Q230" s="352"/>
      <c r="R230" s="365" t="n">
        <v>32.25</v>
      </c>
      <c r="S230" s="365" t="n">
        <v>39</v>
      </c>
      <c r="T230" s="365" t="n">
        <v>45.5</v>
      </c>
      <c r="U230" s="352"/>
      <c r="V230" s="365" t="n">
        <v>0</v>
      </c>
      <c r="W230" s="365" t="n">
        <v>0</v>
      </c>
      <c r="X230" s="365" t="n">
        <v>2</v>
      </c>
      <c r="Y230" s="352"/>
      <c r="Z230" s="365" t="n">
        <v>0.06</v>
      </c>
      <c r="AA230" s="365" t="n">
        <v>0.08</v>
      </c>
      <c r="AB230" s="365" t="n">
        <v>0.12</v>
      </c>
      <c r="AC230" s="352"/>
      <c r="AD230" s="365" t="n">
        <v>0.09</v>
      </c>
      <c r="AE230" s="365" t="n">
        <v>0.12</v>
      </c>
      <c r="AF230" s="365" t="n">
        <v>0.18</v>
      </c>
      <c r="AG230" s="352"/>
      <c r="AH230" s="365" t="n">
        <v>-0.5</v>
      </c>
      <c r="AI230" s="365" t="n">
        <v>1.998</v>
      </c>
      <c r="AJ230" s="365" t="n">
        <v>1</v>
      </c>
      <c r="AK230" s="352"/>
      <c r="AL230" s="365" t="n">
        <v>-0.1</v>
      </c>
      <c r="AM230" s="365" t="n">
        <v>1.15</v>
      </c>
      <c r="AN230" s="365" t="n">
        <v>0.1</v>
      </c>
      <c r="AO230" s="352"/>
      <c r="AP230" s="353" t="n">
        <v>74</v>
      </c>
      <c r="AQ230" s="366" t="n">
        <v>0.4</v>
      </c>
      <c r="AR230" s="352"/>
      <c r="AS230" s="352"/>
      <c r="AT230" s="352"/>
      <c r="AU230" s="352"/>
      <c r="AV230" s="352"/>
      <c r="AW230" s="352"/>
      <c r="AX230" s="352"/>
      <c r="AY230" s="352"/>
      <c r="AZ230" s="352"/>
      <c r="BA230" s="352"/>
      <c r="BB230" s="352"/>
      <c r="BC230" s="352"/>
      <c r="BD230" s="352"/>
      <c r="BE230" s="352"/>
      <c r="BF230" s="352"/>
    </row>
    <row r="231" customFormat="false" ht="12.75" hidden="false" customHeight="false" outlineLevel="0" collapsed="false">
      <c r="A231" s="355" t="n">
        <f aca="false">EOMONTH(A230,0)+1</f>
        <v>43831</v>
      </c>
      <c r="B231" s="346" t="n">
        <v>0.066378538482432</v>
      </c>
      <c r="D231" s="363" t="n">
        <v>42705</v>
      </c>
      <c r="E231" s="364" t="n">
        <v>43.0999984741211</v>
      </c>
      <c r="F231" s="364" t="n">
        <v>46.0999984741211</v>
      </c>
      <c r="G231" s="364" t="n">
        <v>49.0999984741211</v>
      </c>
      <c r="H231" s="359"/>
      <c r="I231" s="364" t="n">
        <v>24</v>
      </c>
      <c r="J231" s="364" t="n">
        <v>30.5</v>
      </c>
      <c r="K231" s="364" t="n">
        <v>32.5</v>
      </c>
      <c r="L231" s="353"/>
      <c r="M231" s="354" t="n">
        <v>43586</v>
      </c>
      <c r="N231" s="365" t="n">
        <v>37</v>
      </c>
      <c r="O231" s="365" t="n">
        <v>43.75</v>
      </c>
      <c r="P231" s="365" t="n">
        <v>50.25</v>
      </c>
      <c r="Q231" s="352"/>
      <c r="R231" s="365" t="n">
        <v>38.5</v>
      </c>
      <c r="S231" s="365" t="n">
        <v>45.25</v>
      </c>
      <c r="T231" s="365" t="n">
        <v>51.75</v>
      </c>
      <c r="U231" s="352"/>
      <c r="V231" s="365" t="n">
        <v>0</v>
      </c>
      <c r="W231" s="365" t="n">
        <v>0</v>
      </c>
      <c r="X231" s="365" t="n">
        <v>3</v>
      </c>
      <c r="Y231" s="352"/>
      <c r="Z231" s="365" t="n">
        <v>0.06</v>
      </c>
      <c r="AA231" s="365" t="n">
        <v>0.08</v>
      </c>
      <c r="AB231" s="365" t="n">
        <v>0.12</v>
      </c>
      <c r="AC231" s="352"/>
      <c r="AD231" s="365" t="n">
        <v>0.11625</v>
      </c>
      <c r="AE231" s="365" t="n">
        <v>0.155</v>
      </c>
      <c r="AF231" s="365" t="n">
        <v>0.2325</v>
      </c>
      <c r="AG231" s="352"/>
      <c r="AH231" s="365" t="n">
        <v>-0.4</v>
      </c>
      <c r="AI231" s="365" t="n">
        <v>2.15</v>
      </c>
      <c r="AJ231" s="365" t="n">
        <v>0.5</v>
      </c>
      <c r="AK231" s="352"/>
      <c r="AL231" s="365" t="n">
        <v>-0.1</v>
      </c>
      <c r="AM231" s="365" t="n">
        <v>1.15</v>
      </c>
      <c r="AN231" s="365" t="n">
        <v>0.1</v>
      </c>
      <c r="AO231" s="352"/>
      <c r="AP231" s="353" t="n">
        <v>74</v>
      </c>
      <c r="AQ231" s="366" t="n">
        <v>0.4</v>
      </c>
      <c r="AR231" s="352"/>
      <c r="AS231" s="352"/>
      <c r="AT231" s="352"/>
      <c r="AU231" s="352"/>
      <c r="AV231" s="352"/>
      <c r="AW231" s="352"/>
      <c r="AX231" s="352"/>
      <c r="AY231" s="352"/>
      <c r="AZ231" s="352"/>
      <c r="BA231" s="352"/>
      <c r="BB231" s="352"/>
      <c r="BC231" s="352"/>
      <c r="BD231" s="352"/>
      <c r="BE231" s="352"/>
      <c r="BF231" s="352"/>
    </row>
    <row r="232" customFormat="false" ht="12.75" hidden="false" customHeight="false" outlineLevel="0" collapsed="false">
      <c r="A232" s="355" t="n">
        <f aca="false">EOMONTH(A231,0)+1</f>
        <v>43862</v>
      </c>
      <c r="B232" s="346" t="n">
        <v>0.066396090814268</v>
      </c>
      <c r="D232" s="363" t="n">
        <v>42736</v>
      </c>
      <c r="E232" s="364" t="n">
        <v>56.3500022888184</v>
      </c>
      <c r="F232" s="364" t="n">
        <v>59.3500022888184</v>
      </c>
      <c r="G232" s="364" t="n">
        <v>62.3500022888184</v>
      </c>
      <c r="H232" s="359"/>
      <c r="I232" s="364" t="n">
        <v>24</v>
      </c>
      <c r="J232" s="364" t="n">
        <v>31</v>
      </c>
      <c r="K232" s="364" t="n">
        <v>33</v>
      </c>
      <c r="L232" s="353"/>
      <c r="M232" s="354" t="n">
        <v>43617</v>
      </c>
      <c r="N232" s="365" t="n">
        <v>40.75</v>
      </c>
      <c r="O232" s="365" t="n">
        <v>47.5</v>
      </c>
      <c r="P232" s="365" t="n">
        <v>54</v>
      </c>
      <c r="Q232" s="352"/>
      <c r="R232" s="365" t="n">
        <v>32.5</v>
      </c>
      <c r="S232" s="365" t="n">
        <v>39.25</v>
      </c>
      <c r="T232" s="365" t="n">
        <v>45.75</v>
      </c>
      <c r="U232" s="352"/>
      <c r="V232" s="365" t="n">
        <v>0.75</v>
      </c>
      <c r="W232" s="365" t="n">
        <v>3</v>
      </c>
      <c r="X232" s="365" t="n">
        <v>8</v>
      </c>
      <c r="Y232" s="352"/>
      <c r="Z232" s="365" t="n">
        <v>0.06</v>
      </c>
      <c r="AA232" s="365" t="n">
        <v>0.08</v>
      </c>
      <c r="AB232" s="365" t="n">
        <v>0.12</v>
      </c>
      <c r="AC232" s="352"/>
      <c r="AD232" s="365" t="n">
        <v>0.13125</v>
      </c>
      <c r="AE232" s="365" t="n">
        <v>0.175</v>
      </c>
      <c r="AF232" s="365" t="n">
        <v>0.2625</v>
      </c>
      <c r="AG232" s="352"/>
      <c r="AH232" s="365" t="n">
        <v>-0.4</v>
      </c>
      <c r="AI232" s="365" t="n">
        <v>2.9</v>
      </c>
      <c r="AJ232" s="365" t="n">
        <v>0.5</v>
      </c>
      <c r="AK232" s="352"/>
      <c r="AL232" s="365" t="n">
        <v>-0.1</v>
      </c>
      <c r="AM232" s="365" t="n">
        <v>1.15</v>
      </c>
      <c r="AN232" s="365" t="n">
        <v>0.1</v>
      </c>
      <c r="AO232" s="352"/>
      <c r="AP232" s="353" t="n">
        <v>74</v>
      </c>
      <c r="AQ232" s="366" t="n">
        <v>0.4</v>
      </c>
      <c r="AR232" s="352"/>
      <c r="AS232" s="352"/>
      <c r="AT232" s="352"/>
      <c r="AU232" s="352"/>
      <c r="AV232" s="352"/>
      <c r="AW232" s="352"/>
      <c r="AX232" s="352"/>
      <c r="AY232" s="352"/>
      <c r="AZ232" s="352"/>
      <c r="BA232" s="352"/>
      <c r="BB232" s="352"/>
      <c r="BC232" s="352"/>
      <c r="BD232" s="352"/>
      <c r="BE232" s="352"/>
      <c r="BF232" s="352"/>
    </row>
    <row r="233" customFormat="false" ht="12.75" hidden="false" customHeight="false" outlineLevel="0" collapsed="false">
      <c r="A233" s="355" t="n">
        <f aca="false">EOMONTH(A232,0)+1</f>
        <v>43891</v>
      </c>
      <c r="B233" s="346" t="n">
        <v>0.06641251073769</v>
      </c>
      <c r="D233" s="363" t="n">
        <v>42767</v>
      </c>
      <c r="E233" s="364" t="n">
        <v>55.75</v>
      </c>
      <c r="F233" s="364" t="n">
        <v>58.75</v>
      </c>
      <c r="G233" s="364" t="n">
        <v>61.75</v>
      </c>
      <c r="H233" s="359"/>
      <c r="I233" s="364" t="n">
        <v>24</v>
      </c>
      <c r="J233" s="364" t="n">
        <v>30.75</v>
      </c>
      <c r="K233" s="364" t="n">
        <v>32.75</v>
      </c>
      <c r="L233" s="353"/>
      <c r="M233" s="354"/>
      <c r="N233" s="352"/>
      <c r="O233" s="352"/>
      <c r="P233" s="352"/>
      <c r="Q233" s="352"/>
      <c r="R233" s="352"/>
      <c r="S233" s="352"/>
      <c r="T233" s="352"/>
      <c r="U233" s="352"/>
      <c r="V233" s="352"/>
      <c r="W233" s="352"/>
      <c r="X233" s="352"/>
      <c r="Y233" s="352"/>
      <c r="Z233" s="352"/>
      <c r="AA233" s="352"/>
      <c r="AB233" s="352"/>
      <c r="AC233" s="352"/>
      <c r="AD233" s="352"/>
      <c r="AE233" s="352"/>
      <c r="AF233" s="352"/>
      <c r="AG233" s="352"/>
      <c r="AH233" s="352"/>
      <c r="AI233" s="352"/>
      <c r="AJ233" s="352"/>
      <c r="AK233" s="352"/>
      <c r="AL233" s="352"/>
      <c r="AM233" s="352"/>
      <c r="AN233" s="352"/>
      <c r="AO233" s="352"/>
      <c r="AP233" s="352"/>
      <c r="AQ233" s="352"/>
      <c r="AR233" s="352"/>
      <c r="AS233" s="352"/>
      <c r="AT233" s="352"/>
      <c r="AU233" s="352"/>
      <c r="AV233" s="352"/>
      <c r="AW233" s="352"/>
      <c r="AX233" s="352"/>
      <c r="AY233" s="352"/>
      <c r="AZ233" s="352"/>
      <c r="BA233" s="352"/>
      <c r="BB233" s="352"/>
      <c r="BC233" s="352"/>
      <c r="BD233" s="352"/>
      <c r="BE233" s="352"/>
      <c r="BF233" s="352"/>
    </row>
    <row r="234" customFormat="false" ht="12.75" hidden="false" customHeight="false" outlineLevel="0" collapsed="false">
      <c r="A234" s="355" t="n">
        <f aca="false">EOMONTH(A233,0)+1</f>
        <v>43922</v>
      </c>
      <c r="B234" s="346" t="n">
        <v>0.066430063069723</v>
      </c>
      <c r="D234" s="363" t="n">
        <v>42795</v>
      </c>
      <c r="E234" s="364" t="n">
        <v>47.3999977111816</v>
      </c>
      <c r="F234" s="364" t="n">
        <v>50.3999977111816</v>
      </c>
      <c r="G234" s="364" t="n">
        <v>53.3999977111816</v>
      </c>
      <c r="H234" s="359"/>
      <c r="I234" s="364" t="n">
        <v>23.25</v>
      </c>
      <c r="J234" s="364" t="n">
        <v>30</v>
      </c>
      <c r="K234" s="364" t="n">
        <v>32</v>
      </c>
      <c r="L234" s="353"/>
      <c r="M234" s="354"/>
      <c r="N234" s="352"/>
      <c r="O234" s="352"/>
      <c r="P234" s="352"/>
      <c r="Q234" s="352"/>
      <c r="R234" s="352"/>
      <c r="S234" s="352"/>
      <c r="T234" s="352"/>
      <c r="U234" s="352"/>
      <c r="V234" s="352"/>
      <c r="W234" s="352"/>
      <c r="X234" s="352"/>
      <c r="Y234" s="352"/>
      <c r="Z234" s="352"/>
      <c r="AA234" s="352"/>
      <c r="AB234" s="352"/>
      <c r="AC234" s="352"/>
      <c r="AD234" s="352"/>
      <c r="AE234" s="352"/>
      <c r="AF234" s="352"/>
      <c r="AG234" s="352"/>
      <c r="AH234" s="352"/>
      <c r="AI234" s="352"/>
      <c r="AJ234" s="352"/>
      <c r="AK234" s="352"/>
      <c r="AL234" s="352"/>
      <c r="AM234" s="352"/>
      <c r="AN234" s="352"/>
      <c r="AO234" s="352"/>
      <c r="AP234" s="352"/>
      <c r="AQ234" s="352"/>
      <c r="AR234" s="352"/>
      <c r="AS234" s="352"/>
      <c r="AT234" s="352"/>
      <c r="AU234" s="352"/>
      <c r="AV234" s="352"/>
      <c r="AW234" s="352"/>
      <c r="AX234" s="352"/>
      <c r="AY234" s="352"/>
      <c r="AZ234" s="352"/>
      <c r="BA234" s="352"/>
      <c r="BB234" s="352"/>
      <c r="BC234" s="352"/>
      <c r="BD234" s="352"/>
      <c r="BE234" s="352"/>
      <c r="BF234" s="352"/>
    </row>
    <row r="235" customFormat="false" ht="12.75" hidden="false" customHeight="false" outlineLevel="0" collapsed="false">
      <c r="A235" s="355" t="n">
        <f aca="false">EOMONTH(A234,0)+1</f>
        <v>43952</v>
      </c>
      <c r="B235" s="346" t="n">
        <v>0.066447049197595</v>
      </c>
      <c r="D235" s="363" t="n">
        <v>42826</v>
      </c>
      <c r="E235" s="364" t="n">
        <v>46.6000022888184</v>
      </c>
      <c r="F235" s="364" t="n">
        <v>49.6000022888184</v>
      </c>
      <c r="G235" s="364" t="n">
        <v>52.6000022888184</v>
      </c>
      <c r="H235" s="359"/>
      <c r="I235" s="364" t="n">
        <v>23</v>
      </c>
      <c r="J235" s="364" t="n">
        <v>29.75</v>
      </c>
      <c r="K235" s="364" t="n">
        <v>31.75</v>
      </c>
      <c r="L235" s="353"/>
      <c r="M235" s="354"/>
      <c r="N235" s="352"/>
      <c r="O235" s="352"/>
      <c r="P235" s="352"/>
      <c r="Q235" s="352"/>
      <c r="R235" s="352"/>
      <c r="S235" s="352"/>
      <c r="T235" s="352"/>
      <c r="U235" s="352"/>
      <c r="V235" s="352"/>
      <c r="W235" s="352"/>
      <c r="X235" s="352"/>
      <c r="Y235" s="352"/>
      <c r="Z235" s="352"/>
      <c r="AA235" s="352"/>
      <c r="AB235" s="352"/>
      <c r="AC235" s="352"/>
      <c r="AD235" s="352"/>
      <c r="AE235" s="352"/>
      <c r="AF235" s="352"/>
      <c r="AG235" s="352"/>
      <c r="AH235" s="352"/>
      <c r="AI235" s="352"/>
      <c r="AJ235" s="352"/>
      <c r="AK235" s="352"/>
      <c r="AL235" s="352"/>
      <c r="AM235" s="352"/>
      <c r="AN235" s="352"/>
      <c r="AO235" s="352"/>
      <c r="AP235" s="352"/>
      <c r="AQ235" s="352"/>
      <c r="AR235" s="352"/>
      <c r="AS235" s="352"/>
      <c r="AT235" s="352"/>
      <c r="AU235" s="352"/>
      <c r="AV235" s="352"/>
      <c r="AW235" s="352"/>
      <c r="AX235" s="352"/>
      <c r="AY235" s="352"/>
      <c r="AZ235" s="352"/>
      <c r="BA235" s="352"/>
      <c r="BB235" s="352"/>
      <c r="BC235" s="352"/>
      <c r="BD235" s="352"/>
      <c r="BE235" s="352"/>
      <c r="BF235" s="352"/>
    </row>
    <row r="236" customFormat="false" ht="12.75" hidden="false" customHeight="false" outlineLevel="0" collapsed="false">
      <c r="A236" s="355" t="n">
        <f aca="false">EOMONTH(A235,0)+1</f>
        <v>43983</v>
      </c>
      <c r="B236" s="346" t="n">
        <v>0.066464601529828</v>
      </c>
      <c r="D236" s="363" t="n">
        <v>42856</v>
      </c>
      <c r="E236" s="364" t="n">
        <v>53.9999961853027</v>
      </c>
      <c r="F236" s="364" t="n">
        <v>58.9999961853027</v>
      </c>
      <c r="G236" s="364" t="n">
        <v>63.9999961853027</v>
      </c>
      <c r="H236" s="359"/>
      <c r="I236" s="364" t="n">
        <v>30.75</v>
      </c>
      <c r="J236" s="364" t="n">
        <v>37.5</v>
      </c>
      <c r="K236" s="364" t="n">
        <v>39.5</v>
      </c>
      <c r="L236" s="353"/>
      <c r="M236" s="354"/>
      <c r="N236" s="352"/>
      <c r="O236" s="352"/>
      <c r="P236" s="352"/>
      <c r="Q236" s="352"/>
      <c r="R236" s="352"/>
      <c r="S236" s="352"/>
      <c r="T236" s="352"/>
      <c r="U236" s="352"/>
      <c r="V236" s="352"/>
      <c r="W236" s="352"/>
      <c r="X236" s="352"/>
      <c r="Y236" s="352"/>
      <c r="Z236" s="352"/>
      <c r="AA236" s="352"/>
      <c r="AB236" s="352"/>
      <c r="AC236" s="352"/>
      <c r="AD236" s="352"/>
      <c r="AE236" s="352"/>
      <c r="AF236" s="352"/>
      <c r="AG236" s="352"/>
      <c r="AH236" s="352"/>
      <c r="AI236" s="352"/>
      <c r="AJ236" s="352"/>
      <c r="AK236" s="352"/>
      <c r="AL236" s="352"/>
      <c r="AM236" s="352"/>
      <c r="AN236" s="352"/>
      <c r="AO236" s="352"/>
      <c r="AP236" s="352"/>
      <c r="AQ236" s="352"/>
      <c r="AR236" s="352"/>
      <c r="AS236" s="352"/>
      <c r="AT236" s="352"/>
      <c r="AU236" s="352"/>
      <c r="AV236" s="352"/>
      <c r="AW236" s="352"/>
      <c r="AX236" s="352"/>
      <c r="AY236" s="352"/>
      <c r="AZ236" s="352"/>
      <c r="BA236" s="352"/>
      <c r="BB236" s="352"/>
      <c r="BC236" s="352"/>
      <c r="BD236" s="352"/>
      <c r="BE236" s="352"/>
      <c r="BF236" s="352"/>
    </row>
    <row r="237" customFormat="false" ht="12.75" hidden="false" customHeight="false" outlineLevel="0" collapsed="false">
      <c r="A237" s="355" t="n">
        <f aca="false">EOMONTH(A236,0)+1</f>
        <v>44013</v>
      </c>
      <c r="B237" s="346" t="n">
        <v>0.066481587657894</v>
      </c>
      <c r="D237" s="363" t="n">
        <v>42887</v>
      </c>
      <c r="E237" s="364" t="n">
        <v>56.5</v>
      </c>
      <c r="F237" s="364" t="n">
        <v>71.5</v>
      </c>
      <c r="G237" s="364" t="n">
        <v>81.5</v>
      </c>
      <c r="H237" s="359"/>
      <c r="I237" s="364" t="n">
        <v>30</v>
      </c>
      <c r="J237" s="364" t="n">
        <v>38.5</v>
      </c>
      <c r="K237" s="364" t="n">
        <v>46</v>
      </c>
      <c r="L237" s="353"/>
      <c r="M237" s="354"/>
      <c r="N237" s="352"/>
      <c r="O237" s="352"/>
      <c r="P237" s="352"/>
      <c r="Q237" s="352"/>
      <c r="R237" s="352"/>
      <c r="S237" s="352"/>
      <c r="T237" s="352"/>
      <c r="U237" s="352"/>
      <c r="V237" s="352"/>
      <c r="W237" s="352"/>
      <c r="X237" s="352"/>
      <c r="Y237" s="352"/>
      <c r="Z237" s="352"/>
      <c r="AA237" s="352"/>
      <c r="AB237" s="352"/>
      <c r="AC237" s="352"/>
      <c r="AD237" s="352"/>
      <c r="AE237" s="352"/>
      <c r="AF237" s="352"/>
      <c r="AG237" s="352"/>
      <c r="AH237" s="352"/>
      <c r="AI237" s="352"/>
      <c r="AJ237" s="352"/>
      <c r="AK237" s="352"/>
      <c r="AL237" s="352"/>
      <c r="AM237" s="352"/>
      <c r="AN237" s="352"/>
      <c r="AO237" s="352"/>
      <c r="AP237" s="352"/>
      <c r="AQ237" s="352"/>
      <c r="AR237" s="352"/>
      <c r="AS237" s="352"/>
      <c r="AT237" s="352"/>
      <c r="AU237" s="352"/>
      <c r="AV237" s="352"/>
      <c r="AW237" s="352"/>
      <c r="AX237" s="352"/>
      <c r="AY237" s="352"/>
      <c r="AZ237" s="352"/>
      <c r="BA237" s="352"/>
      <c r="BB237" s="352"/>
      <c r="BC237" s="352"/>
      <c r="BD237" s="352"/>
      <c r="BE237" s="352"/>
      <c r="BF237" s="352"/>
    </row>
    <row r="238" customFormat="false" ht="12.75" hidden="false" customHeight="false" outlineLevel="0" collapsed="false">
      <c r="A238" s="355" t="n">
        <f aca="false">EOMONTH(A237,0)+1</f>
        <v>44044</v>
      </c>
      <c r="B238" s="346" t="n">
        <v>0.066499139990329</v>
      </c>
      <c r="D238" s="363" t="n">
        <v>42917</v>
      </c>
      <c r="E238" s="364" t="n">
        <v>64.5</v>
      </c>
      <c r="F238" s="364" t="n">
        <v>99.5</v>
      </c>
      <c r="G238" s="364" t="n">
        <v>114.5</v>
      </c>
      <c r="H238" s="359"/>
      <c r="I238" s="364" t="n">
        <v>27.25</v>
      </c>
      <c r="J238" s="364" t="n">
        <v>35.25</v>
      </c>
      <c r="K238" s="364" t="n">
        <v>45.25</v>
      </c>
      <c r="L238" s="353"/>
      <c r="M238" s="354"/>
      <c r="N238" s="352"/>
      <c r="O238" s="352"/>
      <c r="P238" s="352"/>
      <c r="Q238" s="352"/>
      <c r="R238" s="352"/>
      <c r="S238" s="352"/>
      <c r="T238" s="352"/>
      <c r="U238" s="352"/>
      <c r="V238" s="352"/>
      <c r="W238" s="352"/>
      <c r="X238" s="352"/>
      <c r="Y238" s="352"/>
      <c r="Z238" s="352"/>
      <c r="AA238" s="352"/>
      <c r="AB238" s="352"/>
      <c r="AC238" s="352"/>
      <c r="AD238" s="352"/>
      <c r="AE238" s="352"/>
      <c r="AF238" s="352"/>
      <c r="AG238" s="352"/>
      <c r="AH238" s="352"/>
      <c r="AI238" s="352"/>
      <c r="AJ238" s="352"/>
      <c r="AK238" s="352"/>
      <c r="AL238" s="352"/>
      <c r="AM238" s="352"/>
      <c r="AN238" s="352"/>
      <c r="AO238" s="352"/>
      <c r="AP238" s="352"/>
      <c r="AQ238" s="352"/>
      <c r="AR238" s="352"/>
      <c r="AS238" s="352"/>
      <c r="AT238" s="352"/>
      <c r="AU238" s="352"/>
      <c r="AV238" s="352"/>
      <c r="AW238" s="352"/>
      <c r="AX238" s="352"/>
      <c r="AY238" s="352"/>
      <c r="AZ238" s="352"/>
      <c r="BA238" s="352"/>
      <c r="BB238" s="352"/>
      <c r="BC238" s="352"/>
      <c r="BD238" s="352"/>
      <c r="BE238" s="352"/>
      <c r="BF238" s="352"/>
    </row>
    <row r="239" customFormat="false" ht="12.75" hidden="false" customHeight="false" outlineLevel="0" collapsed="false">
      <c r="A239" s="355" t="n">
        <f aca="false">EOMONTH(A238,0)+1</f>
        <v>44075</v>
      </c>
      <c r="B239" s="346" t="n">
        <v>0.066516692322866</v>
      </c>
      <c r="D239" s="363" t="n">
        <v>42948</v>
      </c>
      <c r="E239" s="364" t="n">
        <v>64.5</v>
      </c>
      <c r="F239" s="364" t="n">
        <v>99.5</v>
      </c>
      <c r="G239" s="364" t="n">
        <v>114.5</v>
      </c>
      <c r="H239" s="359"/>
      <c r="I239" s="364" t="n">
        <v>27</v>
      </c>
      <c r="J239" s="364" t="n">
        <v>35</v>
      </c>
      <c r="K239" s="364" t="n">
        <v>45</v>
      </c>
      <c r="L239" s="353"/>
      <c r="M239" s="354"/>
      <c r="N239" s="352"/>
      <c r="O239" s="352"/>
      <c r="P239" s="352"/>
      <c r="Q239" s="352"/>
      <c r="R239" s="352"/>
      <c r="S239" s="352"/>
      <c r="T239" s="352"/>
      <c r="U239" s="352"/>
      <c r="V239" s="352"/>
      <c r="W239" s="352"/>
      <c r="X239" s="352"/>
      <c r="Y239" s="352"/>
      <c r="Z239" s="352"/>
      <c r="AA239" s="352"/>
      <c r="AB239" s="352"/>
      <c r="AC239" s="352"/>
      <c r="AD239" s="352"/>
      <c r="AE239" s="352"/>
      <c r="AF239" s="352"/>
      <c r="AG239" s="352"/>
      <c r="AH239" s="352"/>
      <c r="AI239" s="352"/>
      <c r="AJ239" s="352"/>
      <c r="AK239" s="352"/>
      <c r="AL239" s="352"/>
      <c r="AM239" s="352"/>
      <c r="AN239" s="352"/>
      <c r="AO239" s="352"/>
      <c r="AP239" s="352"/>
      <c r="AQ239" s="352"/>
      <c r="AR239" s="352"/>
      <c r="AS239" s="352"/>
      <c r="AT239" s="352"/>
      <c r="AU239" s="352"/>
      <c r="AV239" s="352"/>
      <c r="AW239" s="352"/>
      <c r="AX239" s="352"/>
      <c r="AY239" s="352"/>
      <c r="AZ239" s="352"/>
      <c r="BA239" s="352"/>
      <c r="BB239" s="352"/>
      <c r="BC239" s="352"/>
      <c r="BD239" s="352"/>
      <c r="BE239" s="352"/>
      <c r="BF239" s="352"/>
    </row>
    <row r="240" customFormat="false" ht="12.75" hidden="false" customHeight="false" outlineLevel="0" collapsed="false">
      <c r="A240" s="355" t="n">
        <f aca="false">EOMONTH(A239,0)+1</f>
        <v>44105</v>
      </c>
      <c r="B240" s="346" t="n">
        <v>0.066533678451224</v>
      </c>
      <c r="D240" s="363" t="n">
        <v>42979</v>
      </c>
      <c r="E240" s="364" t="n">
        <v>39.5000038146973</v>
      </c>
      <c r="F240" s="364" t="n">
        <v>49.5000038146973</v>
      </c>
      <c r="G240" s="364" t="n">
        <v>59.5000038146973</v>
      </c>
      <c r="H240" s="359"/>
      <c r="I240" s="364" t="n">
        <v>26.25</v>
      </c>
      <c r="J240" s="364" t="n">
        <v>35.5</v>
      </c>
      <c r="K240" s="364" t="n">
        <v>37.5</v>
      </c>
      <c r="L240" s="353"/>
      <c r="M240" s="354"/>
      <c r="N240" s="352"/>
      <c r="O240" s="352"/>
      <c r="P240" s="352"/>
      <c r="Q240" s="352"/>
      <c r="R240" s="352"/>
      <c r="S240" s="352"/>
      <c r="T240" s="352"/>
      <c r="U240" s="352"/>
      <c r="V240" s="352"/>
      <c r="W240" s="352"/>
      <c r="X240" s="352"/>
      <c r="Y240" s="352"/>
      <c r="Z240" s="352"/>
      <c r="AA240" s="352"/>
      <c r="AB240" s="352"/>
      <c r="AC240" s="352"/>
      <c r="AD240" s="352"/>
      <c r="AE240" s="352"/>
      <c r="AF240" s="352"/>
      <c r="AG240" s="352"/>
      <c r="AH240" s="352"/>
      <c r="AI240" s="352"/>
      <c r="AJ240" s="352"/>
      <c r="AK240" s="352"/>
      <c r="AL240" s="352"/>
      <c r="AM240" s="352"/>
      <c r="AN240" s="352"/>
      <c r="AO240" s="352"/>
      <c r="AP240" s="352"/>
      <c r="AQ240" s="352"/>
      <c r="AR240" s="352"/>
      <c r="AS240" s="352"/>
      <c r="AT240" s="352"/>
      <c r="AU240" s="352"/>
      <c r="AV240" s="352"/>
      <c r="AW240" s="352"/>
      <c r="AX240" s="352"/>
      <c r="AY240" s="352"/>
      <c r="AZ240" s="352"/>
      <c r="BA240" s="352"/>
      <c r="BB240" s="352"/>
      <c r="BC240" s="352"/>
      <c r="BD240" s="352"/>
      <c r="BE240" s="352"/>
      <c r="BF240" s="352"/>
    </row>
    <row r="241" customFormat="false" ht="12.75" hidden="false" customHeight="false" outlineLevel="0" collapsed="false">
      <c r="A241" s="355" t="n">
        <f aca="false">EOMONTH(A240,0)+1</f>
        <v>44136</v>
      </c>
      <c r="B241" s="346" t="n">
        <v>0.066551230783962</v>
      </c>
      <c r="D241" s="363" t="n">
        <v>43009</v>
      </c>
      <c r="E241" s="364" t="n">
        <v>43.4000015258789</v>
      </c>
      <c r="F241" s="364" t="n">
        <v>46.4000015258789</v>
      </c>
      <c r="G241" s="364" t="n">
        <v>49.4000015258789</v>
      </c>
      <c r="H241" s="359"/>
      <c r="I241" s="364" t="n">
        <v>23.5</v>
      </c>
      <c r="J241" s="364" t="n">
        <v>30.25</v>
      </c>
      <c r="K241" s="364" t="n">
        <v>32.25</v>
      </c>
      <c r="L241" s="353"/>
      <c r="M241" s="354"/>
      <c r="N241" s="352"/>
      <c r="O241" s="352"/>
      <c r="P241" s="352"/>
      <c r="Q241" s="352"/>
      <c r="R241" s="352"/>
      <c r="S241" s="352"/>
      <c r="T241" s="352"/>
      <c r="U241" s="352"/>
      <c r="V241" s="352"/>
      <c r="W241" s="352"/>
      <c r="X241" s="352"/>
      <c r="Y241" s="352"/>
      <c r="Z241" s="352"/>
      <c r="AA241" s="352"/>
      <c r="AB241" s="352"/>
      <c r="AC241" s="352"/>
      <c r="AD241" s="352"/>
      <c r="AE241" s="352"/>
      <c r="AF241" s="352"/>
      <c r="AG241" s="352"/>
      <c r="AH241" s="352"/>
      <c r="AI241" s="352"/>
      <c r="AJ241" s="352"/>
      <c r="AK241" s="352"/>
      <c r="AL241" s="352"/>
      <c r="AM241" s="352"/>
      <c r="AN241" s="352"/>
      <c r="AO241" s="352"/>
      <c r="AP241" s="352"/>
      <c r="AQ241" s="352"/>
      <c r="AR241" s="352"/>
      <c r="AS241" s="352"/>
      <c r="AT241" s="352"/>
      <c r="AU241" s="352"/>
      <c r="AV241" s="352"/>
      <c r="AW241" s="352"/>
      <c r="AX241" s="352"/>
      <c r="AY241" s="352"/>
      <c r="AZ241" s="352"/>
      <c r="BA241" s="352"/>
      <c r="BB241" s="352"/>
      <c r="BC241" s="352"/>
      <c r="BD241" s="352"/>
      <c r="BE241" s="352"/>
      <c r="BF241" s="352"/>
    </row>
    <row r="242" customFormat="false" ht="12.75" hidden="false" customHeight="false" outlineLevel="0" collapsed="false">
      <c r="A242" s="355" t="n">
        <f aca="false">EOMONTH(A241,0)+1</f>
        <v>44166</v>
      </c>
      <c r="B242" s="346" t="n">
        <v>0.066568216912515</v>
      </c>
      <c r="D242" s="363" t="n">
        <v>43040</v>
      </c>
      <c r="E242" s="364" t="n">
        <v>43.5</v>
      </c>
      <c r="F242" s="364" t="n">
        <v>46.5</v>
      </c>
      <c r="G242" s="364" t="n">
        <v>49.5</v>
      </c>
      <c r="H242" s="359"/>
      <c r="I242" s="364" t="n">
        <v>23.5</v>
      </c>
      <c r="J242" s="364" t="n">
        <v>30.25</v>
      </c>
      <c r="K242" s="364" t="n">
        <v>32.25</v>
      </c>
      <c r="L242" s="353"/>
      <c r="M242" s="354"/>
      <c r="N242" s="352"/>
      <c r="O242" s="352"/>
      <c r="P242" s="352"/>
      <c r="Q242" s="352"/>
      <c r="R242" s="352"/>
      <c r="S242" s="352"/>
      <c r="T242" s="352"/>
      <c r="U242" s="352"/>
      <c r="V242" s="352"/>
      <c r="W242" s="352"/>
      <c r="X242" s="352"/>
      <c r="Y242" s="352"/>
      <c r="Z242" s="352"/>
      <c r="AA242" s="352"/>
      <c r="AB242" s="352"/>
      <c r="AC242" s="352"/>
      <c r="AD242" s="352"/>
      <c r="AE242" s="352"/>
      <c r="AF242" s="352"/>
      <c r="AG242" s="352"/>
      <c r="AH242" s="352"/>
      <c r="AI242" s="352"/>
      <c r="AJ242" s="352"/>
      <c r="AK242" s="352"/>
      <c r="AL242" s="352"/>
      <c r="AM242" s="352"/>
      <c r="AN242" s="352"/>
      <c r="AO242" s="352"/>
      <c r="AP242" s="352"/>
      <c r="AQ242" s="352"/>
      <c r="AR242" s="352"/>
      <c r="AS242" s="352"/>
      <c r="AT242" s="352"/>
      <c r="AU242" s="352"/>
      <c r="AV242" s="352"/>
      <c r="AW242" s="352"/>
      <c r="AX242" s="352"/>
      <c r="AY242" s="352"/>
      <c r="AZ242" s="352"/>
      <c r="BA242" s="352"/>
      <c r="BB242" s="352"/>
      <c r="BC242" s="352"/>
      <c r="BD242" s="352"/>
      <c r="BE242" s="352"/>
      <c r="BF242" s="352"/>
    </row>
    <row r="243" customFormat="false" ht="12.75" hidden="false" customHeight="false" outlineLevel="0" collapsed="false">
      <c r="A243" s="355" t="n">
        <f aca="false">EOMONTH(A242,0)+1</f>
        <v>44197</v>
      </c>
      <c r="B243" s="346" t="n">
        <v>0.066569186761889</v>
      </c>
      <c r="D243" s="363" t="n">
        <v>43070</v>
      </c>
      <c r="E243" s="364" t="n">
        <v>43.5999984741211</v>
      </c>
      <c r="F243" s="364" t="n">
        <v>46.5999984741211</v>
      </c>
      <c r="G243" s="364" t="n">
        <v>49.5999984741211</v>
      </c>
      <c r="H243" s="359"/>
      <c r="I243" s="364" t="n">
        <v>24</v>
      </c>
      <c r="J243" s="364" t="n">
        <v>30.75</v>
      </c>
      <c r="K243" s="364" t="n">
        <v>32.75</v>
      </c>
      <c r="L243" s="353"/>
      <c r="M243" s="354"/>
      <c r="N243" s="352"/>
      <c r="O243" s="352"/>
      <c r="P243" s="352"/>
      <c r="Q243" s="352"/>
      <c r="R243" s="352"/>
      <c r="S243" s="352"/>
      <c r="T243" s="352"/>
      <c r="U243" s="352"/>
      <c r="V243" s="352"/>
      <c r="W243" s="352"/>
      <c r="X243" s="352"/>
      <c r="Y243" s="352"/>
      <c r="Z243" s="352"/>
      <c r="AA243" s="352"/>
      <c r="AB243" s="352"/>
      <c r="AC243" s="352"/>
      <c r="AD243" s="352"/>
      <c r="AE243" s="352"/>
      <c r="AF243" s="352"/>
      <c r="AG243" s="352"/>
      <c r="AH243" s="352"/>
      <c r="AI243" s="352"/>
      <c r="AJ243" s="352"/>
      <c r="AK243" s="352"/>
      <c r="AL243" s="352"/>
      <c r="AM243" s="352"/>
      <c r="AN243" s="352"/>
      <c r="AO243" s="352"/>
      <c r="AP243" s="352"/>
      <c r="AQ243" s="352"/>
      <c r="AR243" s="352"/>
      <c r="AS243" s="352"/>
      <c r="AT243" s="352"/>
      <c r="AU243" s="352"/>
      <c r="AV243" s="352"/>
      <c r="AW243" s="352"/>
      <c r="AX243" s="352"/>
      <c r="AY243" s="352"/>
      <c r="AZ243" s="352"/>
      <c r="BA243" s="352"/>
      <c r="BB243" s="352"/>
      <c r="BC243" s="352"/>
      <c r="BD243" s="352"/>
      <c r="BE243" s="352"/>
      <c r="BF243" s="352"/>
    </row>
    <row r="244" customFormat="false" ht="12.75" hidden="false" customHeight="false" outlineLevel="0" collapsed="false">
      <c r="A244" s="355" t="n">
        <f aca="false">EOMONTH(A243,0)+1</f>
        <v>44228</v>
      </c>
      <c r="B244" s="346" t="n">
        <v>0.066565320053574</v>
      </c>
      <c r="D244" s="363" t="n">
        <v>43101</v>
      </c>
      <c r="E244" s="364" t="n">
        <v>56.8500022888184</v>
      </c>
      <c r="F244" s="364" t="n">
        <v>59.8500022888184</v>
      </c>
      <c r="G244" s="364" t="n">
        <v>62.8500022888184</v>
      </c>
      <c r="H244" s="359"/>
      <c r="I244" s="364" t="n">
        <v>24</v>
      </c>
      <c r="J244" s="364" t="n">
        <v>31.25</v>
      </c>
      <c r="K244" s="364" t="n">
        <v>33.25</v>
      </c>
      <c r="L244" s="353"/>
      <c r="M244" s="354"/>
      <c r="N244" s="352"/>
      <c r="O244" s="352"/>
      <c r="P244" s="352"/>
      <c r="Q244" s="352"/>
      <c r="R244" s="352"/>
      <c r="S244" s="352"/>
      <c r="T244" s="352"/>
      <c r="U244" s="352"/>
      <c r="V244" s="352"/>
      <c r="W244" s="352"/>
      <c r="X244" s="352"/>
      <c r="Y244" s="352"/>
      <c r="Z244" s="352"/>
      <c r="AA244" s="352"/>
      <c r="AB244" s="352"/>
      <c r="AC244" s="352"/>
      <c r="AD244" s="352"/>
      <c r="AE244" s="352"/>
      <c r="AF244" s="352"/>
      <c r="AG244" s="352"/>
      <c r="AH244" s="352"/>
      <c r="AI244" s="352"/>
      <c r="AJ244" s="352"/>
      <c r="AK244" s="352"/>
      <c r="AL244" s="352"/>
      <c r="AM244" s="352"/>
      <c r="AN244" s="352"/>
      <c r="AO244" s="352"/>
      <c r="AP244" s="352"/>
      <c r="AQ244" s="352"/>
      <c r="AR244" s="352"/>
      <c r="AS244" s="352"/>
      <c r="AT244" s="352"/>
      <c r="AU244" s="352"/>
      <c r="AV244" s="352"/>
      <c r="AW244" s="352"/>
      <c r="AX244" s="352"/>
      <c r="AY244" s="352"/>
      <c r="AZ244" s="352"/>
      <c r="BA244" s="352"/>
      <c r="BB244" s="352"/>
      <c r="BC244" s="352"/>
      <c r="BD244" s="352"/>
      <c r="BE244" s="352"/>
      <c r="BF244" s="352"/>
    </row>
    <row r="245" customFormat="false" ht="12.75" hidden="false" customHeight="false" outlineLevel="0" collapsed="false">
      <c r="A245" s="355" t="n">
        <f aca="false">EOMONTH(A244,0)+1</f>
        <v>44256</v>
      </c>
      <c r="B245" s="346" t="n">
        <v>0.066561827542841</v>
      </c>
      <c r="D245" s="363" t="n">
        <v>43132</v>
      </c>
      <c r="E245" s="364" t="n">
        <v>56.25</v>
      </c>
      <c r="F245" s="364" t="n">
        <v>59.25</v>
      </c>
      <c r="G245" s="364" t="n">
        <v>62.25</v>
      </c>
      <c r="H245" s="359"/>
      <c r="I245" s="364" t="n">
        <v>24</v>
      </c>
      <c r="J245" s="364" t="n">
        <v>31</v>
      </c>
      <c r="K245" s="364" t="n">
        <v>33</v>
      </c>
      <c r="L245" s="353"/>
      <c r="M245" s="354"/>
      <c r="N245" s="352"/>
      <c r="O245" s="352"/>
      <c r="P245" s="352"/>
      <c r="Q245" s="352"/>
      <c r="R245" s="352"/>
      <c r="S245" s="352"/>
      <c r="T245" s="352"/>
      <c r="U245" s="352"/>
      <c r="V245" s="352"/>
      <c r="W245" s="352"/>
      <c r="X245" s="352"/>
      <c r="Y245" s="352"/>
      <c r="Z245" s="352"/>
      <c r="AA245" s="352"/>
      <c r="AB245" s="352"/>
      <c r="AC245" s="352"/>
      <c r="AD245" s="352"/>
      <c r="AE245" s="352"/>
      <c r="AF245" s="352"/>
      <c r="AG245" s="352"/>
      <c r="AH245" s="352"/>
      <c r="AI245" s="352"/>
      <c r="AJ245" s="352"/>
      <c r="AK245" s="352"/>
      <c r="AL245" s="352"/>
      <c r="AM245" s="352"/>
      <c r="AN245" s="352"/>
      <c r="AO245" s="352"/>
      <c r="AP245" s="352"/>
      <c r="AQ245" s="352"/>
      <c r="AR245" s="352"/>
      <c r="AS245" s="352"/>
      <c r="AT245" s="352"/>
      <c r="AU245" s="352"/>
      <c r="AV245" s="352"/>
      <c r="AW245" s="352"/>
      <c r="AX245" s="352"/>
      <c r="AY245" s="352"/>
      <c r="AZ245" s="352"/>
      <c r="BA245" s="352"/>
      <c r="BB245" s="352"/>
      <c r="BC245" s="352"/>
      <c r="BD245" s="352"/>
      <c r="BE245" s="352"/>
      <c r="BF245" s="352"/>
    </row>
    <row r="246" customFormat="false" ht="12.75" hidden="false" customHeight="false" outlineLevel="0" collapsed="false">
      <c r="A246" s="355" t="n">
        <f aca="false">EOMONTH(A245,0)+1</f>
        <v>44287</v>
      </c>
      <c r="B246" s="346" t="n">
        <v>0.066557960834535</v>
      </c>
      <c r="D246" s="363" t="n">
        <v>43160</v>
      </c>
      <c r="E246" s="364" t="n">
        <v>47.8999977111816</v>
      </c>
      <c r="F246" s="364" t="n">
        <v>50.8999977111816</v>
      </c>
      <c r="G246" s="364" t="n">
        <v>53.8999977111816</v>
      </c>
      <c r="H246" s="359"/>
      <c r="I246" s="364" t="n">
        <v>23.25</v>
      </c>
      <c r="J246" s="364" t="n">
        <v>30.25</v>
      </c>
      <c r="K246" s="364" t="n">
        <v>32.25</v>
      </c>
      <c r="L246" s="353"/>
      <c r="M246" s="354"/>
      <c r="N246" s="352"/>
      <c r="O246" s="352"/>
      <c r="P246" s="352"/>
      <c r="Q246" s="352"/>
      <c r="R246" s="352"/>
      <c r="S246" s="352"/>
      <c r="T246" s="352"/>
      <c r="U246" s="352"/>
      <c r="V246" s="352"/>
      <c r="W246" s="352"/>
      <c r="X246" s="352"/>
      <c r="Y246" s="352"/>
      <c r="Z246" s="352"/>
      <c r="AA246" s="352"/>
      <c r="AB246" s="352"/>
      <c r="AC246" s="352"/>
      <c r="AD246" s="352"/>
      <c r="AE246" s="352"/>
      <c r="AF246" s="352"/>
      <c r="AG246" s="352"/>
      <c r="AH246" s="352"/>
      <c r="AI246" s="352"/>
      <c r="AJ246" s="352"/>
      <c r="AK246" s="352"/>
      <c r="AL246" s="352"/>
      <c r="AM246" s="352"/>
      <c r="AN246" s="352"/>
      <c r="AO246" s="352"/>
      <c r="AP246" s="352"/>
      <c r="AQ246" s="352"/>
      <c r="AR246" s="352"/>
      <c r="AS246" s="352"/>
      <c r="AT246" s="352"/>
      <c r="AU246" s="352"/>
      <c r="AV246" s="352"/>
      <c r="AW246" s="352"/>
      <c r="AX246" s="352"/>
      <c r="AY246" s="352"/>
      <c r="AZ246" s="352"/>
      <c r="BA246" s="352"/>
      <c r="BB246" s="352"/>
      <c r="BC246" s="352"/>
      <c r="BD246" s="352"/>
      <c r="BE246" s="352"/>
      <c r="BF246" s="352"/>
    </row>
    <row r="247" customFormat="false" ht="12.75" hidden="false" customHeight="false" outlineLevel="0" collapsed="false">
      <c r="A247" s="355" t="n">
        <f aca="false">EOMONTH(A246,0)+1</f>
        <v>44317</v>
      </c>
      <c r="B247" s="346" t="n">
        <v>0.06655421885876</v>
      </c>
      <c r="D247" s="363" t="n">
        <v>43191</v>
      </c>
      <c r="E247" s="364" t="n">
        <v>47.1000022888184</v>
      </c>
      <c r="F247" s="364" t="n">
        <v>50.1000022888184</v>
      </c>
      <c r="G247" s="364" t="n">
        <v>53.1000022888184</v>
      </c>
      <c r="H247" s="359"/>
      <c r="I247" s="364" t="n">
        <v>23</v>
      </c>
      <c r="J247" s="364" t="n">
        <v>30</v>
      </c>
      <c r="K247" s="364" t="n">
        <v>32</v>
      </c>
      <c r="L247" s="353"/>
      <c r="M247" s="354"/>
      <c r="N247" s="352"/>
      <c r="O247" s="352"/>
      <c r="P247" s="352"/>
      <c r="Q247" s="352"/>
      <c r="R247" s="352"/>
      <c r="S247" s="352"/>
      <c r="T247" s="352"/>
      <c r="U247" s="352"/>
      <c r="V247" s="352"/>
      <c r="W247" s="352"/>
      <c r="X247" s="352"/>
      <c r="Y247" s="352"/>
      <c r="Z247" s="352"/>
      <c r="AA247" s="352"/>
      <c r="AB247" s="352"/>
      <c r="AC247" s="352"/>
      <c r="AD247" s="352"/>
      <c r="AE247" s="352"/>
      <c r="AF247" s="352"/>
      <c r="AG247" s="352"/>
      <c r="AH247" s="352"/>
      <c r="AI247" s="352"/>
      <c r="AJ247" s="352"/>
      <c r="AK247" s="352"/>
      <c r="AL247" s="352"/>
      <c r="AM247" s="352"/>
      <c r="AN247" s="352"/>
      <c r="AO247" s="352"/>
      <c r="AP247" s="352"/>
      <c r="AQ247" s="352"/>
      <c r="AR247" s="352"/>
      <c r="AS247" s="352"/>
      <c r="AT247" s="352"/>
      <c r="AU247" s="352"/>
      <c r="AV247" s="352"/>
      <c r="AW247" s="352"/>
      <c r="AX247" s="352"/>
      <c r="AY247" s="352"/>
      <c r="AZ247" s="352"/>
      <c r="BA247" s="352"/>
      <c r="BB247" s="352"/>
      <c r="BC247" s="352"/>
      <c r="BD247" s="352"/>
      <c r="BE247" s="352"/>
      <c r="BF247" s="352"/>
    </row>
    <row r="248" customFormat="false" ht="12.75" hidden="false" customHeight="false" outlineLevel="0" collapsed="false">
      <c r="A248" s="355" t="n">
        <f aca="false">EOMONTH(A247,0)+1</f>
        <v>44348</v>
      </c>
      <c r="B248" s="346" t="n">
        <v>0.066550352150464</v>
      </c>
      <c r="D248" s="363" t="n">
        <v>43221</v>
      </c>
      <c r="E248" s="364" t="n">
        <v>54.4999961853027</v>
      </c>
      <c r="F248" s="364" t="n">
        <v>59.4999961853027</v>
      </c>
      <c r="G248" s="364" t="n">
        <v>64.4999961853027</v>
      </c>
      <c r="H248" s="372"/>
      <c r="I248" s="364" t="n">
        <v>30.75</v>
      </c>
      <c r="J248" s="364" t="n">
        <v>37.75</v>
      </c>
      <c r="K248" s="364" t="n">
        <v>39.75</v>
      </c>
      <c r="L248" s="353"/>
      <c r="M248" s="354"/>
      <c r="N248" s="352"/>
      <c r="O248" s="352"/>
      <c r="P248" s="352"/>
      <c r="Q248" s="352"/>
      <c r="R248" s="352"/>
      <c r="S248" s="352"/>
      <c r="T248" s="352"/>
      <c r="U248" s="352"/>
      <c r="V248" s="352"/>
      <c r="W248" s="352"/>
      <c r="X248" s="352"/>
      <c r="Y248" s="352"/>
      <c r="Z248" s="352"/>
      <c r="AA248" s="352"/>
      <c r="AB248" s="352"/>
      <c r="AC248" s="352"/>
      <c r="AD248" s="352"/>
      <c r="AE248" s="352"/>
      <c r="AF248" s="352"/>
      <c r="AG248" s="352"/>
      <c r="AH248" s="352"/>
      <c r="AI248" s="352"/>
      <c r="AJ248" s="352"/>
      <c r="AK248" s="352"/>
      <c r="AL248" s="352"/>
      <c r="AM248" s="352"/>
      <c r="AN248" s="352"/>
      <c r="AO248" s="352"/>
      <c r="AP248" s="352"/>
      <c r="AQ248" s="352"/>
      <c r="AR248" s="352"/>
      <c r="AS248" s="352"/>
      <c r="AT248" s="352"/>
      <c r="AU248" s="352"/>
      <c r="AV248" s="352"/>
      <c r="AW248" s="352"/>
      <c r="AX248" s="352"/>
      <c r="AY248" s="352"/>
      <c r="AZ248" s="352"/>
      <c r="BA248" s="352"/>
      <c r="BB248" s="352"/>
      <c r="BC248" s="352"/>
      <c r="BD248" s="352"/>
      <c r="BE248" s="352"/>
      <c r="BF248" s="352"/>
    </row>
    <row r="249" customFormat="false" ht="12.75" hidden="false" customHeight="false" outlineLevel="0" collapsed="false">
      <c r="A249" s="355" t="n">
        <f aca="false">EOMONTH(A248,0)+1</f>
        <v>44378</v>
      </c>
      <c r="B249" s="346" t="n">
        <v>0.066546610174698</v>
      </c>
      <c r="D249" s="363" t="n">
        <v>43252</v>
      </c>
      <c r="E249" s="364" t="n">
        <v>57.5</v>
      </c>
      <c r="F249" s="364" t="n">
        <v>72.5</v>
      </c>
      <c r="G249" s="364" t="n">
        <v>82.5</v>
      </c>
      <c r="H249" s="372"/>
      <c r="I249" s="364" t="n">
        <v>30</v>
      </c>
      <c r="J249" s="364" t="n">
        <v>38.75</v>
      </c>
      <c r="K249" s="364" t="n">
        <v>46.5</v>
      </c>
      <c r="L249" s="353"/>
      <c r="M249" s="354"/>
      <c r="N249" s="352"/>
      <c r="O249" s="352"/>
      <c r="P249" s="352"/>
      <c r="Q249" s="352"/>
      <c r="R249" s="352"/>
      <c r="S249" s="352"/>
      <c r="T249" s="352"/>
      <c r="U249" s="352"/>
      <c r="V249" s="352"/>
      <c r="W249" s="352"/>
      <c r="X249" s="352"/>
      <c r="Y249" s="352"/>
      <c r="Z249" s="352"/>
      <c r="AA249" s="352"/>
      <c r="AB249" s="352"/>
      <c r="AC249" s="352"/>
      <c r="AD249" s="352"/>
      <c r="AE249" s="352"/>
      <c r="AF249" s="352"/>
      <c r="AG249" s="352"/>
      <c r="AH249" s="352"/>
      <c r="AI249" s="352"/>
      <c r="AJ249" s="352"/>
      <c r="AK249" s="352"/>
      <c r="AL249" s="352"/>
      <c r="AM249" s="352"/>
      <c r="AN249" s="352"/>
      <c r="AO249" s="352"/>
      <c r="AP249" s="352"/>
      <c r="AQ249" s="352"/>
      <c r="AR249" s="352"/>
      <c r="AS249" s="352"/>
      <c r="AT249" s="352"/>
      <c r="AU249" s="352"/>
      <c r="AV249" s="352"/>
      <c r="AW249" s="352"/>
      <c r="AX249" s="352"/>
      <c r="AY249" s="352"/>
      <c r="AZ249" s="352"/>
      <c r="BA249" s="352"/>
      <c r="BB249" s="352"/>
      <c r="BC249" s="352"/>
      <c r="BD249" s="352"/>
      <c r="BE249" s="352"/>
      <c r="BF249" s="352"/>
    </row>
    <row r="250" customFormat="false" ht="12.75" hidden="false" customHeight="false" outlineLevel="0" collapsed="false">
      <c r="A250" s="355" t="n">
        <f aca="false">EOMONTH(A249,0)+1</f>
        <v>44409</v>
      </c>
      <c r="B250" s="346" t="n">
        <v>0.066542743466411</v>
      </c>
      <c r="D250" s="363" t="n">
        <v>43282</v>
      </c>
      <c r="E250" s="364" t="n">
        <v>66.5</v>
      </c>
      <c r="F250" s="364" t="n">
        <v>101.5</v>
      </c>
      <c r="G250" s="364" t="n">
        <v>116.5</v>
      </c>
      <c r="H250" s="372"/>
      <c r="I250" s="364" t="n">
        <v>27.25</v>
      </c>
      <c r="J250" s="364" t="n">
        <v>35.5</v>
      </c>
      <c r="K250" s="364" t="n">
        <v>45.75</v>
      </c>
      <c r="L250" s="353"/>
      <c r="M250" s="354"/>
      <c r="N250" s="352"/>
      <c r="O250" s="352"/>
      <c r="P250" s="352"/>
      <c r="Q250" s="352"/>
      <c r="R250" s="352"/>
      <c r="S250" s="352"/>
      <c r="T250" s="352"/>
      <c r="U250" s="352"/>
      <c r="V250" s="352"/>
      <c r="W250" s="352"/>
      <c r="X250" s="352"/>
      <c r="Y250" s="352"/>
      <c r="Z250" s="352"/>
      <c r="AA250" s="352"/>
      <c r="AB250" s="352"/>
      <c r="AC250" s="352"/>
      <c r="AD250" s="352"/>
      <c r="AE250" s="352"/>
      <c r="AF250" s="352"/>
      <c r="AG250" s="352"/>
      <c r="AH250" s="352"/>
      <c r="AI250" s="352"/>
      <c r="AJ250" s="352"/>
      <c r="AK250" s="352"/>
      <c r="AL250" s="352"/>
      <c r="AM250" s="352"/>
      <c r="AN250" s="352"/>
      <c r="AO250" s="352"/>
      <c r="AP250" s="352"/>
      <c r="AQ250" s="352"/>
      <c r="AR250" s="352"/>
      <c r="AS250" s="352"/>
      <c r="AT250" s="352"/>
      <c r="AU250" s="352"/>
      <c r="AV250" s="352"/>
      <c r="AW250" s="352"/>
      <c r="AX250" s="352"/>
      <c r="AY250" s="352"/>
      <c r="AZ250" s="352"/>
      <c r="BA250" s="352"/>
      <c r="BB250" s="352"/>
      <c r="BC250" s="352"/>
      <c r="BD250" s="352"/>
      <c r="BE250" s="352"/>
      <c r="BF250" s="352"/>
    </row>
    <row r="251" customFormat="false" ht="12.75" hidden="false" customHeight="false" outlineLevel="0" collapsed="false">
      <c r="A251" s="355" t="n">
        <f aca="false">EOMONTH(A250,0)+1</f>
        <v>44440</v>
      </c>
      <c r="B251" s="346" t="n">
        <v>0.06653887675813</v>
      </c>
      <c r="D251" s="363" t="n">
        <v>43313</v>
      </c>
      <c r="E251" s="364" t="n">
        <v>66.5</v>
      </c>
      <c r="F251" s="364" t="n">
        <v>101.5</v>
      </c>
      <c r="G251" s="364" t="n">
        <v>116.5</v>
      </c>
      <c r="H251" s="372"/>
      <c r="I251" s="364" t="n">
        <v>27</v>
      </c>
      <c r="J251" s="364" t="n">
        <v>35.25</v>
      </c>
      <c r="K251" s="364" t="n">
        <v>45.5</v>
      </c>
      <c r="L251" s="353"/>
      <c r="M251" s="354"/>
      <c r="N251" s="352"/>
      <c r="O251" s="352"/>
      <c r="P251" s="352"/>
      <c r="Q251" s="352"/>
      <c r="R251" s="352"/>
      <c r="S251" s="352"/>
      <c r="T251" s="352"/>
      <c r="U251" s="352"/>
      <c r="V251" s="352"/>
      <c r="W251" s="352"/>
      <c r="X251" s="352"/>
      <c r="Y251" s="352"/>
      <c r="Z251" s="352"/>
      <c r="AA251" s="352"/>
      <c r="AB251" s="352"/>
      <c r="AC251" s="352"/>
      <c r="AD251" s="352"/>
      <c r="AE251" s="352"/>
      <c r="AF251" s="352"/>
      <c r="AG251" s="352"/>
      <c r="AH251" s="352"/>
      <c r="AI251" s="352"/>
      <c r="AJ251" s="352"/>
      <c r="AK251" s="352"/>
      <c r="AL251" s="352"/>
      <c r="AM251" s="352"/>
      <c r="AN251" s="352"/>
      <c r="AO251" s="352"/>
      <c r="AP251" s="352"/>
      <c r="AQ251" s="352"/>
      <c r="AR251" s="352"/>
      <c r="AS251" s="352"/>
      <c r="AT251" s="352"/>
      <c r="AU251" s="352"/>
      <c r="AV251" s="352"/>
      <c r="AW251" s="352"/>
      <c r="AX251" s="352"/>
      <c r="AY251" s="352"/>
      <c r="AZ251" s="352"/>
      <c r="BA251" s="352"/>
      <c r="BB251" s="352"/>
      <c r="BC251" s="352"/>
      <c r="BD251" s="352"/>
      <c r="BE251" s="352"/>
      <c r="BF251" s="352"/>
    </row>
    <row r="252" customFormat="false" ht="12.75" hidden="false" customHeight="false" outlineLevel="0" collapsed="false">
      <c r="A252" s="355" t="n">
        <f aca="false">EOMONTH(A251,0)+1</f>
        <v>44470</v>
      </c>
      <c r="B252" s="346" t="n">
        <v>0.066535134782377</v>
      </c>
      <c r="D252" s="363" t="n">
        <v>43344</v>
      </c>
      <c r="E252" s="364" t="n">
        <v>40.0000038146973</v>
      </c>
      <c r="F252" s="364" t="n">
        <v>50.0000038146973</v>
      </c>
      <c r="G252" s="364" t="n">
        <v>60.0000038146973</v>
      </c>
      <c r="H252" s="372"/>
      <c r="I252" s="364" t="n">
        <v>26.25</v>
      </c>
      <c r="J252" s="364" t="n">
        <v>35.75</v>
      </c>
      <c r="K252" s="364" t="n">
        <v>37.75</v>
      </c>
      <c r="L252" s="353"/>
      <c r="M252" s="354"/>
      <c r="N252" s="352"/>
      <c r="O252" s="352"/>
      <c r="P252" s="352"/>
      <c r="Q252" s="352"/>
      <c r="R252" s="352"/>
      <c r="S252" s="352"/>
      <c r="T252" s="352"/>
      <c r="U252" s="352"/>
      <c r="V252" s="352"/>
      <c r="W252" s="352"/>
      <c r="X252" s="352"/>
      <c r="Y252" s="352"/>
      <c r="Z252" s="352"/>
      <c r="AA252" s="352"/>
      <c r="AB252" s="352"/>
      <c r="AC252" s="352"/>
      <c r="AD252" s="352"/>
      <c r="AE252" s="352"/>
      <c r="AF252" s="352"/>
      <c r="AG252" s="352"/>
      <c r="AH252" s="352"/>
      <c r="AI252" s="352"/>
      <c r="AJ252" s="352"/>
      <c r="AK252" s="352"/>
      <c r="AL252" s="352"/>
      <c r="AM252" s="352"/>
      <c r="AN252" s="352"/>
      <c r="AO252" s="352"/>
      <c r="AP252" s="352"/>
      <c r="AQ252" s="352"/>
      <c r="AR252" s="352"/>
      <c r="AS252" s="352"/>
      <c r="AT252" s="352"/>
      <c r="AU252" s="352"/>
      <c r="AV252" s="352"/>
      <c r="AW252" s="352"/>
      <c r="AX252" s="352"/>
      <c r="AY252" s="352"/>
      <c r="AZ252" s="352"/>
      <c r="BA252" s="352"/>
      <c r="BB252" s="352"/>
      <c r="BC252" s="352"/>
      <c r="BD252" s="352"/>
      <c r="BE252" s="352"/>
      <c r="BF252" s="352"/>
    </row>
    <row r="253" customFormat="false" ht="12.75" hidden="false" customHeight="false" outlineLevel="0" collapsed="false">
      <c r="A253" s="355" t="n">
        <f aca="false">EOMONTH(A252,0)+1</f>
        <v>44501</v>
      </c>
      <c r="B253" s="346" t="n">
        <v>0.066531268074106</v>
      </c>
      <c r="D253" s="363" t="n">
        <v>43374</v>
      </c>
      <c r="E253" s="364" t="n">
        <v>43.9000015258789</v>
      </c>
      <c r="F253" s="364" t="n">
        <v>46.9000015258789</v>
      </c>
      <c r="G253" s="364" t="n">
        <v>49.9000015258789</v>
      </c>
      <c r="H253" s="372"/>
      <c r="I253" s="364" t="n">
        <v>23.5</v>
      </c>
      <c r="J253" s="364" t="n">
        <v>30.5</v>
      </c>
      <c r="K253" s="364" t="n">
        <v>32.5</v>
      </c>
      <c r="L253" s="353"/>
      <c r="M253" s="354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  <c r="Z253" s="352"/>
      <c r="AA253" s="352"/>
      <c r="AB253" s="352"/>
      <c r="AC253" s="352"/>
      <c r="AD253" s="352"/>
      <c r="AE253" s="352"/>
      <c r="AF253" s="352"/>
      <c r="AG253" s="352"/>
      <c r="AH253" s="352"/>
      <c r="AI253" s="352"/>
      <c r="AJ253" s="352"/>
      <c r="AK253" s="352"/>
      <c r="AL253" s="352"/>
      <c r="AM253" s="352"/>
      <c r="AN253" s="352"/>
      <c r="AO253" s="352"/>
      <c r="AP253" s="352"/>
      <c r="AQ253" s="352"/>
      <c r="AR253" s="352"/>
      <c r="AS253" s="352"/>
      <c r="AT253" s="352"/>
      <c r="AU253" s="352"/>
      <c r="AV253" s="352"/>
      <c r="AW253" s="352"/>
      <c r="AX253" s="352"/>
      <c r="AY253" s="352"/>
      <c r="AZ253" s="352"/>
      <c r="BA253" s="352"/>
      <c r="BB253" s="352"/>
      <c r="BC253" s="352"/>
      <c r="BD253" s="352"/>
      <c r="BE253" s="352"/>
      <c r="BF253" s="352"/>
    </row>
    <row r="254" customFormat="false" ht="12.75" hidden="false" customHeight="false" outlineLevel="0" collapsed="false">
      <c r="A254" s="355" t="n">
        <f aca="false">EOMONTH(A253,0)+1</f>
        <v>44531</v>
      </c>
      <c r="B254" s="346" t="n">
        <v>0.066527526098363</v>
      </c>
      <c r="D254" s="363" t="n">
        <v>43405</v>
      </c>
      <c r="E254" s="364" t="n">
        <v>44</v>
      </c>
      <c r="F254" s="364" t="n">
        <v>47</v>
      </c>
      <c r="G254" s="364" t="n">
        <v>50</v>
      </c>
      <c r="H254" s="372"/>
      <c r="I254" s="364" t="n">
        <v>23.5</v>
      </c>
      <c r="J254" s="364" t="n">
        <v>30.5</v>
      </c>
      <c r="K254" s="364" t="n">
        <v>32.5</v>
      </c>
      <c r="L254" s="353"/>
      <c r="M254" s="354"/>
      <c r="N254" s="352"/>
      <c r="O254" s="352"/>
      <c r="P254" s="352"/>
      <c r="Q254" s="352"/>
      <c r="R254" s="352"/>
      <c r="S254" s="352"/>
      <c r="T254" s="352"/>
      <c r="U254" s="352"/>
      <c r="V254" s="352"/>
      <c r="W254" s="352"/>
      <c r="X254" s="352"/>
      <c r="Y254" s="352"/>
      <c r="Z254" s="352"/>
      <c r="AA254" s="352"/>
      <c r="AB254" s="352"/>
      <c r="AC254" s="352"/>
      <c r="AD254" s="352"/>
      <c r="AE254" s="352"/>
      <c r="AF254" s="352"/>
      <c r="AG254" s="352"/>
      <c r="AH254" s="352"/>
      <c r="AI254" s="352"/>
      <c r="AJ254" s="352"/>
      <c r="AK254" s="352"/>
      <c r="AL254" s="352"/>
      <c r="AM254" s="352"/>
      <c r="AN254" s="352"/>
      <c r="AO254" s="352"/>
      <c r="AP254" s="352"/>
      <c r="AQ254" s="352"/>
      <c r="AR254" s="352"/>
      <c r="AS254" s="352"/>
      <c r="AT254" s="352"/>
      <c r="AU254" s="352"/>
      <c r="AV254" s="352"/>
      <c r="AW254" s="352"/>
      <c r="AX254" s="352"/>
      <c r="AY254" s="352"/>
      <c r="AZ254" s="352"/>
      <c r="BA254" s="352"/>
      <c r="BB254" s="352"/>
      <c r="BC254" s="352"/>
      <c r="BD254" s="352"/>
      <c r="BE254" s="352"/>
      <c r="BF254" s="352"/>
    </row>
    <row r="255" customFormat="false" ht="12.75" hidden="false" customHeight="false" outlineLevel="0" collapsed="false">
      <c r="A255" s="355" t="n">
        <f aca="false">EOMONTH(A254,0)+1</f>
        <v>44562</v>
      </c>
      <c r="B255" s="346" t="n">
        <v>0.066523659390101</v>
      </c>
      <c r="D255" s="363" t="n">
        <v>43435</v>
      </c>
      <c r="E255" s="364" t="n">
        <v>44.0999984741211</v>
      </c>
      <c r="F255" s="364" t="n">
        <v>47.0999984741211</v>
      </c>
      <c r="G255" s="364" t="n">
        <v>50.0999984741211</v>
      </c>
      <c r="H255" s="372"/>
      <c r="I255" s="364" t="n">
        <v>24</v>
      </c>
      <c r="J255" s="364" t="n">
        <v>31</v>
      </c>
      <c r="K255" s="364" t="n">
        <v>33</v>
      </c>
      <c r="L255" s="353"/>
      <c r="M255" s="354"/>
      <c r="N255" s="352"/>
      <c r="O255" s="352"/>
      <c r="P255" s="352"/>
      <c r="Q255" s="352"/>
      <c r="R255" s="352"/>
      <c r="S255" s="352"/>
      <c r="T255" s="352"/>
      <c r="U255" s="352"/>
      <c r="V255" s="352"/>
      <c r="W255" s="352"/>
      <c r="X255" s="352"/>
      <c r="Y255" s="352"/>
      <c r="Z255" s="352"/>
      <c r="AA255" s="352"/>
      <c r="AB255" s="352"/>
      <c r="AC255" s="352"/>
      <c r="AD255" s="352"/>
      <c r="AE255" s="352"/>
      <c r="AF255" s="352"/>
      <c r="AG255" s="352"/>
      <c r="AH255" s="352"/>
      <c r="AI255" s="352"/>
      <c r="AJ255" s="352"/>
      <c r="AK255" s="352"/>
      <c r="AL255" s="352"/>
      <c r="AM255" s="352"/>
      <c r="AN255" s="352"/>
      <c r="AO255" s="352"/>
      <c r="AP255" s="352"/>
      <c r="AQ255" s="352"/>
      <c r="AR255" s="352"/>
      <c r="AS255" s="352"/>
      <c r="AT255" s="352"/>
      <c r="AU255" s="352"/>
      <c r="AV255" s="352"/>
      <c r="AW255" s="352"/>
      <c r="AX255" s="352"/>
      <c r="AY255" s="352"/>
      <c r="AZ255" s="352"/>
      <c r="BA255" s="352"/>
      <c r="BB255" s="352"/>
      <c r="BC255" s="352"/>
      <c r="BD255" s="352"/>
      <c r="BE255" s="352"/>
      <c r="BF255" s="352"/>
    </row>
    <row r="256" customFormat="false" ht="12.75" hidden="false" customHeight="false" outlineLevel="0" collapsed="false">
      <c r="A256" s="355" t="n">
        <f aca="false">EOMONTH(A255,0)+1</f>
        <v>44593</v>
      </c>
      <c r="B256" s="346" t="n">
        <v>0.066519792681844</v>
      </c>
      <c r="D256" s="363" t="n">
        <v>43466</v>
      </c>
      <c r="E256" s="364" t="n">
        <v>57.3500022888184</v>
      </c>
      <c r="F256" s="364" t="n">
        <v>60.3500022888184</v>
      </c>
      <c r="G256" s="364" t="n">
        <v>63.3500022888184</v>
      </c>
      <c r="H256" s="372"/>
      <c r="I256" s="364" t="n">
        <v>24.25</v>
      </c>
      <c r="J256" s="364" t="n">
        <v>31.5</v>
      </c>
      <c r="K256" s="364" t="n">
        <v>33.5</v>
      </c>
      <c r="L256" s="353"/>
      <c r="M256" s="354"/>
      <c r="N256" s="352"/>
      <c r="O256" s="352"/>
      <c r="P256" s="352"/>
      <c r="Q256" s="352"/>
      <c r="R256" s="352"/>
      <c r="S256" s="352"/>
      <c r="T256" s="352"/>
      <c r="U256" s="352"/>
      <c r="V256" s="352"/>
      <c r="W256" s="352"/>
      <c r="X256" s="352"/>
      <c r="Y256" s="352"/>
      <c r="Z256" s="352"/>
      <c r="AA256" s="352"/>
      <c r="AB256" s="352"/>
      <c r="AC256" s="352"/>
      <c r="AD256" s="352"/>
      <c r="AE256" s="352"/>
      <c r="AF256" s="352"/>
      <c r="AG256" s="352"/>
      <c r="AH256" s="352"/>
      <c r="AI256" s="352"/>
      <c r="AJ256" s="352"/>
      <c r="AK256" s="352"/>
      <c r="AL256" s="352"/>
      <c r="AM256" s="352"/>
      <c r="AN256" s="352"/>
      <c r="AO256" s="352"/>
      <c r="AP256" s="352"/>
      <c r="AQ256" s="352"/>
      <c r="AR256" s="352"/>
      <c r="AS256" s="352"/>
      <c r="AT256" s="352"/>
      <c r="AU256" s="352"/>
      <c r="AV256" s="352"/>
      <c r="AW256" s="352"/>
      <c r="AX256" s="352"/>
      <c r="AY256" s="352"/>
      <c r="AZ256" s="352"/>
      <c r="BA256" s="352"/>
      <c r="BB256" s="352"/>
      <c r="BC256" s="352"/>
      <c r="BD256" s="352"/>
      <c r="BE256" s="352"/>
      <c r="BF256" s="352"/>
    </row>
    <row r="257" customFormat="false" ht="12.75" hidden="false" customHeight="false" outlineLevel="0" collapsed="false">
      <c r="A257" s="355" t="n">
        <f aca="false">EOMONTH(A256,0)+1</f>
        <v>44621</v>
      </c>
      <c r="B257" s="346" t="n">
        <v>0.066516300171164</v>
      </c>
      <c r="D257" s="363" t="n">
        <v>43497</v>
      </c>
      <c r="E257" s="364" t="n">
        <v>56.75</v>
      </c>
      <c r="F257" s="364" t="n">
        <v>59.75</v>
      </c>
      <c r="G257" s="364" t="n">
        <v>62.75</v>
      </c>
      <c r="H257" s="372"/>
      <c r="I257" s="364" t="n">
        <v>24.25</v>
      </c>
      <c r="J257" s="364" t="n">
        <v>31.25</v>
      </c>
      <c r="K257" s="364" t="n">
        <v>33.25</v>
      </c>
      <c r="L257" s="353"/>
      <c r="M257" s="354"/>
      <c r="N257" s="352"/>
      <c r="O257" s="352"/>
      <c r="P257" s="352"/>
      <c r="Q257" s="352"/>
      <c r="R257" s="352"/>
      <c r="S257" s="352"/>
      <c r="T257" s="352"/>
      <c r="U257" s="352"/>
      <c r="V257" s="352"/>
      <c r="W257" s="352"/>
      <c r="X257" s="352"/>
      <c r="Y257" s="352"/>
      <c r="Z257" s="352"/>
      <c r="AA257" s="352"/>
      <c r="AB257" s="352"/>
      <c r="AC257" s="352"/>
      <c r="AD257" s="352"/>
      <c r="AE257" s="352"/>
      <c r="AF257" s="352"/>
      <c r="AG257" s="352"/>
      <c r="AH257" s="352"/>
      <c r="AI257" s="352"/>
      <c r="AJ257" s="352"/>
      <c r="AK257" s="352"/>
      <c r="AL257" s="352"/>
      <c r="AM257" s="352"/>
      <c r="AN257" s="352"/>
      <c r="AO257" s="352"/>
      <c r="AP257" s="352"/>
      <c r="AQ257" s="352"/>
      <c r="AR257" s="352"/>
      <c r="AS257" s="352"/>
      <c r="AT257" s="352"/>
      <c r="AU257" s="352"/>
      <c r="AV257" s="352"/>
      <c r="AW257" s="352"/>
      <c r="AX257" s="352"/>
      <c r="AY257" s="352"/>
      <c r="AZ257" s="352"/>
      <c r="BA257" s="352"/>
      <c r="BB257" s="352"/>
      <c r="BC257" s="352"/>
      <c r="BD257" s="352"/>
      <c r="BE257" s="352"/>
      <c r="BF257" s="352"/>
    </row>
    <row r="258" customFormat="false" ht="12.75" hidden="false" customHeight="false" outlineLevel="0" collapsed="false">
      <c r="A258" s="355" t="n">
        <f aca="false">EOMONTH(A257,0)+1</f>
        <v>44652</v>
      </c>
      <c r="B258" s="346" t="n">
        <v>0.066512433462917</v>
      </c>
      <c r="D258" s="363" t="n">
        <v>43525</v>
      </c>
      <c r="E258" s="364" t="n">
        <v>48.3999977111816</v>
      </c>
      <c r="F258" s="364" t="n">
        <v>51.3999977111816</v>
      </c>
      <c r="G258" s="364" t="n">
        <v>54.3999977111816</v>
      </c>
      <c r="H258" s="372"/>
      <c r="I258" s="364" t="n">
        <v>23.5</v>
      </c>
      <c r="J258" s="364" t="n">
        <v>30.5</v>
      </c>
      <c r="K258" s="364" t="n">
        <v>32.5</v>
      </c>
      <c r="L258" s="353"/>
      <c r="M258" s="354"/>
      <c r="N258" s="352"/>
      <c r="O258" s="352"/>
      <c r="P258" s="352"/>
      <c r="Q258" s="352"/>
      <c r="R258" s="352"/>
      <c r="S258" s="352"/>
      <c r="T258" s="352"/>
      <c r="U258" s="352"/>
      <c r="V258" s="352"/>
      <c r="W258" s="352"/>
      <c r="X258" s="352"/>
      <c r="Y258" s="352"/>
      <c r="Z258" s="352"/>
      <c r="AA258" s="352"/>
      <c r="AB258" s="352"/>
      <c r="AC258" s="352"/>
      <c r="AD258" s="352"/>
      <c r="AE258" s="352"/>
      <c r="AF258" s="352"/>
      <c r="AG258" s="352"/>
      <c r="AH258" s="352"/>
      <c r="AI258" s="352"/>
      <c r="AJ258" s="352"/>
      <c r="AK258" s="352"/>
      <c r="AL258" s="352"/>
      <c r="AM258" s="352"/>
      <c r="AN258" s="352"/>
      <c r="AO258" s="352"/>
      <c r="AP258" s="352"/>
      <c r="AQ258" s="352"/>
      <c r="AR258" s="352"/>
      <c r="AS258" s="352"/>
      <c r="AT258" s="352"/>
      <c r="AU258" s="352"/>
      <c r="AV258" s="352"/>
      <c r="AW258" s="352"/>
      <c r="AX258" s="352"/>
      <c r="AY258" s="352"/>
      <c r="AZ258" s="352"/>
      <c r="BA258" s="352"/>
      <c r="BB258" s="352"/>
      <c r="BC258" s="352"/>
      <c r="BD258" s="352"/>
      <c r="BE258" s="352"/>
      <c r="BF258" s="352"/>
    </row>
    <row r="259" customFormat="false" ht="12.75" hidden="false" customHeight="false" outlineLevel="0" collapsed="false">
      <c r="A259" s="355" t="n">
        <f aca="false">EOMONTH(A258,0)+1</f>
        <v>44682</v>
      </c>
      <c r="B259" s="346" t="n">
        <v>0.066508691487198</v>
      </c>
      <c r="D259" s="363" t="n">
        <v>43556</v>
      </c>
      <c r="E259" s="364" t="n">
        <v>47.6000022888184</v>
      </c>
      <c r="F259" s="364" t="n">
        <v>50.6000022888184</v>
      </c>
      <c r="G259" s="364" t="n">
        <v>53.6000022888184</v>
      </c>
      <c r="H259" s="372"/>
      <c r="I259" s="364" t="n">
        <v>23.25</v>
      </c>
      <c r="J259" s="364" t="n">
        <v>30.25</v>
      </c>
      <c r="K259" s="364" t="n">
        <v>32.25</v>
      </c>
      <c r="L259" s="353"/>
      <c r="M259" s="354"/>
      <c r="N259" s="352"/>
      <c r="O259" s="352"/>
      <c r="P259" s="352"/>
      <c r="Q259" s="352"/>
      <c r="R259" s="352"/>
      <c r="S259" s="352"/>
      <c r="T259" s="352"/>
      <c r="U259" s="352"/>
      <c r="V259" s="352"/>
      <c r="W259" s="352"/>
      <c r="X259" s="352"/>
      <c r="Y259" s="352"/>
      <c r="Z259" s="352"/>
      <c r="AA259" s="352"/>
      <c r="AB259" s="352"/>
      <c r="AC259" s="352"/>
      <c r="AD259" s="352"/>
      <c r="AE259" s="352"/>
      <c r="AF259" s="352"/>
      <c r="AG259" s="352"/>
      <c r="AH259" s="352"/>
      <c r="AI259" s="352"/>
      <c r="AJ259" s="352"/>
      <c r="AK259" s="352"/>
      <c r="AL259" s="352"/>
      <c r="AM259" s="352"/>
      <c r="AN259" s="352"/>
      <c r="AO259" s="352"/>
      <c r="AP259" s="352"/>
      <c r="AQ259" s="352"/>
      <c r="AR259" s="352"/>
      <c r="AS259" s="352"/>
      <c r="AT259" s="352"/>
      <c r="AU259" s="352"/>
      <c r="AV259" s="352"/>
      <c r="AW259" s="352"/>
      <c r="AX259" s="352"/>
      <c r="AY259" s="352"/>
      <c r="AZ259" s="352"/>
      <c r="BA259" s="352"/>
      <c r="BB259" s="352"/>
      <c r="BC259" s="352"/>
      <c r="BD259" s="352"/>
      <c r="BE259" s="352"/>
      <c r="BF259" s="352"/>
    </row>
    <row r="260" customFormat="false" ht="12.75" hidden="false" customHeight="false" outlineLevel="0" collapsed="false">
      <c r="A260" s="355" t="n">
        <f aca="false">EOMONTH(A259,0)+1</f>
        <v>44713</v>
      </c>
      <c r="B260" s="346" t="n">
        <v>0.06650482477896</v>
      </c>
      <c r="D260" s="363" t="n">
        <v>43586</v>
      </c>
      <c r="E260" s="364" t="n">
        <v>54.9999961853027</v>
      </c>
      <c r="F260" s="364" t="n">
        <v>59.9999961853027</v>
      </c>
      <c r="G260" s="364" t="n">
        <v>64.9999961853027</v>
      </c>
      <c r="H260" s="372"/>
      <c r="I260" s="364" t="n">
        <v>31</v>
      </c>
      <c r="J260" s="364" t="n">
        <v>38</v>
      </c>
      <c r="K260" s="364" t="n">
        <v>40</v>
      </c>
      <c r="L260" s="353"/>
      <c r="M260" s="354"/>
      <c r="N260" s="352"/>
      <c r="O260" s="352"/>
      <c r="P260" s="352"/>
      <c r="Q260" s="352"/>
      <c r="R260" s="352"/>
      <c r="S260" s="352"/>
      <c r="T260" s="352"/>
      <c r="U260" s="352"/>
      <c r="V260" s="352"/>
      <c r="W260" s="352"/>
      <c r="X260" s="352"/>
      <c r="Y260" s="352"/>
      <c r="Z260" s="352"/>
      <c r="AA260" s="352"/>
      <c r="AB260" s="352"/>
      <c r="AC260" s="352"/>
      <c r="AD260" s="352"/>
      <c r="AE260" s="352"/>
      <c r="AF260" s="352"/>
      <c r="AG260" s="352"/>
      <c r="AH260" s="352"/>
      <c r="AI260" s="352"/>
      <c r="AJ260" s="352"/>
      <c r="AK260" s="352"/>
      <c r="AL260" s="352"/>
      <c r="AM260" s="352"/>
      <c r="AN260" s="352"/>
      <c r="AO260" s="352"/>
      <c r="AP260" s="352"/>
      <c r="AQ260" s="352"/>
      <c r="AR260" s="352"/>
      <c r="AS260" s="352"/>
      <c r="AT260" s="352"/>
      <c r="AU260" s="352"/>
      <c r="AV260" s="352"/>
      <c r="AW260" s="352"/>
      <c r="AX260" s="352"/>
      <c r="AY260" s="352"/>
      <c r="AZ260" s="352"/>
      <c r="BA260" s="352"/>
      <c r="BB260" s="352"/>
      <c r="BC260" s="352"/>
      <c r="BD260" s="352"/>
      <c r="BE260" s="352"/>
      <c r="BF260" s="352"/>
    </row>
    <row r="261" customFormat="false" ht="12.75" hidden="false" customHeight="false" outlineLevel="0" collapsed="false">
      <c r="A261" s="355" t="n">
        <f aca="false">EOMONTH(A260,0)+1</f>
        <v>44743</v>
      </c>
      <c r="B261" s="346" t="n">
        <v>0.06650108280325</v>
      </c>
      <c r="D261" s="363" t="n">
        <v>43617</v>
      </c>
      <c r="E261" s="364" t="n">
        <v>58.5</v>
      </c>
      <c r="F261" s="364" t="n">
        <v>73.5</v>
      </c>
      <c r="G261" s="364" t="n">
        <v>83.5</v>
      </c>
      <c r="H261" s="372"/>
      <c r="I261" s="364" t="n">
        <v>30.25</v>
      </c>
      <c r="J261" s="364" t="n">
        <v>39</v>
      </c>
      <c r="K261" s="364" t="n">
        <v>46.75</v>
      </c>
      <c r="L261" s="353"/>
      <c r="M261" s="354"/>
      <c r="N261" s="352"/>
      <c r="O261" s="352"/>
      <c r="P261" s="352"/>
      <c r="Q261" s="352"/>
      <c r="R261" s="352"/>
      <c r="S261" s="352"/>
      <c r="T261" s="352"/>
      <c r="U261" s="352"/>
      <c r="V261" s="352"/>
      <c r="W261" s="352"/>
      <c r="X261" s="352"/>
      <c r="Y261" s="352"/>
      <c r="Z261" s="352"/>
      <c r="AA261" s="352"/>
      <c r="AB261" s="352"/>
      <c r="AC261" s="352"/>
      <c r="AD261" s="352"/>
      <c r="AE261" s="352"/>
      <c r="AF261" s="352"/>
      <c r="AG261" s="352"/>
      <c r="AH261" s="352"/>
      <c r="AI261" s="352"/>
      <c r="AJ261" s="352"/>
      <c r="AK261" s="352"/>
      <c r="AL261" s="352"/>
      <c r="AM261" s="352"/>
      <c r="AN261" s="352"/>
      <c r="AO261" s="352"/>
      <c r="AP261" s="352"/>
      <c r="AQ261" s="352"/>
      <c r="AR261" s="352"/>
      <c r="AS261" s="352"/>
      <c r="AT261" s="352"/>
      <c r="AU261" s="352"/>
      <c r="AV261" s="352"/>
      <c r="AW261" s="352"/>
      <c r="AX261" s="352"/>
      <c r="AY261" s="352"/>
      <c r="AZ261" s="352"/>
      <c r="BA261" s="352"/>
      <c r="BB261" s="352"/>
      <c r="BC261" s="352"/>
      <c r="BD261" s="352"/>
      <c r="BE261" s="352"/>
      <c r="BF261" s="352"/>
    </row>
    <row r="262" customFormat="false" ht="12.75" hidden="false" customHeight="false" outlineLevel="0" collapsed="false">
      <c r="B262" s="346" t="n">
        <v>0.066497216095021</v>
      </c>
      <c r="D262" s="352"/>
      <c r="E262" s="352"/>
      <c r="F262" s="352"/>
      <c r="G262" s="352"/>
      <c r="H262" s="352"/>
      <c r="I262" s="352"/>
      <c r="J262" s="352"/>
      <c r="K262" s="352"/>
      <c r="L262" s="352"/>
      <c r="M262" s="354"/>
      <c r="N262" s="352"/>
      <c r="O262" s="352"/>
      <c r="P262" s="352"/>
      <c r="Q262" s="352"/>
      <c r="R262" s="352"/>
      <c r="S262" s="352"/>
      <c r="T262" s="352"/>
      <c r="U262" s="352"/>
      <c r="V262" s="352"/>
      <c r="W262" s="352"/>
      <c r="X262" s="352"/>
      <c r="Y262" s="352"/>
      <c r="Z262" s="352"/>
      <c r="AA262" s="352"/>
      <c r="AB262" s="352"/>
      <c r="AC262" s="352"/>
      <c r="AD262" s="352"/>
      <c r="AE262" s="352"/>
      <c r="AF262" s="352"/>
      <c r="AG262" s="352"/>
      <c r="AH262" s="352"/>
      <c r="AI262" s="352"/>
      <c r="AJ262" s="352"/>
      <c r="AK262" s="352"/>
      <c r="AL262" s="352"/>
      <c r="AM262" s="352"/>
      <c r="AN262" s="352"/>
      <c r="AO262" s="352"/>
      <c r="AP262" s="352"/>
      <c r="AQ262" s="352"/>
      <c r="AR262" s="352"/>
      <c r="AS262" s="352"/>
      <c r="AT262" s="352"/>
      <c r="AU262" s="352"/>
      <c r="AV262" s="352"/>
      <c r="AW262" s="352"/>
      <c r="AX262" s="352"/>
      <c r="AY262" s="352"/>
      <c r="AZ262" s="352"/>
      <c r="BA262" s="352"/>
      <c r="BB262" s="352"/>
      <c r="BC262" s="352"/>
      <c r="BD262" s="352"/>
      <c r="BE262" s="352"/>
      <c r="BF262" s="352"/>
    </row>
    <row r="263" customFormat="false" ht="12.75" hidden="false" customHeight="false" outlineLevel="0" collapsed="false">
      <c r="B263" s="346" t="n">
        <v>0.066493349386798</v>
      </c>
      <c r="D263" s="352"/>
      <c r="E263" s="352"/>
      <c r="F263" s="352"/>
      <c r="G263" s="352"/>
      <c r="H263" s="352"/>
      <c r="I263" s="352"/>
      <c r="J263" s="352"/>
      <c r="K263" s="352"/>
      <c r="L263" s="352"/>
      <c r="M263" s="354"/>
      <c r="N263" s="352"/>
      <c r="O263" s="352"/>
      <c r="P263" s="352"/>
      <c r="Q263" s="352"/>
      <c r="R263" s="352"/>
      <c r="S263" s="352"/>
      <c r="T263" s="352"/>
      <c r="U263" s="352"/>
      <c r="V263" s="352"/>
      <c r="W263" s="352"/>
      <c r="X263" s="352"/>
      <c r="Y263" s="352"/>
      <c r="Z263" s="352"/>
      <c r="AA263" s="352"/>
      <c r="AB263" s="352"/>
      <c r="AC263" s="352"/>
      <c r="AD263" s="352"/>
      <c r="AE263" s="352"/>
      <c r="AF263" s="352"/>
      <c r="AG263" s="352"/>
      <c r="AH263" s="352"/>
      <c r="AI263" s="352"/>
      <c r="AJ263" s="352"/>
      <c r="AK263" s="352"/>
      <c r="AL263" s="352"/>
      <c r="AM263" s="352"/>
      <c r="AN263" s="352"/>
      <c r="AO263" s="352"/>
      <c r="AP263" s="352"/>
      <c r="AQ263" s="352"/>
      <c r="AR263" s="352"/>
      <c r="AS263" s="352"/>
      <c r="AT263" s="352"/>
      <c r="AU263" s="352"/>
      <c r="AV263" s="352"/>
      <c r="AW263" s="352"/>
      <c r="AX263" s="352"/>
      <c r="AY263" s="352"/>
      <c r="AZ263" s="352"/>
      <c r="BA263" s="352"/>
      <c r="BB263" s="352"/>
      <c r="BC263" s="352"/>
      <c r="BD263" s="352"/>
      <c r="BE263" s="352"/>
      <c r="BF263" s="352"/>
    </row>
    <row r="264" customFormat="false" ht="12.75" hidden="false" customHeight="false" outlineLevel="0" collapsed="false">
      <c r="B264" s="346" t="n">
        <v>0.066489607411103</v>
      </c>
      <c r="D264" s="352"/>
      <c r="E264" s="352"/>
      <c r="F264" s="352"/>
      <c r="G264" s="352"/>
      <c r="H264" s="352"/>
      <c r="I264" s="352"/>
      <c r="J264" s="352"/>
      <c r="K264" s="352"/>
      <c r="L264" s="352"/>
      <c r="M264" s="354"/>
      <c r="N264" s="352"/>
      <c r="O264" s="352"/>
      <c r="P264" s="352"/>
      <c r="Q264" s="352"/>
      <c r="R264" s="352"/>
      <c r="S264" s="352"/>
      <c r="T264" s="352"/>
      <c r="U264" s="352"/>
      <c r="V264" s="352"/>
      <c r="W264" s="352"/>
      <c r="X264" s="352"/>
      <c r="Y264" s="352"/>
      <c r="Z264" s="352"/>
      <c r="AA264" s="352"/>
      <c r="AB264" s="352"/>
      <c r="AC264" s="352"/>
      <c r="AD264" s="352"/>
      <c r="AE264" s="352"/>
      <c r="AF264" s="352"/>
      <c r="AG264" s="352"/>
      <c r="AH264" s="352"/>
      <c r="AI264" s="352"/>
      <c r="AJ264" s="352"/>
      <c r="AK264" s="352"/>
      <c r="AL264" s="352"/>
      <c r="AM264" s="352"/>
      <c r="AN264" s="352"/>
      <c r="AO264" s="352"/>
      <c r="AP264" s="352"/>
      <c r="AQ264" s="352"/>
      <c r="AR264" s="352"/>
      <c r="AS264" s="352"/>
      <c r="AT264" s="352"/>
      <c r="AU264" s="352"/>
      <c r="AV264" s="352"/>
      <c r="AW264" s="352"/>
      <c r="AX264" s="352"/>
      <c r="AY264" s="352"/>
      <c r="AZ264" s="352"/>
      <c r="BA264" s="352"/>
      <c r="BB264" s="352"/>
      <c r="BC264" s="352"/>
      <c r="BD264" s="352"/>
      <c r="BE264" s="352"/>
      <c r="BF264" s="352"/>
    </row>
    <row r="265" customFormat="false" ht="12.75" hidden="false" customHeight="false" outlineLevel="0" collapsed="false">
      <c r="B265" s="346" t="n">
        <v>0.066485740702889</v>
      </c>
      <c r="D265" s="352"/>
      <c r="E265" s="352"/>
      <c r="F265" s="352"/>
      <c r="G265" s="352"/>
      <c r="H265" s="352"/>
      <c r="I265" s="352"/>
      <c r="J265" s="352"/>
      <c r="K265" s="352"/>
      <c r="L265" s="352"/>
      <c r="M265" s="354"/>
      <c r="N265" s="352"/>
      <c r="O265" s="352"/>
      <c r="P265" s="352"/>
      <c r="Q265" s="352"/>
      <c r="R265" s="352"/>
      <c r="S265" s="352"/>
      <c r="T265" s="352"/>
      <c r="U265" s="352"/>
      <c r="V265" s="352"/>
      <c r="W265" s="352"/>
      <c r="X265" s="352"/>
      <c r="Y265" s="352"/>
      <c r="Z265" s="352"/>
      <c r="AA265" s="352"/>
      <c r="AB265" s="352"/>
      <c r="AC265" s="352"/>
      <c r="AD265" s="352"/>
      <c r="AE265" s="352"/>
      <c r="AF265" s="352"/>
      <c r="AG265" s="352"/>
      <c r="AH265" s="352"/>
      <c r="AI265" s="352"/>
      <c r="AJ265" s="352"/>
      <c r="AK265" s="352"/>
      <c r="AL265" s="352"/>
      <c r="AM265" s="352"/>
      <c r="AN265" s="352"/>
      <c r="AO265" s="352"/>
      <c r="AP265" s="352"/>
      <c r="AQ265" s="352"/>
      <c r="AR265" s="352"/>
      <c r="AS265" s="352"/>
      <c r="AT265" s="352"/>
      <c r="AU265" s="352"/>
      <c r="AV265" s="352"/>
      <c r="AW265" s="352"/>
      <c r="AX265" s="352"/>
      <c r="AY265" s="352"/>
      <c r="AZ265" s="352"/>
      <c r="BA265" s="352"/>
      <c r="BB265" s="352"/>
      <c r="BC265" s="352"/>
      <c r="BD265" s="352"/>
      <c r="BE265" s="352"/>
      <c r="BF265" s="352"/>
    </row>
    <row r="266" customFormat="false" ht="12.75" hidden="false" customHeight="false" outlineLevel="0" collapsed="false">
      <c r="B266" s="346" t="n">
        <v>0.066481998727204</v>
      </c>
      <c r="D266" s="352"/>
      <c r="E266" s="352"/>
      <c r="F266" s="352"/>
      <c r="G266" s="352"/>
      <c r="H266" s="352"/>
      <c r="I266" s="352"/>
      <c r="J266" s="352"/>
      <c r="K266" s="352"/>
      <c r="L266" s="352"/>
      <c r="M266" s="354"/>
      <c r="N266" s="352"/>
      <c r="O266" s="352"/>
      <c r="P266" s="352"/>
      <c r="Q266" s="352"/>
      <c r="R266" s="352"/>
      <c r="S266" s="352"/>
      <c r="T266" s="352"/>
      <c r="U266" s="352"/>
      <c r="V266" s="352"/>
      <c r="W266" s="352"/>
      <c r="X266" s="352"/>
      <c r="Y266" s="352"/>
      <c r="Z266" s="352"/>
      <c r="AA266" s="352"/>
      <c r="AB266" s="352"/>
      <c r="AC266" s="352"/>
      <c r="AD266" s="352"/>
      <c r="AE266" s="352"/>
      <c r="AF266" s="352"/>
      <c r="AG266" s="352"/>
      <c r="AH266" s="352"/>
      <c r="AI266" s="352"/>
      <c r="AJ266" s="352"/>
      <c r="AK266" s="352"/>
      <c r="AL266" s="352"/>
      <c r="AM266" s="352"/>
      <c r="AN266" s="352"/>
      <c r="AO266" s="352"/>
      <c r="AP266" s="352"/>
      <c r="AQ266" s="352"/>
      <c r="AR266" s="352"/>
      <c r="AS266" s="352"/>
      <c r="AT266" s="352"/>
      <c r="AU266" s="352"/>
      <c r="AV266" s="352"/>
      <c r="AW266" s="352"/>
      <c r="AX266" s="352"/>
      <c r="AY266" s="352"/>
      <c r="AZ266" s="352"/>
      <c r="BA266" s="352"/>
      <c r="BB266" s="352"/>
      <c r="BC266" s="352"/>
      <c r="BD266" s="352"/>
      <c r="BE266" s="352"/>
      <c r="BF266" s="352"/>
    </row>
    <row r="267" customFormat="false" ht="12.75" hidden="false" customHeight="false" outlineLevel="0" collapsed="false">
      <c r="B267" s="346" t="n">
        <v>0.066478132019</v>
      </c>
      <c r="D267" s="352"/>
      <c r="E267" s="352"/>
      <c r="F267" s="352"/>
      <c r="G267" s="352"/>
      <c r="H267" s="352"/>
      <c r="I267" s="352"/>
      <c r="J267" s="352"/>
      <c r="K267" s="352"/>
      <c r="L267" s="352"/>
      <c r="M267" s="354"/>
      <c r="N267" s="352"/>
      <c r="O267" s="352"/>
      <c r="P267" s="352"/>
      <c r="Q267" s="352"/>
      <c r="R267" s="352"/>
      <c r="S267" s="352"/>
      <c r="T267" s="352"/>
      <c r="U267" s="352"/>
      <c r="V267" s="352"/>
      <c r="W267" s="352"/>
      <c r="X267" s="352"/>
      <c r="Y267" s="352"/>
      <c r="Z267" s="352"/>
      <c r="AA267" s="352"/>
      <c r="AB267" s="352"/>
      <c r="AC267" s="352"/>
      <c r="AD267" s="352"/>
      <c r="AE267" s="352"/>
      <c r="AF267" s="352"/>
      <c r="AG267" s="352"/>
      <c r="AH267" s="352"/>
      <c r="AI267" s="352"/>
      <c r="AJ267" s="352"/>
      <c r="AK267" s="352"/>
      <c r="AL267" s="352"/>
      <c r="AM267" s="352"/>
      <c r="AN267" s="352"/>
      <c r="AO267" s="352"/>
      <c r="AP267" s="352"/>
      <c r="AQ267" s="352"/>
      <c r="AR267" s="352"/>
      <c r="AS267" s="352"/>
      <c r="AT267" s="352"/>
      <c r="AU267" s="352"/>
      <c r="AV267" s="352"/>
      <c r="AW267" s="352"/>
      <c r="AX267" s="352"/>
      <c r="AY267" s="352"/>
      <c r="AZ267" s="352"/>
      <c r="BA267" s="352"/>
      <c r="BB267" s="352"/>
      <c r="BC267" s="352"/>
      <c r="BD267" s="352"/>
      <c r="BE267" s="352"/>
      <c r="BF267" s="352"/>
    </row>
    <row r="268" customFormat="false" ht="12.75" hidden="false" customHeight="false" outlineLevel="0" collapsed="false">
      <c r="B268" s="346" t="n">
        <v>0.066474265310801</v>
      </c>
      <c r="D268" s="352"/>
      <c r="E268" s="352"/>
      <c r="F268" s="352"/>
      <c r="G268" s="352"/>
      <c r="H268" s="352"/>
      <c r="I268" s="352"/>
      <c r="J268" s="352"/>
      <c r="K268" s="352"/>
      <c r="L268" s="352"/>
      <c r="M268" s="354"/>
      <c r="N268" s="352"/>
      <c r="O268" s="352"/>
      <c r="P268" s="352"/>
      <c r="Q268" s="352"/>
      <c r="R268" s="352"/>
      <c r="S268" s="352"/>
      <c r="T268" s="352"/>
      <c r="U268" s="352"/>
      <c r="V268" s="352"/>
      <c r="W268" s="352"/>
      <c r="X268" s="352"/>
      <c r="Y268" s="352"/>
      <c r="Z268" s="352"/>
      <c r="AA268" s="352"/>
      <c r="AB268" s="352"/>
      <c r="AC268" s="352"/>
      <c r="AD268" s="352"/>
      <c r="AE268" s="352"/>
      <c r="AF268" s="352"/>
      <c r="AG268" s="352"/>
      <c r="AH268" s="352"/>
      <c r="AI268" s="352"/>
      <c r="AJ268" s="352"/>
      <c r="AK268" s="352"/>
      <c r="AL268" s="352"/>
      <c r="AM268" s="352"/>
      <c r="AN268" s="352"/>
      <c r="AO268" s="352"/>
      <c r="AP268" s="352"/>
      <c r="AQ268" s="352"/>
      <c r="AR268" s="352"/>
      <c r="AS268" s="352"/>
      <c r="AT268" s="352"/>
      <c r="AU268" s="352"/>
      <c r="AV268" s="352"/>
      <c r="AW268" s="352"/>
      <c r="AX268" s="352"/>
      <c r="AY268" s="352"/>
      <c r="AZ268" s="352"/>
      <c r="BA268" s="352"/>
      <c r="BB268" s="352"/>
      <c r="BC268" s="352"/>
      <c r="BD268" s="352"/>
      <c r="BE268" s="352"/>
      <c r="BF268" s="352"/>
    </row>
    <row r="269" customFormat="false" ht="12.75" hidden="false" customHeight="false" outlineLevel="0" collapsed="false">
      <c r="B269" s="346" t="n">
        <v>0.066470772800173</v>
      </c>
      <c r="D269" s="352"/>
      <c r="E269" s="352"/>
      <c r="F269" s="352"/>
      <c r="G269" s="352"/>
      <c r="H269" s="352"/>
      <c r="I269" s="352"/>
      <c r="J269" s="352"/>
      <c r="K269" s="352"/>
      <c r="L269" s="352"/>
      <c r="M269" s="354"/>
      <c r="N269" s="352"/>
      <c r="O269" s="352"/>
      <c r="P269" s="352"/>
      <c r="Q269" s="352"/>
      <c r="R269" s="352"/>
      <c r="S269" s="352"/>
      <c r="T269" s="352"/>
      <c r="U269" s="352"/>
      <c r="V269" s="352"/>
      <c r="W269" s="352"/>
      <c r="X269" s="352"/>
      <c r="Y269" s="352"/>
      <c r="Z269" s="352"/>
      <c r="AA269" s="352"/>
      <c r="AB269" s="352"/>
      <c r="AC269" s="352"/>
      <c r="AD269" s="352"/>
      <c r="AE269" s="352"/>
      <c r="AF269" s="352"/>
      <c r="AG269" s="352"/>
      <c r="AH269" s="352"/>
      <c r="AI269" s="352"/>
      <c r="AJ269" s="352"/>
      <c r="AK269" s="352"/>
      <c r="AL269" s="352"/>
      <c r="AM269" s="352"/>
      <c r="AN269" s="352"/>
      <c r="AO269" s="352"/>
      <c r="AP269" s="352"/>
      <c r="AQ269" s="352"/>
      <c r="AR269" s="352"/>
      <c r="AS269" s="352"/>
      <c r="AT269" s="352"/>
      <c r="AU269" s="352"/>
      <c r="AV269" s="352"/>
      <c r="AW269" s="352"/>
      <c r="AX269" s="352"/>
      <c r="AY269" s="352"/>
      <c r="AZ269" s="352"/>
      <c r="BA269" s="352"/>
      <c r="BB269" s="352"/>
      <c r="BC269" s="352"/>
      <c r="BD269" s="352"/>
      <c r="BE269" s="352"/>
      <c r="BF269" s="352"/>
    </row>
    <row r="270" customFormat="false" ht="12.75" hidden="false" customHeight="false" outlineLevel="0" collapsed="false">
      <c r="B270" s="346" t="n">
        <v>0.066466906091985</v>
      </c>
      <c r="D270" s="352"/>
      <c r="E270" s="352"/>
      <c r="F270" s="352"/>
      <c r="G270" s="352"/>
      <c r="H270" s="352"/>
      <c r="I270" s="352"/>
      <c r="J270" s="352"/>
      <c r="K270" s="352"/>
      <c r="L270" s="352"/>
      <c r="M270" s="354"/>
      <c r="N270" s="352"/>
      <c r="O270" s="352"/>
      <c r="P270" s="352"/>
      <c r="Q270" s="352"/>
      <c r="R270" s="352"/>
      <c r="S270" s="352"/>
      <c r="T270" s="352"/>
      <c r="U270" s="352"/>
      <c r="V270" s="352"/>
      <c r="W270" s="352"/>
      <c r="X270" s="352"/>
      <c r="Y270" s="352"/>
      <c r="Z270" s="352"/>
      <c r="AA270" s="352"/>
      <c r="AB270" s="352"/>
      <c r="AC270" s="352"/>
      <c r="AD270" s="352"/>
      <c r="AE270" s="352"/>
      <c r="AF270" s="352"/>
      <c r="AG270" s="352"/>
      <c r="AH270" s="352"/>
      <c r="AI270" s="352"/>
      <c r="AJ270" s="352"/>
      <c r="AK270" s="352"/>
      <c r="AL270" s="352"/>
      <c r="AM270" s="352"/>
      <c r="AN270" s="352"/>
      <c r="AO270" s="352"/>
      <c r="AP270" s="352"/>
      <c r="AQ270" s="352"/>
      <c r="AR270" s="352"/>
      <c r="AS270" s="352"/>
      <c r="AT270" s="352"/>
      <c r="AU270" s="352"/>
      <c r="AV270" s="352"/>
      <c r="AW270" s="352"/>
      <c r="AX270" s="352"/>
      <c r="AY270" s="352"/>
      <c r="AZ270" s="352"/>
      <c r="BA270" s="352"/>
      <c r="BB270" s="352"/>
      <c r="BC270" s="352"/>
      <c r="BD270" s="352"/>
      <c r="BE270" s="352"/>
      <c r="BF270" s="352"/>
    </row>
    <row r="271" customFormat="false" ht="12.75" hidden="false" customHeight="false" outlineLevel="0" collapsed="false">
      <c r="B271" s="346" t="n">
        <v>0.066463164116321</v>
      </c>
      <c r="D271" s="352"/>
      <c r="E271" s="352"/>
      <c r="F271" s="352"/>
      <c r="G271" s="352"/>
      <c r="H271" s="352"/>
      <c r="I271" s="352"/>
      <c r="J271" s="352"/>
      <c r="K271" s="352"/>
      <c r="L271" s="352"/>
      <c r="M271" s="354"/>
      <c r="N271" s="352"/>
      <c r="O271" s="352"/>
      <c r="P271" s="352"/>
      <c r="Q271" s="352"/>
      <c r="R271" s="352"/>
      <c r="S271" s="352"/>
      <c r="T271" s="352"/>
      <c r="U271" s="352"/>
      <c r="V271" s="352"/>
      <c r="W271" s="352"/>
      <c r="X271" s="352"/>
      <c r="Y271" s="352"/>
      <c r="Z271" s="352"/>
      <c r="AA271" s="352"/>
      <c r="AB271" s="352"/>
      <c r="AC271" s="352"/>
      <c r="AD271" s="352"/>
      <c r="AE271" s="352"/>
      <c r="AF271" s="352"/>
      <c r="AG271" s="352"/>
      <c r="AH271" s="352"/>
      <c r="AI271" s="352"/>
      <c r="AJ271" s="352"/>
      <c r="AK271" s="352"/>
      <c r="AL271" s="352"/>
      <c r="AM271" s="352"/>
      <c r="AN271" s="352"/>
      <c r="AO271" s="352"/>
      <c r="AP271" s="352"/>
      <c r="AQ271" s="352"/>
      <c r="AR271" s="352"/>
      <c r="AS271" s="352"/>
      <c r="AT271" s="352"/>
      <c r="AU271" s="352"/>
      <c r="AV271" s="352"/>
      <c r="AW271" s="352"/>
      <c r="AX271" s="352"/>
      <c r="AY271" s="352"/>
      <c r="AZ271" s="352"/>
      <c r="BA271" s="352"/>
      <c r="BB271" s="352"/>
      <c r="BC271" s="352"/>
      <c r="BD271" s="352"/>
      <c r="BE271" s="352"/>
      <c r="BF271" s="352"/>
    </row>
    <row r="272" customFormat="false" ht="12.75" hidden="false" customHeight="false" outlineLevel="0" collapsed="false">
      <c r="B272" s="346" t="n">
        <v>0.066459297408142</v>
      </c>
      <c r="D272" s="352"/>
      <c r="E272" s="352"/>
      <c r="F272" s="352"/>
      <c r="G272" s="352"/>
      <c r="H272" s="352"/>
      <c r="I272" s="352"/>
      <c r="J272" s="352"/>
      <c r="K272" s="352"/>
      <c r="L272" s="352"/>
      <c r="M272" s="354"/>
      <c r="N272" s="352"/>
      <c r="O272" s="352"/>
      <c r="P272" s="352"/>
      <c r="Q272" s="352"/>
      <c r="R272" s="352"/>
      <c r="S272" s="352"/>
      <c r="T272" s="352"/>
      <c r="U272" s="352"/>
      <c r="V272" s="352"/>
      <c r="W272" s="352"/>
      <c r="X272" s="352"/>
      <c r="Y272" s="352"/>
      <c r="Z272" s="352"/>
      <c r="AA272" s="352"/>
      <c r="AB272" s="352"/>
      <c r="AC272" s="352"/>
      <c r="AD272" s="352"/>
      <c r="AE272" s="352"/>
      <c r="AF272" s="352"/>
      <c r="AG272" s="352"/>
      <c r="AH272" s="352"/>
      <c r="AI272" s="352"/>
      <c r="AJ272" s="352"/>
      <c r="AK272" s="352"/>
      <c r="AL272" s="352"/>
      <c r="AM272" s="352"/>
      <c r="AN272" s="352"/>
      <c r="AO272" s="352"/>
      <c r="AP272" s="352"/>
      <c r="AQ272" s="352"/>
      <c r="AR272" s="352"/>
      <c r="AS272" s="352"/>
      <c r="AT272" s="352"/>
      <c r="AU272" s="352"/>
      <c r="AV272" s="352"/>
      <c r="AW272" s="352"/>
      <c r="AX272" s="352"/>
      <c r="AY272" s="352"/>
      <c r="AZ272" s="352"/>
      <c r="BA272" s="352"/>
      <c r="BB272" s="352"/>
      <c r="BC272" s="352"/>
      <c r="BD272" s="352"/>
      <c r="BE272" s="352"/>
      <c r="BF272" s="352"/>
    </row>
    <row r="273" customFormat="false" ht="12.75" hidden="false" customHeight="false" outlineLevel="0" collapsed="false">
      <c r="B273" s="346" t="n">
        <v>0.066455555432489</v>
      </c>
      <c r="D273" s="352"/>
      <c r="E273" s="352"/>
      <c r="F273" s="352"/>
      <c r="G273" s="352"/>
      <c r="H273" s="352"/>
      <c r="I273" s="352"/>
      <c r="J273" s="352"/>
      <c r="K273" s="352"/>
      <c r="L273" s="352"/>
      <c r="M273" s="354"/>
      <c r="N273" s="352"/>
      <c r="O273" s="352"/>
      <c r="P273" s="352"/>
      <c r="Q273" s="352"/>
      <c r="R273" s="352"/>
      <c r="S273" s="352"/>
      <c r="T273" s="352"/>
      <c r="U273" s="352"/>
      <c r="V273" s="352"/>
      <c r="W273" s="352"/>
      <c r="X273" s="352"/>
      <c r="Y273" s="352"/>
      <c r="Z273" s="352"/>
      <c r="AA273" s="352"/>
      <c r="AB273" s="352"/>
      <c r="AC273" s="352"/>
      <c r="AD273" s="352"/>
      <c r="AE273" s="352"/>
      <c r="AF273" s="352"/>
      <c r="AG273" s="352"/>
      <c r="AH273" s="352"/>
      <c r="AI273" s="352"/>
      <c r="AJ273" s="352"/>
      <c r="AK273" s="352"/>
      <c r="AL273" s="352"/>
      <c r="AM273" s="352"/>
      <c r="AN273" s="352"/>
      <c r="AO273" s="352"/>
      <c r="AP273" s="352"/>
      <c r="AQ273" s="352"/>
      <c r="AR273" s="352"/>
      <c r="AS273" s="352"/>
      <c r="AT273" s="352"/>
      <c r="AU273" s="352"/>
      <c r="AV273" s="352"/>
      <c r="AW273" s="352"/>
      <c r="AX273" s="352"/>
      <c r="AY273" s="352"/>
      <c r="AZ273" s="352"/>
      <c r="BA273" s="352"/>
      <c r="BB273" s="352"/>
      <c r="BC273" s="352"/>
      <c r="BD273" s="352"/>
      <c r="BE273" s="352"/>
      <c r="BF273" s="352"/>
    </row>
    <row r="274" customFormat="false" ht="12.75" hidden="false" customHeight="false" outlineLevel="0" collapsed="false">
      <c r="B274" s="346" t="n">
        <v>0.066451688724319</v>
      </c>
      <c r="D274" s="352"/>
      <c r="E274" s="352"/>
      <c r="F274" s="352"/>
      <c r="G274" s="352"/>
      <c r="H274" s="352"/>
      <c r="I274" s="352"/>
      <c r="J274" s="352"/>
      <c r="K274" s="352"/>
      <c r="L274" s="352"/>
      <c r="M274" s="354"/>
      <c r="N274" s="352"/>
      <c r="O274" s="352"/>
      <c r="P274" s="352"/>
      <c r="Q274" s="352"/>
      <c r="R274" s="352"/>
      <c r="S274" s="352"/>
      <c r="T274" s="352"/>
      <c r="U274" s="352"/>
      <c r="V274" s="352"/>
      <c r="W274" s="352"/>
      <c r="X274" s="352"/>
      <c r="Y274" s="352"/>
      <c r="Z274" s="352"/>
      <c r="AA274" s="352"/>
      <c r="AB274" s="352"/>
      <c r="AC274" s="352"/>
      <c r="AD274" s="352"/>
      <c r="AE274" s="352"/>
      <c r="AF274" s="352"/>
      <c r="AG274" s="352"/>
      <c r="AH274" s="352"/>
      <c r="AI274" s="352"/>
      <c r="AJ274" s="352"/>
      <c r="AK274" s="352"/>
      <c r="AL274" s="352"/>
      <c r="AM274" s="352"/>
      <c r="AN274" s="352"/>
      <c r="AO274" s="352"/>
      <c r="AP274" s="352"/>
      <c r="AQ274" s="352"/>
      <c r="AR274" s="352"/>
      <c r="AS274" s="352"/>
      <c r="AT274" s="352"/>
      <c r="AU274" s="352"/>
      <c r="AV274" s="352"/>
      <c r="AW274" s="352"/>
      <c r="AX274" s="352"/>
      <c r="AY274" s="352"/>
      <c r="AZ274" s="352"/>
      <c r="BA274" s="352"/>
      <c r="BB274" s="352"/>
      <c r="BC274" s="352"/>
      <c r="BD274" s="352"/>
      <c r="BE274" s="352"/>
      <c r="BF274" s="352"/>
    </row>
    <row r="275" customFormat="false" ht="12.75" hidden="false" customHeight="false" outlineLevel="0" collapsed="false">
      <c r="B275" s="346" t="n">
        <v>0.066447822016154</v>
      </c>
      <c r="D275" s="352"/>
      <c r="E275" s="352"/>
      <c r="F275" s="352"/>
      <c r="G275" s="352"/>
      <c r="H275" s="352"/>
      <c r="I275" s="352"/>
      <c r="J275" s="352"/>
      <c r="K275" s="352"/>
      <c r="L275" s="352"/>
      <c r="M275" s="354"/>
      <c r="N275" s="352"/>
      <c r="O275" s="352"/>
      <c r="P275" s="352"/>
      <c r="Q275" s="352"/>
      <c r="R275" s="352"/>
      <c r="S275" s="352"/>
      <c r="T275" s="352"/>
      <c r="U275" s="352"/>
      <c r="V275" s="352"/>
      <c r="W275" s="352"/>
      <c r="X275" s="352"/>
      <c r="Y275" s="352"/>
      <c r="Z275" s="352"/>
      <c r="AA275" s="352"/>
      <c r="AB275" s="352"/>
      <c r="AC275" s="352"/>
      <c r="AD275" s="352"/>
      <c r="AE275" s="352"/>
      <c r="AF275" s="352"/>
      <c r="AG275" s="352"/>
      <c r="AH275" s="352"/>
      <c r="AI275" s="352"/>
      <c r="AJ275" s="352"/>
      <c r="AK275" s="352"/>
      <c r="AL275" s="352"/>
      <c r="AM275" s="352"/>
      <c r="AN275" s="352"/>
      <c r="AO275" s="352"/>
      <c r="AP275" s="352"/>
      <c r="AQ275" s="352"/>
      <c r="AR275" s="352"/>
      <c r="AS275" s="352"/>
      <c r="AT275" s="352"/>
      <c r="AU275" s="352"/>
      <c r="AV275" s="352"/>
      <c r="AW275" s="352"/>
      <c r="AX275" s="352"/>
      <c r="AY275" s="352"/>
      <c r="AZ275" s="352"/>
      <c r="BA275" s="352"/>
      <c r="BB275" s="352"/>
      <c r="BC275" s="352"/>
      <c r="BD275" s="352"/>
      <c r="BE275" s="352"/>
      <c r="BF275" s="352"/>
    </row>
    <row r="276" customFormat="false" ht="12.75" hidden="false" customHeight="false" outlineLevel="0" collapsed="false">
      <c r="B276" s="346" t="n">
        <v>0.066444080040515</v>
      </c>
      <c r="D276" s="352"/>
      <c r="E276" s="352"/>
      <c r="F276" s="352"/>
      <c r="G276" s="352"/>
      <c r="H276" s="352"/>
      <c r="I276" s="352"/>
      <c r="J276" s="352"/>
      <c r="K276" s="352"/>
      <c r="L276" s="352"/>
      <c r="M276" s="354"/>
      <c r="N276" s="352"/>
      <c r="O276" s="352"/>
      <c r="P276" s="352"/>
      <c r="Q276" s="352"/>
      <c r="R276" s="352"/>
      <c r="S276" s="352"/>
      <c r="T276" s="352"/>
      <c r="U276" s="352"/>
      <c r="V276" s="352"/>
      <c r="W276" s="352"/>
      <c r="X276" s="352"/>
      <c r="Y276" s="352"/>
      <c r="Z276" s="352"/>
      <c r="AA276" s="352"/>
      <c r="AB276" s="352"/>
      <c r="AC276" s="352"/>
      <c r="AD276" s="352"/>
      <c r="AE276" s="352"/>
      <c r="AF276" s="352"/>
      <c r="AG276" s="352"/>
      <c r="AH276" s="352"/>
      <c r="AI276" s="352"/>
      <c r="AJ276" s="352"/>
      <c r="AK276" s="352"/>
      <c r="AL276" s="352"/>
      <c r="AM276" s="352"/>
      <c r="AN276" s="352"/>
      <c r="AO276" s="352"/>
      <c r="AP276" s="352"/>
      <c r="AQ276" s="352"/>
      <c r="AR276" s="352"/>
      <c r="AS276" s="352"/>
      <c r="AT276" s="352"/>
      <c r="AU276" s="352"/>
      <c r="AV276" s="352"/>
      <c r="AW276" s="352"/>
      <c r="AX276" s="352"/>
      <c r="AY276" s="352"/>
      <c r="AZ276" s="352"/>
      <c r="BA276" s="352"/>
      <c r="BB276" s="352"/>
      <c r="BC276" s="352"/>
      <c r="BD276" s="352"/>
      <c r="BE276" s="352"/>
      <c r="BF276" s="352"/>
    </row>
    <row r="277" customFormat="false" ht="12.75" hidden="false" customHeight="false" outlineLevel="0" collapsed="false">
      <c r="B277" s="346" t="n">
        <v>0.06644021333236</v>
      </c>
      <c r="D277" s="352"/>
      <c r="E277" s="352"/>
      <c r="F277" s="352"/>
      <c r="G277" s="352"/>
      <c r="H277" s="352"/>
      <c r="I277" s="352"/>
      <c r="J277" s="352"/>
      <c r="K277" s="352"/>
      <c r="L277" s="352"/>
      <c r="M277" s="354"/>
      <c r="N277" s="352"/>
      <c r="O277" s="352"/>
      <c r="P277" s="352"/>
      <c r="Q277" s="352"/>
      <c r="R277" s="352"/>
      <c r="S277" s="352"/>
      <c r="T277" s="352"/>
      <c r="U277" s="352"/>
      <c r="V277" s="352"/>
      <c r="W277" s="352"/>
      <c r="X277" s="352"/>
      <c r="Y277" s="352"/>
      <c r="Z277" s="352"/>
      <c r="AA277" s="352"/>
      <c r="AB277" s="352"/>
      <c r="AC277" s="352"/>
      <c r="AD277" s="352"/>
      <c r="AE277" s="352"/>
      <c r="AF277" s="352"/>
      <c r="AG277" s="352"/>
      <c r="AH277" s="352"/>
      <c r="AI277" s="352"/>
      <c r="AJ277" s="352"/>
      <c r="AK277" s="352"/>
      <c r="AL277" s="352"/>
      <c r="AM277" s="352"/>
      <c r="AN277" s="352"/>
      <c r="AO277" s="352"/>
      <c r="AP277" s="352"/>
      <c r="AQ277" s="352"/>
      <c r="AR277" s="352"/>
      <c r="AS277" s="352"/>
      <c r="AT277" s="352"/>
      <c r="AU277" s="352"/>
      <c r="AV277" s="352"/>
      <c r="AW277" s="352"/>
      <c r="AX277" s="352"/>
      <c r="AY277" s="352"/>
      <c r="AZ277" s="352"/>
      <c r="BA277" s="352"/>
      <c r="BB277" s="352"/>
      <c r="BC277" s="352"/>
      <c r="BD277" s="352"/>
      <c r="BE277" s="352"/>
      <c r="BF277" s="352"/>
    </row>
    <row r="278" customFormat="false" ht="12.75" hidden="false" customHeight="false" outlineLevel="0" collapsed="false">
      <c r="B278" s="346" t="n">
        <v>0.06643647135673</v>
      </c>
      <c r="D278" s="352"/>
      <c r="E278" s="352"/>
      <c r="F278" s="352"/>
      <c r="G278" s="352"/>
      <c r="H278" s="352"/>
      <c r="I278" s="352"/>
      <c r="J278" s="352"/>
      <c r="K278" s="352"/>
      <c r="L278" s="352"/>
      <c r="M278" s="354"/>
      <c r="N278" s="352"/>
      <c r="O278" s="352"/>
      <c r="P278" s="352"/>
      <c r="Q278" s="352"/>
      <c r="R278" s="352"/>
      <c r="S278" s="352"/>
      <c r="T278" s="352"/>
      <c r="U278" s="352"/>
      <c r="V278" s="352"/>
      <c r="W278" s="352"/>
      <c r="X278" s="352"/>
      <c r="Y278" s="352"/>
      <c r="Z278" s="352"/>
      <c r="AA278" s="352"/>
      <c r="AB278" s="352"/>
      <c r="AC278" s="352"/>
      <c r="AD278" s="352"/>
      <c r="AE278" s="352"/>
      <c r="AF278" s="352"/>
      <c r="AG278" s="352"/>
      <c r="AH278" s="352"/>
      <c r="AI278" s="352"/>
      <c r="AJ278" s="352"/>
      <c r="AK278" s="352"/>
      <c r="AL278" s="352"/>
      <c r="AM278" s="352"/>
      <c r="AN278" s="352"/>
      <c r="AO278" s="352"/>
      <c r="AP278" s="352"/>
      <c r="AQ278" s="352"/>
      <c r="AR278" s="352"/>
      <c r="AS278" s="352"/>
      <c r="AT278" s="352"/>
      <c r="AU278" s="352"/>
      <c r="AV278" s="352"/>
      <c r="AW278" s="352"/>
      <c r="AX278" s="352"/>
      <c r="AY278" s="352"/>
      <c r="AZ278" s="352"/>
      <c r="BA278" s="352"/>
      <c r="BB278" s="352"/>
      <c r="BC278" s="352"/>
      <c r="BD278" s="352"/>
      <c r="BE278" s="352"/>
      <c r="BF278" s="352"/>
    </row>
    <row r="279" customFormat="false" ht="12.75" hidden="false" customHeight="false" outlineLevel="0" collapsed="false">
      <c r="B279" s="346" t="n">
        <v>0.066432604648585</v>
      </c>
      <c r="D279" s="352"/>
      <c r="E279" s="352"/>
      <c r="F279" s="352"/>
      <c r="G279" s="352"/>
      <c r="H279" s="352"/>
      <c r="I279" s="352"/>
      <c r="J279" s="352"/>
      <c r="K279" s="352"/>
      <c r="L279" s="352"/>
      <c r="M279" s="354"/>
      <c r="N279" s="352"/>
      <c r="O279" s="352"/>
      <c r="P279" s="352"/>
      <c r="Q279" s="352"/>
      <c r="R279" s="352"/>
      <c r="S279" s="352"/>
      <c r="T279" s="352"/>
      <c r="U279" s="352"/>
      <c r="V279" s="352"/>
      <c r="W279" s="352"/>
      <c r="X279" s="352"/>
      <c r="Y279" s="352"/>
      <c r="Z279" s="352"/>
      <c r="AA279" s="352"/>
      <c r="AB279" s="352"/>
      <c r="AC279" s="352"/>
      <c r="AD279" s="352"/>
      <c r="AE279" s="352"/>
      <c r="AF279" s="352"/>
      <c r="AG279" s="352"/>
      <c r="AH279" s="352"/>
      <c r="AI279" s="352"/>
      <c r="AJ279" s="352"/>
      <c r="AK279" s="352"/>
      <c r="AL279" s="352"/>
      <c r="AM279" s="352"/>
      <c r="AN279" s="352"/>
      <c r="AO279" s="352"/>
      <c r="AP279" s="352"/>
      <c r="AQ279" s="352"/>
      <c r="AR279" s="352"/>
      <c r="AS279" s="352"/>
      <c r="AT279" s="352"/>
      <c r="AU279" s="352"/>
      <c r="AV279" s="352"/>
      <c r="AW279" s="352"/>
      <c r="AX279" s="352"/>
      <c r="AY279" s="352"/>
      <c r="AZ279" s="352"/>
      <c r="BA279" s="352"/>
      <c r="BB279" s="352"/>
      <c r="BC279" s="352"/>
      <c r="BD279" s="352"/>
      <c r="BE279" s="352"/>
      <c r="BF279" s="352"/>
    </row>
    <row r="280" customFormat="false" ht="12.75" hidden="false" customHeight="false" outlineLevel="0" collapsed="false">
      <c r="B280" s="346" t="n">
        <v>0.066428737940444</v>
      </c>
      <c r="D280" s="352"/>
      <c r="E280" s="352"/>
      <c r="F280" s="352"/>
      <c r="G280" s="352"/>
      <c r="H280" s="352"/>
      <c r="I280" s="352"/>
      <c r="J280" s="352"/>
      <c r="K280" s="352"/>
      <c r="L280" s="352"/>
      <c r="M280" s="354"/>
      <c r="N280" s="352"/>
      <c r="O280" s="352"/>
      <c r="P280" s="352"/>
      <c r="Q280" s="352"/>
      <c r="R280" s="352"/>
      <c r="S280" s="352"/>
      <c r="T280" s="352"/>
      <c r="U280" s="352"/>
      <c r="V280" s="352"/>
      <c r="W280" s="352"/>
      <c r="X280" s="352"/>
      <c r="Y280" s="352"/>
      <c r="Z280" s="352"/>
      <c r="AA280" s="352"/>
      <c r="AB280" s="352"/>
      <c r="AC280" s="352"/>
      <c r="AD280" s="352"/>
      <c r="AE280" s="352"/>
      <c r="AF280" s="352"/>
      <c r="AG280" s="352"/>
      <c r="AH280" s="352"/>
      <c r="AI280" s="352"/>
      <c r="AJ280" s="352"/>
      <c r="AK280" s="352"/>
      <c r="AL280" s="352"/>
      <c r="AM280" s="352"/>
      <c r="AN280" s="352"/>
      <c r="AO280" s="352"/>
      <c r="AP280" s="352"/>
      <c r="AQ280" s="352"/>
      <c r="AR280" s="352"/>
      <c r="AS280" s="352"/>
      <c r="AT280" s="352"/>
      <c r="AU280" s="352"/>
      <c r="AV280" s="352"/>
      <c r="AW280" s="352"/>
      <c r="AX280" s="352"/>
      <c r="AY280" s="352"/>
      <c r="AZ280" s="352"/>
      <c r="BA280" s="352"/>
      <c r="BB280" s="352"/>
      <c r="BC280" s="352"/>
      <c r="BD280" s="352"/>
      <c r="BE280" s="352"/>
      <c r="BF280" s="352"/>
    </row>
    <row r="281" customFormat="false" ht="12.75" hidden="false" customHeight="false" outlineLevel="0" collapsed="false">
      <c r="B281" s="346" t="n">
        <v>0.06642512069735</v>
      </c>
      <c r="D281" s="352"/>
      <c r="E281" s="352"/>
      <c r="F281" s="352"/>
      <c r="G281" s="352"/>
      <c r="H281" s="352"/>
      <c r="I281" s="352"/>
      <c r="J281" s="352"/>
      <c r="K281" s="352"/>
      <c r="L281" s="352"/>
      <c r="M281" s="354"/>
      <c r="N281" s="352"/>
      <c r="O281" s="352"/>
      <c r="P281" s="352"/>
      <c r="Q281" s="352"/>
      <c r="R281" s="352"/>
      <c r="S281" s="352"/>
      <c r="T281" s="352"/>
      <c r="U281" s="352"/>
      <c r="V281" s="352"/>
      <c r="W281" s="352"/>
      <c r="X281" s="352"/>
      <c r="Y281" s="352"/>
      <c r="Z281" s="352"/>
      <c r="AA281" s="352"/>
      <c r="AB281" s="352"/>
      <c r="AC281" s="352"/>
      <c r="AD281" s="352"/>
      <c r="AE281" s="352"/>
      <c r="AF281" s="352"/>
      <c r="AG281" s="352"/>
      <c r="AH281" s="352"/>
      <c r="AI281" s="352"/>
      <c r="AJ281" s="352"/>
      <c r="AK281" s="352"/>
      <c r="AL281" s="352"/>
      <c r="AM281" s="352"/>
      <c r="AN281" s="352"/>
      <c r="AO281" s="352"/>
      <c r="AP281" s="352"/>
      <c r="AQ281" s="352"/>
      <c r="AR281" s="352"/>
      <c r="AS281" s="352"/>
      <c r="AT281" s="352"/>
      <c r="AU281" s="352"/>
      <c r="AV281" s="352"/>
      <c r="AW281" s="352"/>
      <c r="AX281" s="352"/>
      <c r="AY281" s="352"/>
      <c r="AZ281" s="352"/>
      <c r="BA281" s="352"/>
      <c r="BB281" s="352"/>
      <c r="BC281" s="352"/>
      <c r="BD281" s="352"/>
      <c r="BE281" s="352"/>
      <c r="BF281" s="352"/>
    </row>
    <row r="282" customFormat="false" ht="12.75" hidden="false" customHeight="false" outlineLevel="0" collapsed="false">
      <c r="B282" s="346" t="n">
        <v>0.066421253989219</v>
      </c>
      <c r="D282" s="352"/>
      <c r="E282" s="352"/>
      <c r="F282" s="352"/>
      <c r="G282" s="352"/>
      <c r="H282" s="352"/>
      <c r="I282" s="352"/>
      <c r="J282" s="352"/>
      <c r="K282" s="352"/>
      <c r="L282" s="352"/>
      <c r="M282" s="354"/>
      <c r="N282" s="352"/>
      <c r="O282" s="352"/>
      <c r="P282" s="352"/>
      <c r="Q282" s="352"/>
      <c r="R282" s="352"/>
      <c r="S282" s="352"/>
      <c r="T282" s="352"/>
      <c r="U282" s="352"/>
      <c r="V282" s="352"/>
      <c r="W282" s="352"/>
      <c r="X282" s="352"/>
      <c r="Y282" s="352"/>
      <c r="Z282" s="352"/>
      <c r="AA282" s="352"/>
      <c r="AB282" s="352"/>
      <c r="AC282" s="352"/>
      <c r="AD282" s="352"/>
      <c r="AE282" s="352"/>
      <c r="AF282" s="352"/>
      <c r="AG282" s="352"/>
      <c r="AH282" s="352"/>
      <c r="AI282" s="352"/>
      <c r="AJ282" s="352"/>
      <c r="AK282" s="352"/>
      <c r="AL282" s="352"/>
      <c r="AM282" s="352"/>
      <c r="AN282" s="352"/>
      <c r="AO282" s="352"/>
      <c r="AP282" s="352"/>
      <c r="AQ282" s="352"/>
      <c r="AR282" s="352"/>
      <c r="AS282" s="352"/>
      <c r="AT282" s="352"/>
      <c r="AU282" s="352"/>
      <c r="AV282" s="352"/>
      <c r="AW282" s="352"/>
      <c r="AX282" s="352"/>
      <c r="AY282" s="352"/>
      <c r="AZ282" s="352"/>
      <c r="BA282" s="352"/>
      <c r="BB282" s="352"/>
      <c r="BC282" s="352"/>
      <c r="BD282" s="352"/>
      <c r="BE282" s="352"/>
      <c r="BF282" s="352"/>
    </row>
    <row r="283" customFormat="false" ht="12.75" hidden="false" customHeight="false" outlineLevel="0" collapsed="false">
      <c r="B283" s="346" t="n">
        <v>0.066417512013612</v>
      </c>
      <c r="D283" s="352"/>
      <c r="E283" s="352"/>
      <c r="F283" s="352"/>
      <c r="G283" s="352"/>
      <c r="H283" s="352"/>
      <c r="I283" s="352"/>
      <c r="J283" s="352"/>
      <c r="K283" s="352"/>
      <c r="L283" s="352"/>
      <c r="M283" s="354"/>
      <c r="N283" s="352"/>
      <c r="O283" s="352"/>
      <c r="P283" s="352"/>
      <c r="Q283" s="352"/>
      <c r="R283" s="352"/>
      <c r="S283" s="352"/>
      <c r="T283" s="352"/>
      <c r="U283" s="352"/>
      <c r="V283" s="352"/>
      <c r="W283" s="352"/>
      <c r="X283" s="352"/>
      <c r="Y283" s="352"/>
      <c r="Z283" s="352"/>
      <c r="AA283" s="352"/>
      <c r="AB283" s="352"/>
      <c r="AC283" s="352"/>
      <c r="AD283" s="352"/>
      <c r="AE283" s="352"/>
      <c r="AF283" s="352"/>
      <c r="AG283" s="352"/>
      <c r="AH283" s="352"/>
      <c r="AI283" s="352"/>
      <c r="AJ283" s="352"/>
      <c r="AK283" s="352"/>
      <c r="AL283" s="352"/>
      <c r="AM283" s="352"/>
      <c r="AN283" s="352"/>
      <c r="AO283" s="352"/>
      <c r="AP283" s="352"/>
      <c r="AQ283" s="352"/>
      <c r="AR283" s="352"/>
      <c r="AS283" s="352"/>
      <c r="AT283" s="352"/>
      <c r="AU283" s="352"/>
      <c r="AV283" s="352"/>
      <c r="AW283" s="352"/>
      <c r="AX283" s="352"/>
      <c r="AY283" s="352"/>
      <c r="AZ283" s="352"/>
      <c r="BA283" s="352"/>
      <c r="BB283" s="352"/>
      <c r="BC283" s="352"/>
      <c r="BD283" s="352"/>
      <c r="BE283" s="352"/>
      <c r="BF283" s="352"/>
    </row>
    <row r="284" customFormat="false" ht="12.75" hidden="false" customHeight="false" outlineLevel="0" collapsed="false">
      <c r="B284" s="346" t="n">
        <v>0.066413645305491</v>
      </c>
      <c r="D284" s="352"/>
      <c r="E284" s="352"/>
      <c r="F284" s="352"/>
      <c r="G284" s="352"/>
      <c r="H284" s="352"/>
      <c r="I284" s="352"/>
      <c r="J284" s="352"/>
      <c r="K284" s="352"/>
      <c r="L284" s="352"/>
      <c r="M284" s="354"/>
      <c r="N284" s="352"/>
      <c r="O284" s="352"/>
      <c r="P284" s="352"/>
      <c r="Q284" s="352"/>
      <c r="R284" s="352"/>
      <c r="S284" s="352"/>
      <c r="T284" s="352"/>
      <c r="U284" s="352"/>
      <c r="V284" s="352"/>
      <c r="W284" s="352"/>
      <c r="X284" s="352"/>
      <c r="Y284" s="352"/>
      <c r="Z284" s="352"/>
      <c r="AA284" s="352"/>
      <c r="AB284" s="352"/>
      <c r="AC284" s="352"/>
      <c r="AD284" s="352"/>
      <c r="AE284" s="352"/>
      <c r="AF284" s="352"/>
      <c r="AG284" s="352"/>
      <c r="AH284" s="352"/>
      <c r="AI284" s="352"/>
      <c r="AJ284" s="352"/>
      <c r="AK284" s="352"/>
      <c r="AL284" s="352"/>
      <c r="AM284" s="352"/>
      <c r="AN284" s="352"/>
      <c r="AO284" s="352"/>
      <c r="AP284" s="352"/>
      <c r="AQ284" s="352"/>
      <c r="AR284" s="352"/>
      <c r="AS284" s="352"/>
      <c r="AT284" s="352"/>
      <c r="AU284" s="352"/>
      <c r="AV284" s="352"/>
      <c r="AW284" s="352"/>
      <c r="AX284" s="352"/>
      <c r="AY284" s="352"/>
      <c r="AZ284" s="352"/>
      <c r="BA284" s="352"/>
      <c r="BB284" s="352"/>
      <c r="BC284" s="352"/>
      <c r="BD284" s="352"/>
      <c r="BE284" s="352"/>
      <c r="BF284" s="352"/>
    </row>
    <row r="285" customFormat="false" ht="12.75" hidden="false" customHeight="false" outlineLevel="0" collapsed="false">
      <c r="B285" s="346" t="n">
        <v>0.066409903329895</v>
      </c>
      <c r="D285" s="352"/>
      <c r="E285" s="352"/>
      <c r="F285" s="352"/>
      <c r="G285" s="352"/>
      <c r="H285" s="352"/>
      <c r="I285" s="352"/>
      <c r="J285" s="352"/>
      <c r="K285" s="352"/>
      <c r="L285" s="352"/>
      <c r="M285" s="354"/>
      <c r="N285" s="352"/>
      <c r="O285" s="352"/>
      <c r="P285" s="352"/>
      <c r="Q285" s="352"/>
      <c r="R285" s="352"/>
      <c r="S285" s="352"/>
      <c r="T285" s="352"/>
      <c r="U285" s="352"/>
      <c r="V285" s="352"/>
      <c r="W285" s="352"/>
      <c r="X285" s="352"/>
      <c r="Y285" s="352"/>
      <c r="Z285" s="352"/>
      <c r="AA285" s="352"/>
      <c r="AB285" s="352"/>
      <c r="AC285" s="352"/>
      <c r="AD285" s="352"/>
      <c r="AE285" s="352"/>
      <c r="AF285" s="352"/>
      <c r="AG285" s="352"/>
      <c r="AH285" s="352"/>
      <c r="AI285" s="352"/>
      <c r="AJ285" s="352"/>
      <c r="AK285" s="352"/>
      <c r="AL285" s="352"/>
      <c r="AM285" s="352"/>
      <c r="AN285" s="352"/>
      <c r="AO285" s="352"/>
      <c r="AP285" s="352"/>
      <c r="AQ285" s="352"/>
      <c r="AR285" s="352"/>
      <c r="AS285" s="352"/>
      <c r="AT285" s="352"/>
      <c r="AU285" s="352"/>
      <c r="AV285" s="352"/>
      <c r="AW285" s="352"/>
      <c r="AX285" s="352"/>
      <c r="AY285" s="352"/>
      <c r="AZ285" s="352"/>
      <c r="BA285" s="352"/>
      <c r="BB285" s="352"/>
      <c r="BC285" s="352"/>
      <c r="BD285" s="352"/>
      <c r="BE285" s="352"/>
      <c r="BF285" s="352"/>
    </row>
    <row r="286" customFormat="false" ht="12.75" hidden="false" customHeight="false" outlineLevel="0" collapsed="false">
      <c r="B286" s="346" t="n">
        <v>0.066406036621783</v>
      </c>
      <c r="D286" s="352"/>
      <c r="E286" s="352"/>
      <c r="F286" s="352"/>
      <c r="G286" s="352"/>
      <c r="H286" s="352"/>
      <c r="I286" s="352"/>
      <c r="J286" s="352"/>
      <c r="K286" s="352"/>
      <c r="L286" s="352"/>
      <c r="M286" s="354"/>
      <c r="N286" s="352"/>
      <c r="O286" s="352"/>
      <c r="P286" s="352"/>
      <c r="Q286" s="352"/>
      <c r="R286" s="352"/>
      <c r="S286" s="352"/>
      <c r="T286" s="352"/>
      <c r="U286" s="352"/>
      <c r="V286" s="352"/>
      <c r="W286" s="352"/>
      <c r="X286" s="352"/>
      <c r="Y286" s="352"/>
      <c r="Z286" s="352"/>
      <c r="AA286" s="352"/>
      <c r="AB286" s="352"/>
      <c r="AC286" s="352"/>
      <c r="AD286" s="352"/>
      <c r="AE286" s="352"/>
      <c r="AF286" s="352"/>
      <c r="AG286" s="352"/>
      <c r="AH286" s="352"/>
      <c r="AI286" s="352"/>
      <c r="AJ286" s="352"/>
      <c r="AK286" s="352"/>
      <c r="AL286" s="352"/>
      <c r="AM286" s="352"/>
      <c r="AN286" s="352"/>
      <c r="AO286" s="352"/>
      <c r="AP286" s="352"/>
      <c r="AQ286" s="352"/>
      <c r="AR286" s="352"/>
      <c r="AS286" s="352"/>
      <c r="AT286" s="352"/>
      <c r="AU286" s="352"/>
      <c r="AV286" s="352"/>
      <c r="AW286" s="352"/>
      <c r="AX286" s="352"/>
      <c r="AY286" s="352"/>
      <c r="AZ286" s="352"/>
      <c r="BA286" s="352"/>
      <c r="BB286" s="352"/>
      <c r="BC286" s="352"/>
      <c r="BD286" s="352"/>
      <c r="BE286" s="352"/>
      <c r="BF286" s="352"/>
    </row>
    <row r="287" customFormat="false" ht="12.75" hidden="false" customHeight="false" outlineLevel="0" collapsed="false">
      <c r="B287" s="346" t="n">
        <v>0.066402169913677</v>
      </c>
      <c r="D287" s="352"/>
      <c r="E287" s="352"/>
      <c r="F287" s="352"/>
      <c r="G287" s="352"/>
      <c r="H287" s="352"/>
      <c r="I287" s="352"/>
      <c r="J287" s="352"/>
      <c r="K287" s="352"/>
      <c r="L287" s="352"/>
      <c r="M287" s="354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  <c r="Z287" s="352"/>
      <c r="AA287" s="352"/>
      <c r="AB287" s="352"/>
      <c r="AC287" s="352"/>
      <c r="AD287" s="352"/>
      <c r="AE287" s="352"/>
      <c r="AF287" s="352"/>
      <c r="AG287" s="352"/>
      <c r="AH287" s="352"/>
      <c r="AI287" s="352"/>
      <c r="AJ287" s="352"/>
      <c r="AK287" s="352"/>
      <c r="AL287" s="352"/>
      <c r="AM287" s="352"/>
      <c r="AN287" s="352"/>
      <c r="AO287" s="352"/>
      <c r="AP287" s="352"/>
      <c r="AQ287" s="352"/>
      <c r="AR287" s="352"/>
      <c r="AS287" s="352"/>
      <c r="AT287" s="352"/>
      <c r="AU287" s="352"/>
      <c r="AV287" s="352"/>
      <c r="AW287" s="352"/>
      <c r="AX287" s="352"/>
      <c r="AY287" s="352"/>
      <c r="AZ287" s="352"/>
      <c r="BA287" s="352"/>
      <c r="BB287" s="352"/>
      <c r="BC287" s="352"/>
      <c r="BD287" s="352"/>
      <c r="BE287" s="352"/>
      <c r="BF287" s="352"/>
    </row>
    <row r="288" customFormat="false" ht="12.75" hidden="false" customHeight="false" outlineLevel="0" collapsed="false">
      <c r="B288" s="346" t="n">
        <v>0.066398427938094</v>
      </c>
      <c r="D288" s="352"/>
      <c r="E288" s="352"/>
      <c r="F288" s="352"/>
      <c r="G288" s="352"/>
      <c r="H288" s="352"/>
      <c r="I288" s="352"/>
      <c r="J288" s="352"/>
      <c r="K288" s="352"/>
      <c r="L288" s="352"/>
      <c r="M288" s="354"/>
      <c r="N288" s="352"/>
      <c r="O288" s="352"/>
      <c r="P288" s="352"/>
      <c r="Q288" s="352"/>
      <c r="R288" s="352"/>
      <c r="S288" s="352"/>
      <c r="T288" s="352"/>
      <c r="U288" s="352"/>
      <c r="V288" s="352"/>
      <c r="W288" s="352"/>
      <c r="X288" s="352"/>
      <c r="Y288" s="352"/>
      <c r="Z288" s="352"/>
      <c r="AA288" s="352"/>
      <c r="AB288" s="352"/>
      <c r="AC288" s="352"/>
      <c r="AD288" s="352"/>
      <c r="AE288" s="352"/>
      <c r="AF288" s="352"/>
      <c r="AG288" s="352"/>
      <c r="AH288" s="352"/>
      <c r="AI288" s="352"/>
      <c r="AJ288" s="352"/>
      <c r="AK288" s="352"/>
      <c r="AL288" s="352"/>
      <c r="AM288" s="352"/>
      <c r="AN288" s="352"/>
      <c r="AO288" s="352"/>
      <c r="AP288" s="352"/>
      <c r="AQ288" s="352"/>
      <c r="AR288" s="352"/>
      <c r="AS288" s="352"/>
      <c r="AT288" s="352"/>
      <c r="AU288" s="352"/>
      <c r="AV288" s="352"/>
      <c r="AW288" s="352"/>
      <c r="AX288" s="352"/>
      <c r="AY288" s="352"/>
      <c r="AZ288" s="352"/>
      <c r="BA288" s="352"/>
      <c r="BB288" s="352"/>
      <c r="BC288" s="352"/>
      <c r="BD288" s="352"/>
      <c r="BE288" s="352"/>
      <c r="BF288" s="352"/>
    </row>
    <row r="289" customFormat="false" ht="12.75" hidden="false" customHeight="false" outlineLevel="0" collapsed="false">
      <c r="B289" s="346" t="n">
        <v>0.06639456123</v>
      </c>
      <c r="D289" s="352"/>
      <c r="E289" s="352"/>
      <c r="F289" s="352"/>
      <c r="G289" s="352"/>
      <c r="H289" s="352"/>
      <c r="I289" s="352"/>
      <c r="J289" s="352"/>
      <c r="K289" s="352"/>
      <c r="L289" s="352"/>
      <c r="M289" s="354"/>
      <c r="N289" s="352"/>
      <c r="O289" s="352"/>
      <c r="P289" s="352"/>
      <c r="Q289" s="352"/>
      <c r="R289" s="352"/>
      <c r="S289" s="352"/>
      <c r="T289" s="352"/>
      <c r="U289" s="352"/>
      <c r="V289" s="352"/>
      <c r="W289" s="352"/>
      <c r="X289" s="352"/>
      <c r="Y289" s="352"/>
      <c r="Z289" s="352"/>
      <c r="AA289" s="352"/>
      <c r="AB289" s="352"/>
      <c r="AC289" s="352"/>
      <c r="AD289" s="352"/>
      <c r="AE289" s="352"/>
      <c r="AF289" s="352"/>
      <c r="AG289" s="352"/>
      <c r="AH289" s="352"/>
      <c r="AI289" s="352"/>
      <c r="AJ289" s="352"/>
      <c r="AK289" s="352"/>
      <c r="AL289" s="352"/>
      <c r="AM289" s="352"/>
      <c r="AN289" s="352"/>
      <c r="AO289" s="352"/>
      <c r="AP289" s="352"/>
      <c r="AQ289" s="352"/>
      <c r="AR289" s="352"/>
      <c r="AS289" s="352"/>
      <c r="AT289" s="352"/>
      <c r="AU289" s="352"/>
      <c r="AV289" s="352"/>
      <c r="AW289" s="352"/>
      <c r="AX289" s="352"/>
      <c r="AY289" s="352"/>
      <c r="AZ289" s="352"/>
      <c r="BA289" s="352"/>
      <c r="BB289" s="352"/>
      <c r="BC289" s="352"/>
      <c r="BD289" s="352"/>
      <c r="BE289" s="352"/>
      <c r="BF289" s="352"/>
    </row>
    <row r="290" customFormat="false" ht="12.75" hidden="false" customHeight="false" outlineLevel="0" collapsed="false">
      <c r="B290" s="346" t="n">
        <v>0.066390819254424</v>
      </c>
      <c r="D290" s="352"/>
      <c r="E290" s="352"/>
      <c r="F290" s="352"/>
      <c r="G290" s="352"/>
      <c r="H290" s="352"/>
      <c r="I290" s="352"/>
      <c r="J290" s="352"/>
      <c r="K290" s="352"/>
      <c r="L290" s="352"/>
      <c r="M290" s="354"/>
      <c r="N290" s="352"/>
      <c r="O290" s="352"/>
      <c r="P290" s="352"/>
      <c r="Q290" s="352"/>
      <c r="R290" s="352"/>
      <c r="S290" s="352"/>
      <c r="T290" s="352"/>
      <c r="U290" s="352"/>
      <c r="V290" s="352"/>
      <c r="W290" s="352"/>
      <c r="X290" s="352"/>
      <c r="Y290" s="352"/>
      <c r="Z290" s="352"/>
      <c r="AA290" s="352"/>
      <c r="AB290" s="352"/>
      <c r="AC290" s="352"/>
      <c r="AD290" s="352"/>
      <c r="AE290" s="352"/>
      <c r="AF290" s="352"/>
      <c r="AG290" s="352"/>
      <c r="AH290" s="352"/>
      <c r="AI290" s="352"/>
      <c r="AJ290" s="352"/>
      <c r="AK290" s="352"/>
      <c r="AL290" s="352"/>
      <c r="AM290" s="352"/>
      <c r="AN290" s="352"/>
      <c r="AO290" s="352"/>
      <c r="AP290" s="352"/>
      <c r="AQ290" s="352"/>
      <c r="AR290" s="352"/>
      <c r="AS290" s="352"/>
      <c r="AT290" s="352"/>
      <c r="AU290" s="352"/>
      <c r="AV290" s="352"/>
      <c r="AW290" s="352"/>
      <c r="AX290" s="352"/>
      <c r="AY290" s="352"/>
      <c r="AZ290" s="352"/>
      <c r="BA290" s="352"/>
      <c r="BB290" s="352"/>
      <c r="BC290" s="352"/>
      <c r="BD290" s="352"/>
      <c r="BE290" s="352"/>
      <c r="BF290" s="352"/>
    </row>
    <row r="291" customFormat="false" ht="12.75" hidden="false" customHeight="false" outlineLevel="0" collapsed="false">
      <c r="B291" s="346" t="n">
        <v>0.066386952546337</v>
      </c>
      <c r="D291" s="352"/>
      <c r="E291" s="352"/>
      <c r="F291" s="352"/>
      <c r="G291" s="352"/>
      <c r="H291" s="352"/>
      <c r="I291" s="352"/>
      <c r="J291" s="352"/>
      <c r="K291" s="352"/>
      <c r="L291" s="352"/>
      <c r="M291" s="354"/>
      <c r="N291" s="352"/>
      <c r="O291" s="352"/>
      <c r="P291" s="352"/>
      <c r="Q291" s="352"/>
      <c r="R291" s="352"/>
      <c r="S291" s="352"/>
      <c r="T291" s="352"/>
      <c r="U291" s="352"/>
      <c r="V291" s="352"/>
      <c r="W291" s="352"/>
      <c r="X291" s="352"/>
      <c r="Y291" s="352"/>
      <c r="Z291" s="352"/>
      <c r="AA291" s="352"/>
      <c r="AB291" s="352"/>
      <c r="AC291" s="352"/>
      <c r="AD291" s="352"/>
      <c r="AE291" s="352"/>
      <c r="AF291" s="352"/>
      <c r="AG291" s="352"/>
      <c r="AH291" s="352"/>
      <c r="AI291" s="352"/>
      <c r="AJ291" s="352"/>
      <c r="AK291" s="352"/>
      <c r="AL291" s="352"/>
      <c r="AM291" s="352"/>
      <c r="AN291" s="352"/>
      <c r="AO291" s="352"/>
      <c r="AP291" s="352"/>
      <c r="AQ291" s="352"/>
      <c r="AR291" s="352"/>
      <c r="AS291" s="352"/>
      <c r="AT291" s="352"/>
      <c r="AU291" s="352"/>
      <c r="AV291" s="352"/>
      <c r="AW291" s="352"/>
      <c r="AX291" s="352"/>
      <c r="AY291" s="352"/>
      <c r="AZ291" s="352"/>
      <c r="BA291" s="352"/>
      <c r="BB291" s="352"/>
      <c r="BC291" s="352"/>
      <c r="BD291" s="352"/>
      <c r="BE291" s="352"/>
      <c r="BF291" s="352"/>
    </row>
    <row r="292" customFormat="false" ht="12.75" hidden="false" customHeight="false" outlineLevel="0" collapsed="false">
      <c r="B292" s="346" t="n">
        <v>0.066383085838255</v>
      </c>
      <c r="D292" s="352"/>
      <c r="E292" s="352"/>
      <c r="F292" s="352"/>
      <c r="G292" s="352"/>
      <c r="H292" s="352"/>
      <c r="I292" s="352"/>
      <c r="J292" s="352"/>
      <c r="K292" s="352"/>
      <c r="L292" s="352"/>
      <c r="M292" s="354"/>
      <c r="N292" s="352"/>
      <c r="O292" s="352"/>
      <c r="P292" s="352"/>
      <c r="Q292" s="352"/>
      <c r="R292" s="352"/>
      <c r="S292" s="352"/>
      <c r="T292" s="352"/>
      <c r="U292" s="352"/>
      <c r="V292" s="352"/>
      <c r="W292" s="352"/>
      <c r="X292" s="352"/>
      <c r="Y292" s="352"/>
      <c r="Z292" s="352"/>
      <c r="AA292" s="352"/>
      <c r="AB292" s="352"/>
      <c r="AC292" s="352"/>
      <c r="AD292" s="352"/>
      <c r="AE292" s="352"/>
      <c r="AF292" s="352"/>
      <c r="AG292" s="352"/>
      <c r="AH292" s="352"/>
      <c r="AI292" s="352"/>
      <c r="AJ292" s="352"/>
      <c r="AK292" s="352"/>
      <c r="AL292" s="352"/>
      <c r="AM292" s="352"/>
      <c r="AN292" s="352"/>
      <c r="AO292" s="352"/>
      <c r="AP292" s="352"/>
      <c r="AQ292" s="352"/>
      <c r="AR292" s="352"/>
      <c r="AS292" s="352"/>
      <c r="AT292" s="352"/>
      <c r="AU292" s="352"/>
      <c r="AV292" s="352"/>
      <c r="AW292" s="352"/>
      <c r="AX292" s="352"/>
      <c r="AY292" s="352"/>
      <c r="AZ292" s="352"/>
      <c r="BA292" s="352"/>
      <c r="BB292" s="352"/>
      <c r="BC292" s="352"/>
      <c r="BD292" s="352"/>
      <c r="BE292" s="352"/>
      <c r="BF292" s="352"/>
    </row>
    <row r="293" customFormat="false" ht="12.75" hidden="false" customHeight="false" outlineLevel="0" collapsed="false">
      <c r="B293" s="346" t="n">
        <v>0.066379593327733</v>
      </c>
      <c r="D293" s="352"/>
      <c r="E293" s="352"/>
      <c r="F293" s="352"/>
      <c r="G293" s="352"/>
      <c r="H293" s="352"/>
      <c r="I293" s="352"/>
      <c r="J293" s="352"/>
      <c r="K293" s="352"/>
      <c r="L293" s="352"/>
      <c r="M293" s="354"/>
      <c r="N293" s="352"/>
      <c r="O293" s="352"/>
      <c r="P293" s="352"/>
      <c r="Q293" s="352"/>
      <c r="R293" s="352"/>
      <c r="S293" s="352"/>
      <c r="T293" s="352"/>
      <c r="U293" s="352"/>
      <c r="V293" s="352"/>
      <c r="W293" s="352"/>
      <c r="X293" s="352"/>
      <c r="Y293" s="352"/>
      <c r="Z293" s="352"/>
      <c r="AA293" s="352"/>
      <c r="AB293" s="352"/>
      <c r="AC293" s="352"/>
      <c r="AD293" s="352"/>
      <c r="AE293" s="352"/>
      <c r="AF293" s="352"/>
      <c r="AG293" s="352"/>
      <c r="AH293" s="352"/>
      <c r="AI293" s="352"/>
      <c r="AJ293" s="352"/>
      <c r="AK293" s="352"/>
      <c r="AL293" s="352"/>
      <c r="AM293" s="352"/>
      <c r="AN293" s="352"/>
      <c r="AO293" s="352"/>
      <c r="AP293" s="352"/>
      <c r="AQ293" s="352"/>
      <c r="AR293" s="352"/>
      <c r="AS293" s="352"/>
      <c r="AT293" s="352"/>
      <c r="AU293" s="352"/>
      <c r="AV293" s="352"/>
      <c r="AW293" s="352"/>
      <c r="AX293" s="352"/>
      <c r="AY293" s="352"/>
      <c r="AZ293" s="352"/>
      <c r="BA293" s="352"/>
      <c r="BB293" s="352"/>
      <c r="BC293" s="352"/>
      <c r="BD293" s="352"/>
      <c r="BE293" s="352"/>
      <c r="BF293" s="352"/>
    </row>
    <row r="294" customFormat="false" ht="12.75" hidden="false" customHeight="false" outlineLevel="0" collapsed="false">
      <c r="B294" s="346" t="n">
        <v>0.066375726619661</v>
      </c>
      <c r="D294" s="352"/>
      <c r="E294" s="352"/>
      <c r="F294" s="352"/>
      <c r="G294" s="352"/>
      <c r="H294" s="352"/>
      <c r="I294" s="352"/>
      <c r="J294" s="352"/>
      <c r="K294" s="352"/>
      <c r="L294" s="352"/>
      <c r="M294" s="354"/>
      <c r="N294" s="352"/>
      <c r="O294" s="352"/>
      <c r="P294" s="352"/>
      <c r="Q294" s="352"/>
      <c r="R294" s="352"/>
      <c r="S294" s="352"/>
      <c r="T294" s="352"/>
      <c r="U294" s="352"/>
      <c r="V294" s="352"/>
      <c r="W294" s="352"/>
      <c r="X294" s="352"/>
      <c r="Y294" s="352"/>
      <c r="Z294" s="352"/>
      <c r="AA294" s="352"/>
      <c r="AB294" s="352"/>
      <c r="AC294" s="352"/>
      <c r="AD294" s="352"/>
      <c r="AE294" s="352"/>
      <c r="AF294" s="352"/>
      <c r="AG294" s="352"/>
      <c r="AH294" s="352"/>
      <c r="AI294" s="352"/>
      <c r="AJ294" s="352"/>
      <c r="AK294" s="352"/>
      <c r="AL294" s="352"/>
      <c r="AM294" s="352"/>
      <c r="AN294" s="352"/>
      <c r="AO294" s="352"/>
      <c r="AP294" s="352"/>
      <c r="AQ294" s="352"/>
      <c r="AR294" s="352"/>
      <c r="AS294" s="352"/>
      <c r="AT294" s="352"/>
      <c r="AU294" s="352"/>
      <c r="AV294" s="352"/>
      <c r="AW294" s="352"/>
      <c r="AX294" s="352"/>
      <c r="AY294" s="352"/>
      <c r="AZ294" s="352"/>
      <c r="BA294" s="352"/>
      <c r="BB294" s="352"/>
      <c r="BC294" s="352"/>
      <c r="BD294" s="352"/>
      <c r="BE294" s="352"/>
      <c r="BF294" s="352"/>
    </row>
    <row r="295" customFormat="false" ht="12.75" hidden="false" customHeight="false" outlineLevel="0" collapsed="false">
      <c r="B295" s="346" t="n">
        <v>0.066371984644112</v>
      </c>
      <c r="D295" s="352"/>
      <c r="E295" s="352"/>
      <c r="F295" s="352"/>
      <c r="G295" s="352"/>
      <c r="H295" s="352"/>
      <c r="I295" s="352"/>
      <c r="J295" s="352"/>
      <c r="K295" s="352"/>
      <c r="L295" s="352"/>
      <c r="M295" s="354"/>
      <c r="N295" s="352"/>
      <c r="O295" s="352"/>
      <c r="P295" s="352"/>
      <c r="Q295" s="352"/>
      <c r="R295" s="352"/>
      <c r="S295" s="352"/>
      <c r="T295" s="352"/>
      <c r="U295" s="352"/>
      <c r="V295" s="352"/>
      <c r="W295" s="352"/>
      <c r="X295" s="352"/>
      <c r="Y295" s="352"/>
      <c r="Z295" s="352"/>
      <c r="AA295" s="352"/>
      <c r="AB295" s="352"/>
      <c r="AC295" s="352"/>
      <c r="AD295" s="352"/>
      <c r="AE295" s="352"/>
      <c r="AF295" s="352"/>
      <c r="AG295" s="352"/>
      <c r="AH295" s="352"/>
      <c r="AI295" s="352"/>
      <c r="AJ295" s="352"/>
      <c r="AK295" s="352"/>
      <c r="AL295" s="352"/>
      <c r="AM295" s="352"/>
      <c r="AN295" s="352"/>
      <c r="AO295" s="352"/>
      <c r="AP295" s="352"/>
      <c r="AQ295" s="352"/>
      <c r="AR295" s="352"/>
      <c r="AS295" s="352"/>
      <c r="AT295" s="352"/>
      <c r="AU295" s="352"/>
      <c r="AV295" s="352"/>
      <c r="AW295" s="352"/>
      <c r="AX295" s="352"/>
      <c r="AY295" s="352"/>
      <c r="AZ295" s="352"/>
      <c r="BA295" s="352"/>
      <c r="BB295" s="352"/>
      <c r="BC295" s="352"/>
      <c r="BD295" s="352"/>
      <c r="BE295" s="352"/>
      <c r="BF295" s="352"/>
    </row>
    <row r="296" customFormat="false" ht="12.75" hidden="false" customHeight="false" outlineLevel="0" collapsed="false">
      <c r="B296" s="346" t="n">
        <v>0.066368117936049</v>
      </c>
      <c r="D296" s="352"/>
      <c r="E296" s="352"/>
      <c r="F296" s="352"/>
      <c r="G296" s="352"/>
      <c r="H296" s="352"/>
      <c r="I296" s="352"/>
      <c r="J296" s="352"/>
      <c r="K296" s="352"/>
      <c r="L296" s="352"/>
      <c r="M296" s="354"/>
      <c r="N296" s="352"/>
      <c r="O296" s="352"/>
      <c r="P296" s="352"/>
      <c r="Q296" s="352"/>
      <c r="R296" s="352"/>
      <c r="S296" s="352"/>
      <c r="T296" s="352"/>
      <c r="U296" s="352"/>
      <c r="V296" s="352"/>
      <c r="W296" s="352"/>
      <c r="X296" s="352"/>
      <c r="Y296" s="352"/>
      <c r="Z296" s="352"/>
      <c r="AA296" s="352"/>
      <c r="AB296" s="352"/>
      <c r="AC296" s="352"/>
      <c r="AD296" s="352"/>
      <c r="AE296" s="352"/>
      <c r="AF296" s="352"/>
      <c r="AG296" s="352"/>
      <c r="AH296" s="352"/>
      <c r="AI296" s="352"/>
      <c r="AJ296" s="352"/>
      <c r="AK296" s="352"/>
      <c r="AL296" s="352"/>
      <c r="AM296" s="352"/>
      <c r="AN296" s="352"/>
      <c r="AO296" s="352"/>
      <c r="AP296" s="352"/>
      <c r="AQ296" s="352"/>
      <c r="AR296" s="352"/>
      <c r="AS296" s="352"/>
      <c r="AT296" s="352"/>
      <c r="AU296" s="352"/>
      <c r="AV296" s="352"/>
      <c r="AW296" s="352"/>
      <c r="AX296" s="352"/>
      <c r="AY296" s="352"/>
      <c r="AZ296" s="352"/>
      <c r="BA296" s="352"/>
      <c r="BB296" s="352"/>
      <c r="BC296" s="352"/>
      <c r="BD296" s="352"/>
      <c r="BE296" s="352"/>
      <c r="BF296" s="352"/>
    </row>
    <row r="297" customFormat="false" ht="12.75" hidden="false" customHeight="false" outlineLevel="0" collapsed="false">
      <c r="B297" s="346" t="n">
        <v>0.066364375960508</v>
      </c>
      <c r="D297" s="352"/>
      <c r="E297" s="352"/>
      <c r="F297" s="352"/>
      <c r="G297" s="352"/>
      <c r="H297" s="352"/>
      <c r="I297" s="352"/>
      <c r="J297" s="352"/>
      <c r="K297" s="352"/>
      <c r="L297" s="352"/>
      <c r="M297" s="354"/>
      <c r="N297" s="352"/>
      <c r="O297" s="352"/>
      <c r="P297" s="352"/>
      <c r="Q297" s="352"/>
      <c r="R297" s="352"/>
      <c r="S297" s="352"/>
      <c r="T297" s="352"/>
      <c r="U297" s="352"/>
      <c r="V297" s="352"/>
      <c r="W297" s="352"/>
      <c r="X297" s="352"/>
      <c r="Y297" s="352"/>
      <c r="Z297" s="352"/>
      <c r="AA297" s="352"/>
      <c r="AB297" s="352"/>
      <c r="AC297" s="352"/>
      <c r="AD297" s="352"/>
      <c r="AE297" s="352"/>
      <c r="AF297" s="352"/>
      <c r="AG297" s="352"/>
      <c r="AH297" s="352"/>
      <c r="AI297" s="352"/>
      <c r="AJ297" s="352"/>
      <c r="AK297" s="352"/>
      <c r="AL297" s="352"/>
      <c r="AM297" s="352"/>
      <c r="AN297" s="352"/>
      <c r="AO297" s="352"/>
      <c r="AP297" s="352"/>
      <c r="AQ297" s="352"/>
      <c r="AR297" s="352"/>
      <c r="AS297" s="352"/>
      <c r="AT297" s="352"/>
      <c r="AU297" s="352"/>
      <c r="AV297" s="352"/>
      <c r="AW297" s="352"/>
      <c r="AX297" s="352"/>
      <c r="AY297" s="352"/>
      <c r="AZ297" s="352"/>
      <c r="BA297" s="352"/>
      <c r="BB297" s="352"/>
      <c r="BC297" s="352"/>
      <c r="BD297" s="352"/>
      <c r="BE297" s="352"/>
      <c r="BF297" s="352"/>
    </row>
    <row r="298" customFormat="false" ht="12.75" hidden="false" customHeight="false" outlineLevel="0" collapsed="false">
      <c r="B298" s="346" t="n">
        <v>0.066360509252455</v>
      </c>
      <c r="D298" s="352"/>
      <c r="E298" s="352"/>
      <c r="F298" s="352"/>
      <c r="G298" s="352"/>
      <c r="H298" s="352"/>
      <c r="I298" s="352"/>
      <c r="J298" s="352"/>
      <c r="K298" s="352"/>
      <c r="L298" s="352"/>
      <c r="M298" s="354"/>
      <c r="N298" s="352"/>
      <c r="O298" s="352"/>
      <c r="P298" s="352"/>
      <c r="Q298" s="352"/>
      <c r="R298" s="352"/>
      <c r="S298" s="352"/>
      <c r="T298" s="352"/>
      <c r="U298" s="352"/>
      <c r="V298" s="352"/>
      <c r="W298" s="352"/>
      <c r="X298" s="352"/>
      <c r="Y298" s="352"/>
      <c r="Z298" s="352"/>
      <c r="AA298" s="352"/>
      <c r="AB298" s="352"/>
      <c r="AC298" s="352"/>
      <c r="AD298" s="352"/>
      <c r="AE298" s="352"/>
      <c r="AF298" s="352"/>
      <c r="AG298" s="352"/>
      <c r="AH298" s="352"/>
      <c r="AI298" s="352"/>
      <c r="AJ298" s="352"/>
      <c r="AK298" s="352"/>
      <c r="AL298" s="352"/>
      <c r="AM298" s="352"/>
      <c r="AN298" s="352"/>
      <c r="AO298" s="352"/>
      <c r="AP298" s="352"/>
      <c r="AQ298" s="352"/>
      <c r="AR298" s="352"/>
      <c r="AS298" s="352"/>
      <c r="AT298" s="352"/>
      <c r="AU298" s="352"/>
      <c r="AV298" s="352"/>
      <c r="AW298" s="352"/>
      <c r="AX298" s="352"/>
      <c r="AY298" s="352"/>
      <c r="AZ298" s="352"/>
      <c r="BA298" s="352"/>
      <c r="BB298" s="352"/>
      <c r="BC298" s="352"/>
      <c r="BD298" s="352"/>
      <c r="BE298" s="352"/>
      <c r="BF298" s="352"/>
    </row>
    <row r="299" customFormat="false" ht="12.75" hidden="false" customHeight="false" outlineLevel="0" collapsed="false">
      <c r="B299" s="346" t="n">
        <v>0.066356642544407</v>
      </c>
      <c r="D299" s="352"/>
      <c r="E299" s="352"/>
      <c r="F299" s="352"/>
      <c r="G299" s="352"/>
      <c r="H299" s="352"/>
      <c r="I299" s="352"/>
      <c r="J299" s="352"/>
      <c r="K299" s="352"/>
      <c r="L299" s="352"/>
      <c r="M299" s="354"/>
      <c r="N299" s="352"/>
      <c r="O299" s="352"/>
      <c r="P299" s="352"/>
      <c r="Q299" s="352"/>
      <c r="R299" s="352"/>
      <c r="S299" s="352"/>
      <c r="T299" s="352"/>
      <c r="U299" s="352"/>
      <c r="V299" s="352"/>
      <c r="W299" s="352"/>
      <c r="X299" s="352"/>
      <c r="Y299" s="352"/>
      <c r="Z299" s="352"/>
      <c r="AA299" s="352"/>
      <c r="AB299" s="352"/>
      <c r="AC299" s="352"/>
      <c r="AD299" s="352"/>
      <c r="AE299" s="352"/>
      <c r="AF299" s="352"/>
      <c r="AG299" s="352"/>
      <c r="AH299" s="352"/>
      <c r="AI299" s="352"/>
      <c r="AJ299" s="352"/>
      <c r="AK299" s="352"/>
      <c r="AL299" s="352"/>
      <c r="AM299" s="352"/>
      <c r="AN299" s="352"/>
      <c r="AO299" s="352"/>
      <c r="AP299" s="352"/>
      <c r="AQ299" s="352"/>
      <c r="AR299" s="352"/>
      <c r="AS299" s="352"/>
      <c r="AT299" s="352"/>
      <c r="AU299" s="352"/>
      <c r="AV299" s="352"/>
      <c r="AW299" s="352"/>
      <c r="AX299" s="352"/>
      <c r="AY299" s="352"/>
      <c r="AZ299" s="352"/>
      <c r="BA299" s="352"/>
      <c r="BB299" s="352"/>
      <c r="BC299" s="352"/>
      <c r="BD299" s="352"/>
      <c r="BE299" s="352"/>
      <c r="BF299" s="352"/>
    </row>
    <row r="300" customFormat="false" ht="12.75" hidden="false" customHeight="false" outlineLevel="0" collapsed="false">
      <c r="B300" s="346" t="n">
        <v>0.066352900568881</v>
      </c>
      <c r="D300" s="352"/>
      <c r="E300" s="352"/>
      <c r="F300" s="352"/>
      <c r="G300" s="352"/>
      <c r="H300" s="352"/>
      <c r="I300" s="352"/>
      <c r="J300" s="352"/>
      <c r="K300" s="352"/>
      <c r="L300" s="352"/>
      <c r="M300" s="354"/>
      <c r="N300" s="352"/>
      <c r="O300" s="352"/>
      <c r="P300" s="352"/>
      <c r="Q300" s="352"/>
      <c r="R300" s="352"/>
      <c r="S300" s="352"/>
      <c r="T300" s="352"/>
      <c r="U300" s="352"/>
      <c r="V300" s="352"/>
      <c r="W300" s="352"/>
      <c r="X300" s="352"/>
      <c r="Y300" s="352"/>
      <c r="Z300" s="352"/>
      <c r="AA300" s="352"/>
      <c r="AB300" s="352"/>
      <c r="AC300" s="352"/>
      <c r="AD300" s="352"/>
      <c r="AE300" s="352"/>
      <c r="AF300" s="352"/>
      <c r="AG300" s="352"/>
      <c r="AH300" s="352"/>
      <c r="AI300" s="352"/>
      <c r="AJ300" s="352"/>
      <c r="AK300" s="352"/>
      <c r="AL300" s="352"/>
      <c r="AM300" s="352"/>
      <c r="AN300" s="352"/>
      <c r="AO300" s="352"/>
      <c r="AP300" s="352"/>
      <c r="AQ300" s="352"/>
      <c r="AR300" s="352"/>
      <c r="AS300" s="352"/>
      <c r="AT300" s="352"/>
      <c r="AU300" s="352"/>
      <c r="AV300" s="352"/>
      <c r="AW300" s="352"/>
      <c r="AX300" s="352"/>
      <c r="AY300" s="352"/>
      <c r="AZ300" s="352"/>
      <c r="BA300" s="352"/>
      <c r="BB300" s="352"/>
      <c r="BC300" s="352"/>
      <c r="BD300" s="352"/>
      <c r="BE300" s="352"/>
      <c r="BF300" s="352"/>
    </row>
    <row r="301" customFormat="false" ht="12.75" hidden="false" customHeight="false" outlineLevel="0" collapsed="false">
      <c r="B301" s="346" t="n">
        <v>0.066349033860842</v>
      </c>
      <c r="D301" s="352"/>
      <c r="E301" s="352"/>
      <c r="F301" s="352"/>
      <c r="G301" s="352"/>
      <c r="H301" s="352"/>
      <c r="I301" s="352"/>
      <c r="J301" s="352"/>
      <c r="K301" s="352"/>
      <c r="L301" s="352"/>
      <c r="M301" s="354"/>
      <c r="N301" s="352"/>
      <c r="O301" s="352"/>
      <c r="P301" s="352"/>
      <c r="Q301" s="352"/>
      <c r="R301" s="352"/>
      <c r="S301" s="352"/>
      <c r="T301" s="352"/>
      <c r="U301" s="352"/>
      <c r="V301" s="352"/>
      <c r="W301" s="352"/>
      <c r="X301" s="352"/>
      <c r="Y301" s="352"/>
      <c r="Z301" s="352"/>
      <c r="AA301" s="352"/>
      <c r="AB301" s="352"/>
      <c r="AC301" s="352"/>
      <c r="AD301" s="352"/>
      <c r="AE301" s="352"/>
      <c r="AF301" s="352"/>
      <c r="AG301" s="352"/>
      <c r="AH301" s="352"/>
      <c r="AI301" s="352"/>
      <c r="AJ301" s="352"/>
      <c r="AK301" s="352"/>
      <c r="AL301" s="352"/>
      <c r="AM301" s="352"/>
      <c r="AN301" s="352"/>
      <c r="AO301" s="352"/>
      <c r="AP301" s="352"/>
      <c r="AQ301" s="352"/>
      <c r="AR301" s="352"/>
      <c r="AS301" s="352"/>
      <c r="AT301" s="352"/>
      <c r="AU301" s="352"/>
      <c r="AV301" s="352"/>
      <c r="AW301" s="352"/>
      <c r="AX301" s="352"/>
      <c r="AY301" s="352"/>
      <c r="AZ301" s="352"/>
      <c r="BA301" s="352"/>
      <c r="BB301" s="352"/>
      <c r="BC301" s="352"/>
      <c r="BD301" s="352"/>
      <c r="BE301" s="352"/>
      <c r="BF301" s="352"/>
    </row>
    <row r="302" customFormat="false" ht="12.75" hidden="false" customHeight="false" outlineLevel="0" collapsed="false">
      <c r="B302" s="346" t="n">
        <v>0.066345291885326</v>
      </c>
      <c r="D302" s="352"/>
      <c r="E302" s="352"/>
      <c r="F302" s="352"/>
      <c r="G302" s="352"/>
      <c r="H302" s="352"/>
      <c r="I302" s="352"/>
      <c r="J302" s="352"/>
      <c r="K302" s="352"/>
      <c r="L302" s="352"/>
      <c r="M302" s="354"/>
      <c r="N302" s="352"/>
      <c r="O302" s="352"/>
      <c r="P302" s="352"/>
      <c r="Q302" s="352"/>
      <c r="R302" s="352"/>
      <c r="S302" s="352"/>
      <c r="T302" s="352"/>
      <c r="U302" s="352"/>
      <c r="V302" s="352"/>
      <c r="W302" s="352"/>
      <c r="X302" s="352"/>
      <c r="Y302" s="352"/>
      <c r="Z302" s="352"/>
      <c r="AA302" s="352"/>
      <c r="AB302" s="352"/>
      <c r="AC302" s="352"/>
      <c r="AD302" s="352"/>
      <c r="AE302" s="352"/>
      <c r="AF302" s="352"/>
      <c r="AG302" s="352"/>
      <c r="AH302" s="352"/>
      <c r="AI302" s="352"/>
      <c r="AJ302" s="352"/>
      <c r="AK302" s="352"/>
      <c r="AL302" s="352"/>
      <c r="AM302" s="352"/>
      <c r="AN302" s="352"/>
      <c r="AO302" s="352"/>
      <c r="AP302" s="352"/>
      <c r="AQ302" s="352"/>
      <c r="AR302" s="352"/>
      <c r="AS302" s="352"/>
      <c r="AT302" s="352"/>
      <c r="AU302" s="352"/>
      <c r="AV302" s="352"/>
      <c r="AW302" s="352"/>
      <c r="AX302" s="352"/>
      <c r="AY302" s="352"/>
      <c r="AZ302" s="352"/>
      <c r="BA302" s="352"/>
      <c r="BB302" s="352"/>
      <c r="BC302" s="352"/>
      <c r="BD302" s="352"/>
      <c r="BE302" s="352"/>
      <c r="BF302" s="352"/>
    </row>
    <row r="303" customFormat="false" ht="12.75" hidden="false" customHeight="false" outlineLevel="0" collapsed="false">
      <c r="B303" s="346" t="n">
        <v>0.066341425177297</v>
      </c>
    </row>
    <row r="304" customFormat="false" ht="12.75" hidden="false" customHeight="false" outlineLevel="0" collapsed="false">
      <c r="B304" s="346" t="n">
        <v>0.066337558469274</v>
      </c>
    </row>
    <row r="305" customFormat="false" ht="12.75" hidden="false" customHeight="false" outlineLevel="0" collapsed="false">
      <c r="B305" s="346" t="n">
        <v>0.066334065958805</v>
      </c>
    </row>
    <row r="306" customFormat="false" ht="12.75" hidden="false" customHeight="false" outlineLevel="0" collapsed="false">
      <c r="B306" s="346" t="n">
        <v>0.06633019925079</v>
      </c>
    </row>
    <row r="307" customFormat="false" ht="12.75" hidden="false" customHeight="false" outlineLevel="0" collapsed="false">
      <c r="B307" s="346" t="n">
        <v>0.066326457275297</v>
      </c>
    </row>
    <row r="308" customFormat="false" ht="12.75" hidden="false" customHeight="false" outlineLevel="0" collapsed="false">
      <c r="B308" s="346" t="n">
        <v>0.066322590567292</v>
      </c>
    </row>
    <row r="309" customFormat="false" ht="12.75" hidden="false" customHeight="false" outlineLevel="0" collapsed="false">
      <c r="B309" s="346" t="n">
        <v>0.066318848591809</v>
      </c>
    </row>
    <row r="310" customFormat="false" ht="12.75" hidden="false" customHeight="false" outlineLevel="0" collapsed="false">
      <c r="B310" s="346" t="n">
        <v>0.066314981883814</v>
      </c>
    </row>
    <row r="311" customFormat="false" ht="12.75" hidden="false" customHeight="false" outlineLevel="0" collapsed="false">
      <c r="B311" s="346" t="n">
        <v>0.066311115175824</v>
      </c>
    </row>
    <row r="312" customFormat="false" ht="12.75" hidden="false" customHeight="false" outlineLevel="0" collapsed="false">
      <c r="B312" s="346" t="n">
        <v>0.066307373200355</v>
      </c>
    </row>
    <row r="313" customFormat="false" ht="12.75" hidden="false" customHeight="false" outlineLevel="0" collapsed="false">
      <c r="B313" s="346" t="n">
        <v>0.066303506492375</v>
      </c>
    </row>
    <row r="314" customFormat="false" ht="12.75" hidden="false" customHeight="false" outlineLevel="0" collapsed="false">
      <c r="B314" s="346" t="n">
        <v>0.066299764516914</v>
      </c>
    </row>
    <row r="315" customFormat="false" ht="12.75" hidden="false" customHeight="false" outlineLevel="0" collapsed="false">
      <c r="B315" s="346" t="n">
        <v>0.066295897808944</v>
      </c>
    </row>
    <row r="316" customFormat="false" ht="12.75" hidden="false" customHeight="false" outlineLevel="0" collapsed="false">
      <c r="B316" s="346" t="n">
        <v>0.066292031100978</v>
      </c>
    </row>
    <row r="317" customFormat="false" ht="12.75" hidden="false" customHeight="false" outlineLevel="0" collapsed="false">
      <c r="B317" s="346" t="n">
        <v>0.066288538590562</v>
      </c>
    </row>
    <row r="318" customFormat="false" ht="12.75" hidden="false" customHeight="false" outlineLevel="0" collapsed="false">
      <c r="B318" s="346" t="n">
        <v>0.066284671882606</v>
      </c>
    </row>
    <row r="319" customFormat="false" ht="12.75" hidden="false" customHeight="false" outlineLevel="0" collapsed="false">
      <c r="B319" s="346" t="n">
        <v>0.06628092990717</v>
      </c>
    </row>
    <row r="320" customFormat="false" ht="12.75" hidden="false" customHeight="false" outlineLevel="0" collapsed="false">
      <c r="B320" s="346" t="n">
        <v>0.066277063199223</v>
      </c>
    </row>
    <row r="321" customFormat="false" ht="12.75" hidden="false" customHeight="false" outlineLevel="0" collapsed="false">
      <c r="B321" s="346" t="n">
        <v>0.066273321223796</v>
      </c>
    </row>
    <row r="322" customFormat="false" ht="12.75" hidden="false" customHeight="false" outlineLevel="0" collapsed="false">
      <c r="B322" s="346" t="n">
        <v>0.06626945451586</v>
      </c>
    </row>
    <row r="323" customFormat="false" ht="12.75" hidden="false" customHeight="false" outlineLevel="0" collapsed="false">
      <c r="B323" s="346" t="n">
        <v>0.066265587807928</v>
      </c>
    </row>
    <row r="324" customFormat="false" ht="12.75" hidden="false" customHeight="false" outlineLevel="0" collapsed="false">
      <c r="B324" s="346" t="n">
        <v>0.066261845832514</v>
      </c>
    </row>
    <row r="325" customFormat="false" ht="12.75" hidden="false" customHeight="false" outlineLevel="0" collapsed="false">
      <c r="B325" s="346" t="n">
        <v>0.066257979124593</v>
      </c>
    </row>
    <row r="326" customFormat="false" ht="12.75" hidden="false" customHeight="false" outlineLevel="0" collapsed="false">
      <c r="B326" s="346" t="n">
        <v>0.066254237149189</v>
      </c>
    </row>
    <row r="327" customFormat="false" ht="12.75" hidden="false" customHeight="false" outlineLevel="0" collapsed="false">
      <c r="B327" s="346" t="n">
        <v>0.066250370441277</v>
      </c>
    </row>
    <row r="328" customFormat="false" ht="12.75" hidden="false" customHeight="false" outlineLevel="0" collapsed="false">
      <c r="B328" s="346" t="n">
        <v>0.06624650373337</v>
      </c>
    </row>
    <row r="329" customFormat="false" ht="12.75" hidden="false" customHeight="false" outlineLevel="0" collapsed="false">
      <c r="B329" s="346" t="n">
        <v>0.066242886490493</v>
      </c>
    </row>
    <row r="330" customFormat="false" ht="12.75" hidden="false" customHeight="false" outlineLevel="0" collapsed="false">
      <c r="B330" s="346" t="n">
        <v>0.066239019782596</v>
      </c>
    </row>
    <row r="331" customFormat="false" ht="12.75" hidden="false" customHeight="false" outlineLevel="0" collapsed="false">
      <c r="B331" s="346" t="n">
        <v>0.066235277807216</v>
      </c>
    </row>
    <row r="332" customFormat="false" ht="12.75" hidden="false" customHeight="false" outlineLevel="0" collapsed="false">
      <c r="B332" s="346" t="n">
        <v>0.066231411099328</v>
      </c>
    </row>
    <row r="333" customFormat="false" ht="12.75" hidden="false" customHeight="false" outlineLevel="0" collapsed="false">
      <c r="B333" s="346" t="n">
        <v>0.066227669123958</v>
      </c>
    </row>
    <row r="334" customFormat="false" ht="12.75" hidden="false" customHeight="false" outlineLevel="0" collapsed="false">
      <c r="B334" s="346" t="n">
        <v>0.066223802416079</v>
      </c>
    </row>
    <row r="335" customFormat="false" ht="12.75" hidden="false" customHeight="false" outlineLevel="0" collapsed="false">
      <c r="B335" s="346" t="n">
        <v>0.066219935708206</v>
      </c>
    </row>
    <row r="336" customFormat="false" ht="12.75" hidden="false" customHeight="false" outlineLevel="0" collapsed="false">
      <c r="B336" s="346" t="n">
        <v>0.066216193732849</v>
      </c>
    </row>
    <row r="337" customFormat="false" ht="12.75" hidden="false" customHeight="false" outlineLevel="0" collapsed="false">
      <c r="B337" s="346" t="n">
        <v>0.066212327024986</v>
      </c>
    </row>
    <row r="338" customFormat="false" ht="12.75" hidden="false" customHeight="false" outlineLevel="0" collapsed="false">
      <c r="B338" s="346" t="n">
        <v>0.066208585049639</v>
      </c>
    </row>
    <row r="339" customFormat="false" ht="12.75" hidden="false" customHeight="false" outlineLevel="0" collapsed="false">
      <c r="B339" s="346" t="n">
        <v>0.066204718341786</v>
      </c>
    </row>
    <row r="340" customFormat="false" ht="12.75" hidden="false" customHeight="false" outlineLevel="0" collapsed="false">
      <c r="B340" s="346" t="n">
        <v>0.066200851633937</v>
      </c>
    </row>
    <row r="341" customFormat="false" ht="12.75" hidden="false" customHeight="false" outlineLevel="0" collapsed="false">
      <c r="B341" s="346" t="n">
        <v>0.066197359123626</v>
      </c>
    </row>
    <row r="342" customFormat="false" ht="12.75" hidden="false" customHeight="false" outlineLevel="0" collapsed="false">
      <c r="B342" s="346" t="n">
        <v>0.066193492415787</v>
      </c>
    </row>
    <row r="343" customFormat="false" ht="12.75" hidden="false" customHeight="false" outlineLevel="0" collapsed="false">
      <c r="B343" s="346" t="n">
        <v>0.066189750440463</v>
      </c>
    </row>
    <row r="344" customFormat="false" ht="12.75" hidden="false" customHeight="false" outlineLevel="0" collapsed="false">
      <c r="B344" s="346" t="n">
        <v>0.066185883732634</v>
      </c>
    </row>
    <row r="345" customFormat="false" ht="12.75" hidden="false" customHeight="false" outlineLevel="0" collapsed="false">
      <c r="B345" s="346" t="n">
        <v>0.06618214175732</v>
      </c>
    </row>
    <row r="346" customFormat="false" ht="12.75" hidden="false" customHeight="false" outlineLevel="0" collapsed="false">
      <c r="B346" s="346" t="n">
        <v>0.066178275049499</v>
      </c>
    </row>
    <row r="347" customFormat="false" ht="12.75" hidden="false" customHeight="false" outlineLevel="0" collapsed="false">
      <c r="B347" s="346" t="n">
        <v>0.066174408341685</v>
      </c>
    </row>
    <row r="348" customFormat="false" ht="12.75" hidden="false" customHeight="false" outlineLevel="0" collapsed="false">
      <c r="B348" s="346" t="n">
        <v>0.066170666366385</v>
      </c>
    </row>
    <row r="349" customFormat="false" ht="12.75" hidden="false" customHeight="false" outlineLevel="0" collapsed="false">
      <c r="B349" s="346" t="n">
        <v>0.06616679965858</v>
      </c>
    </row>
    <row r="350" customFormat="false" ht="12.75" hidden="false" customHeight="false" outlineLevel="0" collapsed="false">
      <c r="B350" s="346" t="n">
        <v>0.066163057683289</v>
      </c>
    </row>
    <row r="351" customFormat="false" ht="12.75" hidden="false" customHeight="false" outlineLevel="0" collapsed="false">
      <c r="B351" s="346" t="n">
        <v>0.066159190975494</v>
      </c>
    </row>
    <row r="352" customFormat="false" ht="12.75" hidden="false" customHeight="false" outlineLevel="0" collapsed="false">
      <c r="B352" s="346" t="n">
        <v>0.066155324267704</v>
      </c>
    </row>
    <row r="353" customFormat="false" ht="12.75" hidden="false" customHeight="false" outlineLevel="0" collapsed="false">
      <c r="B353" s="346" t="n">
        <v>0.066151831757445</v>
      </c>
    </row>
    <row r="354" customFormat="false" ht="12.75" hidden="false" customHeight="false" outlineLevel="0" collapsed="false">
      <c r="B354" s="346" t="n">
        <v>0.066147965049664</v>
      </c>
    </row>
    <row r="355" customFormat="false" ht="12.75" hidden="false" customHeight="false" outlineLevel="0" collapsed="false">
      <c r="B355" s="346" t="n">
        <v>0.066144223074397</v>
      </c>
    </row>
    <row r="356" customFormat="false" ht="12.75" hidden="false" customHeight="false" outlineLevel="0" collapsed="false">
      <c r="B356" s="346" t="n">
        <v>0.066140356366626</v>
      </c>
    </row>
    <row r="357" customFormat="false" ht="12.75" hidden="false" customHeight="false" outlineLevel="0" collapsed="false">
      <c r="B357" s="346" t="n">
        <v>0.066136614391369</v>
      </c>
    </row>
    <row r="358" customFormat="false" ht="12.75" hidden="false" customHeight="false" outlineLevel="0" collapsed="false">
      <c r="B358" s="346" t="n">
        <v>0.066132747683607</v>
      </c>
    </row>
    <row r="359" customFormat="false" ht="12.75" hidden="false" customHeight="false" outlineLevel="0" collapsed="false">
      <c r="B359" s="346" t="n">
        <v>0.06612888097585</v>
      </c>
    </row>
    <row r="360" customFormat="false" ht="12.75" hidden="false" customHeight="false" outlineLevel="0" collapsed="false">
      <c r="B360" s="346" t="n">
        <v>0.066125139000606</v>
      </c>
    </row>
    <row r="361" customFormat="false" ht="12.75" hidden="false" customHeight="false" outlineLevel="0" collapsed="false">
      <c r="B361" s="346" t="n">
        <v>0.06612127229286</v>
      </c>
    </row>
    <row r="362" customFormat="false" ht="12.75" hidden="false" customHeight="false" outlineLevel="0" collapsed="false">
      <c r="B362" s="346" t="n">
        <v>0.066117530317626</v>
      </c>
    </row>
    <row r="363" customFormat="false" ht="12.75" hidden="false" customHeight="false" outlineLevel="0" collapsed="false">
      <c r="B363" s="346"/>
    </row>
    <row r="364" customFormat="false" ht="12.75" hidden="false" customHeight="false" outlineLevel="0" collapsed="false">
      <c r="B364" s="346"/>
    </row>
    <row r="365" customFormat="false" ht="12.75" hidden="false" customHeight="false" outlineLevel="0" collapsed="false">
      <c r="B365" s="346"/>
    </row>
    <row r="366" customFormat="false" ht="12.75" hidden="false" customHeight="false" outlineLevel="0" collapsed="false">
      <c r="B366" s="346"/>
    </row>
    <row r="367" customFormat="false" ht="12.75" hidden="false" customHeight="false" outlineLevel="0" collapsed="false">
      <c r="B367" s="346"/>
    </row>
    <row r="368" customFormat="false" ht="12.75" hidden="false" customHeight="false" outlineLevel="0" collapsed="false">
      <c r="B368" s="346"/>
    </row>
    <row r="369" customFormat="false" ht="12.75" hidden="false" customHeight="false" outlineLevel="0" collapsed="false">
      <c r="B369" s="346"/>
    </row>
    <row r="370" customFormat="false" ht="12.75" hidden="false" customHeight="false" outlineLevel="0" collapsed="false">
      <c r="B370" s="346"/>
    </row>
    <row r="371" customFormat="false" ht="12.75" hidden="false" customHeight="false" outlineLevel="0" collapsed="false">
      <c r="B371" s="346"/>
    </row>
    <row r="372" customFormat="false" ht="12.75" hidden="false" customHeight="false" outlineLevel="0" collapsed="false">
      <c r="B372" s="346"/>
    </row>
    <row r="373" customFormat="false" ht="12.75" hidden="false" customHeight="false" outlineLevel="0" collapsed="false">
      <c r="B373" s="346"/>
    </row>
    <row r="374" customFormat="false" ht="12.75" hidden="false" customHeight="false" outlineLevel="0" collapsed="false">
      <c r="B374" s="346"/>
    </row>
    <row r="375" customFormat="false" ht="12.75" hidden="false" customHeight="false" outlineLevel="0" collapsed="false">
      <c r="B375" s="346"/>
    </row>
    <row r="376" customFormat="false" ht="12.75" hidden="false" customHeight="false" outlineLevel="0" collapsed="false">
      <c r="B376" s="346"/>
    </row>
    <row r="377" customFormat="false" ht="12.75" hidden="false" customHeight="false" outlineLevel="0" collapsed="false">
      <c r="B377" s="346"/>
    </row>
    <row r="378" customFormat="false" ht="12.75" hidden="false" customHeight="false" outlineLevel="0" collapsed="false">
      <c r="B378" s="346"/>
    </row>
    <row r="379" customFormat="false" ht="12.75" hidden="false" customHeight="false" outlineLevel="0" collapsed="false">
      <c r="B379" s="346"/>
    </row>
    <row r="380" customFormat="false" ht="12.75" hidden="false" customHeight="false" outlineLevel="0" collapsed="false">
      <c r="B380" s="346"/>
    </row>
    <row r="381" customFormat="false" ht="12.75" hidden="false" customHeight="false" outlineLevel="0" collapsed="false">
      <c r="B381" s="346"/>
    </row>
    <row r="382" customFormat="false" ht="12.75" hidden="false" customHeight="false" outlineLevel="0" collapsed="false">
      <c r="B382" s="346"/>
    </row>
    <row r="383" customFormat="false" ht="12.75" hidden="false" customHeight="false" outlineLevel="0" collapsed="false">
      <c r="B383" s="346"/>
    </row>
    <row r="384" customFormat="false" ht="12.75" hidden="false" customHeight="false" outlineLevel="0" collapsed="false">
      <c r="B384" s="346"/>
    </row>
    <row r="385" customFormat="false" ht="12.75" hidden="false" customHeight="false" outlineLevel="0" collapsed="false">
      <c r="B385" s="346"/>
    </row>
    <row r="386" customFormat="false" ht="12.75" hidden="false" customHeight="false" outlineLevel="0" collapsed="false">
      <c r="B386" s="346"/>
    </row>
    <row r="387" customFormat="false" ht="12.75" hidden="false" customHeight="false" outlineLevel="0" collapsed="false">
      <c r="B387" s="346"/>
    </row>
    <row r="388" customFormat="false" ht="12.75" hidden="false" customHeight="false" outlineLevel="0" collapsed="false">
      <c r="B388" s="346"/>
    </row>
    <row r="389" customFormat="false" ht="12.75" hidden="false" customHeight="false" outlineLevel="0" collapsed="false">
      <c r="B389" s="346"/>
    </row>
    <row r="390" customFormat="false" ht="12.75" hidden="false" customHeight="false" outlineLevel="0" collapsed="false">
      <c r="B390" s="346"/>
    </row>
    <row r="391" customFormat="false" ht="12.75" hidden="false" customHeight="false" outlineLevel="0" collapsed="false">
      <c r="B391" s="346"/>
    </row>
    <row r="392" customFormat="false" ht="12.75" hidden="false" customHeight="false" outlineLevel="0" collapsed="false">
      <c r="B392" s="346"/>
    </row>
    <row r="393" customFormat="false" ht="12.75" hidden="false" customHeight="false" outlineLevel="0" collapsed="false">
      <c r="B393" s="346"/>
    </row>
    <row r="394" customFormat="false" ht="12.75" hidden="false" customHeight="false" outlineLevel="0" collapsed="false">
      <c r="B394" s="346"/>
    </row>
    <row r="395" customFormat="false" ht="12.75" hidden="false" customHeight="false" outlineLevel="0" collapsed="false">
      <c r="B395" s="346"/>
    </row>
    <row r="396" customFormat="false" ht="12.75" hidden="false" customHeight="false" outlineLevel="0" collapsed="false">
      <c r="B396" s="346"/>
    </row>
    <row r="397" customFormat="false" ht="12.75" hidden="false" customHeight="false" outlineLevel="0" collapsed="false">
      <c r="B397" s="346"/>
    </row>
    <row r="398" customFormat="false" ht="12.75" hidden="false" customHeight="false" outlineLevel="0" collapsed="false">
      <c r="B398" s="346"/>
    </row>
    <row r="399" customFormat="false" ht="12.75" hidden="false" customHeight="false" outlineLevel="0" collapsed="false">
      <c r="B399" s="346"/>
    </row>
    <row r="400" customFormat="false" ht="12.75" hidden="false" customHeight="false" outlineLevel="0" collapsed="false">
      <c r="B400" s="346"/>
    </row>
    <row r="401" customFormat="false" ht="12.75" hidden="false" customHeight="false" outlineLevel="0" collapsed="false">
      <c r="B401" s="346"/>
    </row>
    <row r="402" customFormat="false" ht="12.75" hidden="false" customHeight="false" outlineLevel="0" collapsed="false">
      <c r="B402" s="346"/>
    </row>
    <row r="403" customFormat="false" ht="12.75" hidden="false" customHeight="false" outlineLevel="0" collapsed="false">
      <c r="B403" s="346"/>
    </row>
    <row r="404" customFormat="false" ht="12.75" hidden="false" customHeight="false" outlineLevel="0" collapsed="false">
      <c r="B404" s="346"/>
    </row>
    <row r="405" customFormat="false" ht="12.75" hidden="false" customHeight="false" outlineLevel="0" collapsed="false">
      <c r="B405" s="346"/>
    </row>
    <row r="406" customFormat="false" ht="12.75" hidden="false" customHeight="false" outlineLevel="0" collapsed="false">
      <c r="B406" s="346"/>
    </row>
    <row r="407" customFormat="false" ht="12.75" hidden="false" customHeight="false" outlineLevel="0" collapsed="false">
      <c r="B407" s="346"/>
    </row>
    <row r="408" customFormat="false" ht="12.75" hidden="false" customHeight="false" outlineLevel="0" collapsed="false">
      <c r="B408" s="346"/>
    </row>
    <row r="409" customFormat="false" ht="12.75" hidden="false" customHeight="false" outlineLevel="0" collapsed="false">
      <c r="B409" s="346"/>
    </row>
    <row r="410" customFormat="false" ht="12.75" hidden="false" customHeight="false" outlineLevel="0" collapsed="false">
      <c r="B410" s="346"/>
    </row>
    <row r="411" customFormat="false" ht="12.75" hidden="false" customHeight="false" outlineLevel="0" collapsed="false">
      <c r="B411" s="346"/>
    </row>
    <row r="412" customFormat="false" ht="12.75" hidden="false" customHeight="false" outlineLevel="0" collapsed="false">
      <c r="B412" s="346"/>
    </row>
    <row r="413" customFormat="false" ht="12.75" hidden="false" customHeight="false" outlineLevel="0" collapsed="false">
      <c r="B413" s="346"/>
    </row>
    <row r="414" customFormat="false" ht="12.75" hidden="false" customHeight="false" outlineLevel="0" collapsed="false">
      <c r="B414" s="346"/>
    </row>
    <row r="415" customFormat="false" ht="12.75" hidden="false" customHeight="false" outlineLevel="0" collapsed="false">
      <c r="B415" s="346"/>
    </row>
    <row r="416" customFormat="false" ht="12.75" hidden="false" customHeight="false" outlineLevel="0" collapsed="false">
      <c r="B416" s="346"/>
    </row>
    <row r="417" customFormat="false" ht="12.75" hidden="false" customHeight="false" outlineLevel="0" collapsed="false">
      <c r="B417" s="346"/>
    </row>
    <row r="418" customFormat="false" ht="12.75" hidden="false" customHeight="false" outlineLevel="0" collapsed="false">
      <c r="B418" s="346"/>
    </row>
    <row r="419" customFormat="false" ht="12.75" hidden="false" customHeight="false" outlineLevel="0" collapsed="false">
      <c r="B419" s="346"/>
    </row>
    <row r="420" customFormat="false" ht="12.75" hidden="false" customHeight="false" outlineLevel="0" collapsed="false">
      <c r="B420" s="346"/>
    </row>
    <row r="421" customFormat="false" ht="12.75" hidden="false" customHeight="false" outlineLevel="0" collapsed="false">
      <c r="B421" s="346"/>
    </row>
    <row r="422" customFormat="false" ht="12.75" hidden="false" customHeight="false" outlineLevel="0" collapsed="false">
      <c r="B422" s="346"/>
    </row>
    <row r="423" customFormat="false" ht="12.75" hidden="false" customHeight="false" outlineLevel="0" collapsed="false">
      <c r="B423" s="346"/>
    </row>
    <row r="424" customFormat="false" ht="12.75" hidden="false" customHeight="false" outlineLevel="0" collapsed="false">
      <c r="B424" s="346"/>
    </row>
    <row r="425" customFormat="false" ht="12.75" hidden="false" customHeight="false" outlineLevel="0" collapsed="false">
      <c r="B425" s="346"/>
    </row>
    <row r="426" customFormat="false" ht="12.75" hidden="false" customHeight="false" outlineLevel="0" collapsed="false">
      <c r="B426" s="346"/>
    </row>
    <row r="427" customFormat="false" ht="12.75" hidden="false" customHeight="false" outlineLevel="0" collapsed="false">
      <c r="B427" s="346"/>
    </row>
    <row r="428" customFormat="false" ht="12.75" hidden="false" customHeight="false" outlineLevel="0" collapsed="false">
      <c r="B428" s="346"/>
    </row>
    <row r="429" customFormat="false" ht="12.75" hidden="false" customHeight="false" outlineLevel="0" collapsed="false">
      <c r="B429" s="346"/>
    </row>
    <row r="430" customFormat="false" ht="12.75" hidden="false" customHeight="false" outlineLevel="0" collapsed="false">
      <c r="B430" s="346"/>
    </row>
    <row r="431" customFormat="false" ht="12.75" hidden="false" customHeight="false" outlineLevel="0" collapsed="false">
      <c r="B431" s="346"/>
    </row>
    <row r="432" customFormat="false" ht="12.75" hidden="false" customHeight="false" outlineLevel="0" collapsed="false">
      <c r="B432" s="346"/>
    </row>
    <row r="433" customFormat="false" ht="12.75" hidden="false" customHeight="false" outlineLevel="0" collapsed="false">
      <c r="B433" s="346"/>
    </row>
    <row r="434" customFormat="false" ht="12.75" hidden="false" customHeight="false" outlineLevel="0" collapsed="false">
      <c r="B434" s="346"/>
    </row>
    <row r="435" customFormat="false" ht="12.75" hidden="false" customHeight="false" outlineLevel="0" collapsed="false">
      <c r="B435" s="346"/>
    </row>
    <row r="436" customFormat="false" ht="12.75" hidden="false" customHeight="false" outlineLevel="0" collapsed="false">
      <c r="B436" s="346"/>
    </row>
    <row r="437" customFormat="false" ht="12.75" hidden="false" customHeight="false" outlineLevel="0" collapsed="false">
      <c r="B437" s="346"/>
    </row>
    <row r="438" customFormat="false" ht="12.75" hidden="false" customHeight="false" outlineLevel="0" collapsed="false">
      <c r="B438" s="346"/>
    </row>
    <row r="439" customFormat="false" ht="12.75" hidden="false" customHeight="false" outlineLevel="0" collapsed="false">
      <c r="B439" s="346"/>
    </row>
    <row r="440" customFormat="false" ht="12.75" hidden="false" customHeight="false" outlineLevel="0" collapsed="false">
      <c r="B440" s="346"/>
    </row>
    <row r="441" customFormat="false" ht="12.75" hidden="false" customHeight="false" outlineLevel="0" collapsed="false">
      <c r="B441" s="346"/>
    </row>
    <row r="442" customFormat="false" ht="12.75" hidden="false" customHeight="false" outlineLevel="0" collapsed="false">
      <c r="B442" s="346"/>
    </row>
    <row r="443" customFormat="false" ht="12.75" hidden="false" customHeight="false" outlineLevel="0" collapsed="false">
      <c r="B443" s="346"/>
    </row>
    <row r="444" customFormat="false" ht="12.75" hidden="false" customHeight="false" outlineLevel="0" collapsed="false">
      <c r="B444" s="346"/>
    </row>
    <row r="445" customFormat="false" ht="12.75" hidden="false" customHeight="false" outlineLevel="0" collapsed="false">
      <c r="B445" s="346"/>
    </row>
    <row r="446" customFormat="false" ht="12.75" hidden="false" customHeight="false" outlineLevel="0" collapsed="false">
      <c r="B446" s="346"/>
    </row>
    <row r="447" customFormat="false" ht="12.75" hidden="false" customHeight="false" outlineLevel="0" collapsed="false">
      <c r="B447" s="346"/>
    </row>
    <row r="448" customFormat="false" ht="12.75" hidden="false" customHeight="false" outlineLevel="0" collapsed="false">
      <c r="B448" s="346"/>
    </row>
    <row r="449" customFormat="false" ht="12.75" hidden="false" customHeight="false" outlineLevel="0" collapsed="false">
      <c r="B449" s="346"/>
    </row>
    <row r="450" customFormat="false" ht="12.75" hidden="false" customHeight="false" outlineLevel="0" collapsed="false">
      <c r="B450" s="346"/>
    </row>
    <row r="451" customFormat="false" ht="12.75" hidden="false" customHeight="false" outlineLevel="0" collapsed="false">
      <c r="B451" s="346"/>
    </row>
    <row r="452" customFormat="false" ht="12.75" hidden="false" customHeight="false" outlineLevel="0" collapsed="false">
      <c r="B452" s="346"/>
    </row>
    <row r="453" customFormat="false" ht="12.75" hidden="false" customHeight="false" outlineLevel="0" collapsed="false">
      <c r="B453" s="346"/>
    </row>
    <row r="454" customFormat="false" ht="12.75" hidden="false" customHeight="false" outlineLevel="0" collapsed="false">
      <c r="B454" s="346"/>
    </row>
    <row r="455" customFormat="false" ht="12.75" hidden="false" customHeight="false" outlineLevel="0" collapsed="false">
      <c r="B455" s="346"/>
    </row>
    <row r="456" customFormat="false" ht="12.75" hidden="false" customHeight="false" outlineLevel="0" collapsed="false">
      <c r="B456" s="346"/>
    </row>
    <row r="457" customFormat="false" ht="12.75" hidden="false" customHeight="false" outlineLevel="0" collapsed="false">
      <c r="B457" s="346"/>
    </row>
    <row r="458" customFormat="false" ht="12.75" hidden="false" customHeight="false" outlineLevel="0" collapsed="false">
      <c r="B458" s="346"/>
    </row>
    <row r="459" customFormat="false" ht="12.75" hidden="false" customHeight="false" outlineLevel="0" collapsed="false">
      <c r="B459" s="346"/>
    </row>
    <row r="460" customFormat="false" ht="12.75" hidden="false" customHeight="false" outlineLevel="0" collapsed="false">
      <c r="B460" s="346"/>
    </row>
    <row r="461" customFormat="false" ht="12.75" hidden="false" customHeight="false" outlineLevel="0" collapsed="false">
      <c r="B461" s="346"/>
    </row>
    <row r="462" customFormat="false" ht="12.75" hidden="false" customHeight="false" outlineLevel="0" collapsed="false">
      <c r="B462" s="346"/>
    </row>
    <row r="463" customFormat="false" ht="12.75" hidden="false" customHeight="false" outlineLevel="0" collapsed="false">
      <c r="B463" s="346"/>
    </row>
    <row r="464" customFormat="false" ht="12.75" hidden="false" customHeight="false" outlineLevel="0" collapsed="false">
      <c r="B464" s="346"/>
    </row>
    <row r="465" customFormat="false" ht="12.75" hidden="false" customHeight="false" outlineLevel="0" collapsed="false">
      <c r="B465" s="346"/>
    </row>
    <row r="466" customFormat="false" ht="12.75" hidden="false" customHeight="false" outlineLevel="0" collapsed="false">
      <c r="B466" s="346"/>
    </row>
    <row r="467" customFormat="false" ht="12.75" hidden="false" customHeight="false" outlineLevel="0" collapsed="false">
      <c r="B467" s="346"/>
    </row>
    <row r="468" customFormat="false" ht="12.75" hidden="false" customHeight="false" outlineLevel="0" collapsed="false">
      <c r="B468" s="346"/>
    </row>
    <row r="469" customFormat="false" ht="12.75" hidden="false" customHeight="false" outlineLevel="0" collapsed="false">
      <c r="B469" s="346"/>
    </row>
    <row r="470" customFormat="false" ht="12.75" hidden="false" customHeight="false" outlineLevel="0" collapsed="false">
      <c r="B470" s="346"/>
    </row>
    <row r="471" customFormat="false" ht="12.75" hidden="false" customHeight="false" outlineLevel="0" collapsed="false">
      <c r="B471" s="346"/>
    </row>
    <row r="472" customFormat="false" ht="12.75" hidden="false" customHeight="false" outlineLevel="0" collapsed="false">
      <c r="B472" s="346"/>
    </row>
    <row r="473" customFormat="false" ht="12.75" hidden="false" customHeight="false" outlineLevel="0" collapsed="false">
      <c r="B473" s="346"/>
    </row>
    <row r="474" customFormat="false" ht="12.75" hidden="false" customHeight="false" outlineLevel="0" collapsed="false">
      <c r="B474" s="346"/>
    </row>
    <row r="475" customFormat="false" ht="12.75" hidden="false" customHeight="false" outlineLevel="0" collapsed="false">
      <c r="B475" s="346"/>
    </row>
    <row r="476" customFormat="false" ht="12.75" hidden="false" customHeight="false" outlineLevel="0" collapsed="false">
      <c r="B476" s="346"/>
    </row>
    <row r="477" customFormat="false" ht="12.75" hidden="false" customHeight="false" outlineLevel="0" collapsed="false">
      <c r="B477" s="346"/>
    </row>
    <row r="478" customFormat="false" ht="12.75" hidden="false" customHeight="false" outlineLevel="0" collapsed="false">
      <c r="B478" s="346"/>
    </row>
    <row r="479" customFormat="false" ht="12.75" hidden="false" customHeight="false" outlineLevel="0" collapsed="false">
      <c r="B479" s="346"/>
    </row>
    <row r="480" customFormat="false" ht="12.75" hidden="false" customHeight="false" outlineLevel="0" collapsed="false">
      <c r="B480" s="346"/>
    </row>
    <row r="481" customFormat="false" ht="12.75" hidden="false" customHeight="false" outlineLevel="0" collapsed="false">
      <c r="B481" s="346"/>
    </row>
    <row r="482" customFormat="false" ht="12.75" hidden="false" customHeight="false" outlineLevel="0" collapsed="false">
      <c r="B482" s="346"/>
    </row>
    <row r="483" customFormat="false" ht="12.75" hidden="false" customHeight="false" outlineLevel="0" collapsed="false">
      <c r="B483" s="346"/>
    </row>
    <row r="484" customFormat="false" ht="12.75" hidden="false" customHeight="false" outlineLevel="0" collapsed="false">
      <c r="B484" s="346"/>
    </row>
    <row r="485" customFormat="false" ht="12.75" hidden="false" customHeight="false" outlineLevel="0" collapsed="false">
      <c r="B485" s="346"/>
    </row>
    <row r="486" customFormat="false" ht="12.75" hidden="false" customHeight="false" outlineLevel="0" collapsed="false">
      <c r="B486" s="346"/>
    </row>
    <row r="487" customFormat="false" ht="12.75" hidden="false" customHeight="false" outlineLevel="0" collapsed="false">
      <c r="B487" s="346"/>
    </row>
    <row r="488" customFormat="false" ht="12.75" hidden="false" customHeight="false" outlineLevel="0" collapsed="false">
      <c r="B488" s="346"/>
    </row>
    <row r="489" customFormat="false" ht="12.75" hidden="false" customHeight="false" outlineLevel="0" collapsed="false">
      <c r="B489" s="346"/>
    </row>
    <row r="490" customFormat="false" ht="12.75" hidden="false" customHeight="false" outlineLevel="0" collapsed="false">
      <c r="B490" s="346"/>
    </row>
    <row r="491" customFormat="false" ht="12.75" hidden="false" customHeight="false" outlineLevel="0" collapsed="false">
      <c r="B491" s="346"/>
    </row>
    <row r="492" customFormat="false" ht="12.75" hidden="false" customHeight="false" outlineLevel="0" collapsed="false">
      <c r="B492" s="346"/>
    </row>
    <row r="493" customFormat="false" ht="12.75" hidden="false" customHeight="false" outlineLevel="0" collapsed="false">
      <c r="B493" s="346"/>
    </row>
    <row r="494" customFormat="false" ht="12.75" hidden="false" customHeight="false" outlineLevel="0" collapsed="false">
      <c r="B494" s="346"/>
    </row>
    <row r="495" customFormat="false" ht="12.75" hidden="false" customHeight="false" outlineLevel="0" collapsed="false">
      <c r="B495" s="346"/>
    </row>
    <row r="496" customFormat="false" ht="12.75" hidden="false" customHeight="false" outlineLevel="0" collapsed="false">
      <c r="B496" s="346"/>
    </row>
    <row r="497" customFormat="false" ht="12.75" hidden="false" customHeight="false" outlineLevel="0" collapsed="false">
      <c r="B497" s="346"/>
    </row>
    <row r="498" customFormat="false" ht="12.75" hidden="false" customHeight="false" outlineLevel="0" collapsed="false">
      <c r="B498" s="346"/>
    </row>
    <row r="499" customFormat="false" ht="12.75" hidden="false" customHeight="false" outlineLevel="0" collapsed="false">
      <c r="B499" s="346"/>
    </row>
    <row r="500" customFormat="false" ht="12.75" hidden="false" customHeight="false" outlineLevel="0" collapsed="false">
      <c r="B500" s="346"/>
    </row>
    <row r="501" customFormat="false" ht="12.75" hidden="false" customHeight="false" outlineLevel="0" collapsed="false">
      <c r="B501" s="346"/>
    </row>
    <row r="502" customFormat="false" ht="12.75" hidden="false" customHeight="false" outlineLevel="0" collapsed="false">
      <c r="B502" s="346"/>
    </row>
  </sheetData>
  <mergeCells count="1">
    <mergeCell ref="AS8:BF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O62"/>
  <sheetViews>
    <sheetView showFormulas="false" showGridLines="true" showRowColHeaders="true" showZeros="true" rightToLeft="false" tabSelected="false" showOutlineSymbols="true" defaultGridColor="true" view="normal" topLeftCell="B2" colorId="64" zoomScale="100" zoomScaleNormal="100" zoomScalePageLayoutView="100" workbookViewId="0">
      <selection pane="topLeft" activeCell="O32" activeCellId="0" sqref="O32"/>
    </sheetView>
  </sheetViews>
  <sheetFormatPr defaultColWidth="6.70703125" defaultRowHeight="11.25" customHeight="true" zeroHeight="false" outlineLevelRow="0" outlineLevelCol="0"/>
  <cols>
    <col collapsed="false" customWidth="true" hidden="false" outlineLevel="0" max="1" min="1" style="1" width="7.7"/>
    <col collapsed="false" customWidth="false" hidden="false" outlineLevel="0" max="8" min="2" style="1" width="6.7"/>
    <col collapsed="false" customWidth="true" hidden="false" outlineLevel="0" max="9" min="9" style="1" width="6.41"/>
    <col collapsed="false" customWidth="true" hidden="false" outlineLevel="0" max="10" min="10" style="1" width="9.14"/>
    <col collapsed="false" customWidth="false" hidden="false" outlineLevel="0" max="11" min="11" style="1" width="6.7"/>
    <col collapsed="false" customWidth="true" hidden="false" outlineLevel="0" max="12" min="12" style="1" width="7.99"/>
    <col collapsed="false" customWidth="true" hidden="false" outlineLevel="0" max="13" min="13" style="1" width="7.7"/>
    <col collapsed="false" customWidth="true" hidden="false" outlineLevel="0" max="14" min="14" style="1" width="6.99"/>
    <col collapsed="false" customWidth="false" hidden="false" outlineLevel="0" max="257" min="15" style="1" width="6.7"/>
  </cols>
  <sheetData>
    <row r="2" customFormat="false" ht="11.25" hidden="false" customHeight="false" outlineLevel="0" collapsed="false">
      <c r="E2" s="373" t="str">
        <f aca="false">Curves!E3</f>
        <v>Into FRCC</v>
      </c>
    </row>
    <row r="3" customFormat="false" ht="11.25" hidden="false" customHeight="false" outlineLevel="0" collapsed="false">
      <c r="B3" s="374"/>
      <c r="C3" s="375" t="s">
        <v>334</v>
      </c>
      <c r="D3" s="375" t="s">
        <v>335</v>
      </c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</row>
    <row r="4" customFormat="false" ht="11.25" hidden="false" customHeight="false" outlineLevel="0" collapsed="false">
      <c r="B4" s="375" t="s">
        <v>304</v>
      </c>
      <c r="C4" s="376" t="n">
        <v>800</v>
      </c>
      <c r="D4" s="376" t="n">
        <v>2300</v>
      </c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</row>
    <row r="5" customFormat="false" ht="11.25" hidden="false" customHeight="false" outlineLevel="0" collapsed="false">
      <c r="B5" s="377" t="s">
        <v>337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</row>
    <row r="6" customFormat="false" ht="11.25" hidden="false" customHeight="false" outlineLevel="0" collapsed="false">
      <c r="B6" s="378"/>
      <c r="C6" s="378" t="s">
        <v>338</v>
      </c>
      <c r="D6" s="378" t="s">
        <v>339</v>
      </c>
      <c r="E6" s="378" t="s">
        <v>340</v>
      </c>
      <c r="F6" s="378" t="s">
        <v>341</v>
      </c>
      <c r="G6" s="378" t="s">
        <v>169</v>
      </c>
      <c r="H6" s="378" t="s">
        <v>342</v>
      </c>
      <c r="I6" s="378" t="s">
        <v>343</v>
      </c>
      <c r="J6" s="378" t="s">
        <v>344</v>
      </c>
      <c r="K6" s="378" t="s">
        <v>345</v>
      </c>
      <c r="L6" s="378" t="s">
        <v>346</v>
      </c>
      <c r="M6" s="378" t="s">
        <v>347</v>
      </c>
      <c r="N6" s="378" t="s">
        <v>348</v>
      </c>
      <c r="O6" s="378"/>
    </row>
    <row r="7" customFormat="false" ht="11.25" hidden="false" customHeight="false" outlineLevel="0" collapsed="false">
      <c r="B7" s="375" t="s">
        <v>349</v>
      </c>
      <c r="C7" s="375"/>
      <c r="D7" s="375"/>
      <c r="E7" s="375"/>
      <c r="F7" s="375"/>
      <c r="G7" s="375"/>
      <c r="H7" s="375"/>
      <c r="I7" s="375"/>
      <c r="J7" s="375"/>
      <c r="K7" s="375"/>
      <c r="L7" s="375"/>
      <c r="M7" s="375"/>
      <c r="N7" s="375"/>
      <c r="O7" s="375" t="s">
        <v>350</v>
      </c>
    </row>
    <row r="8" customFormat="false" ht="11.25" hidden="false" customHeight="false" outlineLevel="0" collapsed="false">
      <c r="B8" s="374" t="n">
        <v>100</v>
      </c>
      <c r="C8" s="379" t="n">
        <f aca="false">Curves!AT11</f>
        <v>1.0715</v>
      </c>
      <c r="D8" s="379" t="n">
        <f aca="false">Curves!AU11</f>
        <v>1.0428</v>
      </c>
      <c r="E8" s="379" t="n">
        <f aca="false">Curves!AV11</f>
        <v>1.058</v>
      </c>
      <c r="F8" s="379" t="n">
        <f aca="false">Curves!AW11</f>
        <v>1.0724</v>
      </c>
      <c r="G8" s="379" t="n">
        <f aca="false">Curves!AX11</f>
        <v>1.0796</v>
      </c>
      <c r="H8" s="379" t="n">
        <f aca="false">Curves!AY11</f>
        <v>1.0205</v>
      </c>
      <c r="I8" s="379" t="n">
        <f aca="false">Curves!AZ11</f>
        <v>1.0081</v>
      </c>
      <c r="J8" s="379" t="n">
        <f aca="false">Curves!BA11</f>
        <v>0.9883</v>
      </c>
      <c r="K8" s="379" t="n">
        <f aca="false">Curves!BB11</f>
        <v>0.9885</v>
      </c>
      <c r="L8" s="379" t="n">
        <f aca="false">Curves!BC11</f>
        <v>1.0588</v>
      </c>
      <c r="M8" s="379" t="n">
        <f aca="false">Curves!BD11</f>
        <v>1.0515</v>
      </c>
      <c r="N8" s="379" t="n">
        <f aca="false">Curves!BE11</f>
        <v>1.0436</v>
      </c>
      <c r="O8" s="379" t="str">
        <f aca="false">Curves!BF11</f>
        <v>2</v>
      </c>
      <c r="Q8" s="379" t="n">
        <v>0.840091403608595</v>
      </c>
      <c r="R8" s="379" t="n">
        <v>0.840091403608595</v>
      </c>
      <c r="S8" s="379" t="n">
        <v>0.880091403608595</v>
      </c>
      <c r="T8" s="379" t="n">
        <v>0.930091403608595</v>
      </c>
      <c r="U8" s="379" t="n">
        <v>0.994874138887982</v>
      </c>
      <c r="V8" s="379" t="n">
        <v>1.15660153937241</v>
      </c>
      <c r="W8" s="379" t="n">
        <v>1.11512120882705</v>
      </c>
      <c r="X8" s="379" t="n">
        <v>1.09161161660227</v>
      </c>
      <c r="Y8" s="379" t="n">
        <v>0.996645781912536</v>
      </c>
      <c r="Z8" s="379" t="n">
        <v>0.9495</v>
      </c>
      <c r="AA8" s="379" t="n">
        <v>0.9295</v>
      </c>
      <c r="AB8" s="379" t="n">
        <v>0.9295</v>
      </c>
      <c r="AD8" s="379" t="n">
        <v>0.840091403608595</v>
      </c>
      <c r="AE8" s="379" t="n">
        <v>0.840091403608595</v>
      </c>
      <c r="AF8" s="379" t="n">
        <v>0.880091403608595</v>
      </c>
      <c r="AG8" s="379" t="n">
        <v>0.930091403608595</v>
      </c>
      <c r="AH8" s="379" t="n">
        <v>0.994874138887982</v>
      </c>
      <c r="AI8" s="379" t="n">
        <v>1.15660153937241</v>
      </c>
      <c r="AJ8" s="379" t="n">
        <v>1.11512120882705</v>
      </c>
      <c r="AK8" s="379" t="n">
        <v>1.09161161660227</v>
      </c>
      <c r="AL8" s="379" t="n">
        <v>0.996645781912536</v>
      </c>
      <c r="AM8" s="379" t="n">
        <v>0.9495</v>
      </c>
      <c r="AN8" s="379" t="n">
        <v>0.9295</v>
      </c>
      <c r="AO8" s="379" t="n">
        <v>0.9295</v>
      </c>
    </row>
    <row r="9" customFormat="false" ht="11.25" hidden="false" customHeight="false" outlineLevel="0" collapsed="false">
      <c r="B9" s="374" t="n">
        <v>200</v>
      </c>
      <c r="C9" s="379" t="n">
        <f aca="false">Curves!AT12</f>
        <v>1.0029</v>
      </c>
      <c r="D9" s="379" t="n">
        <f aca="false">Curves!AU12</f>
        <v>0.9923</v>
      </c>
      <c r="E9" s="379" t="n">
        <f aca="false">Curves!AV12</f>
        <v>0.991</v>
      </c>
      <c r="F9" s="379" t="n">
        <f aca="false">Curves!AW12</f>
        <v>0.9782</v>
      </c>
      <c r="G9" s="379" t="n">
        <f aca="false">Curves!AX12</f>
        <v>0.9929</v>
      </c>
      <c r="H9" s="379" t="n">
        <f aca="false">Curves!AY12</f>
        <v>0.9555</v>
      </c>
      <c r="I9" s="379" t="n">
        <f aca="false">Curves!AZ12</f>
        <v>0.946</v>
      </c>
      <c r="J9" s="379" t="n">
        <f aca="false">Curves!BA12</f>
        <v>0.9232</v>
      </c>
      <c r="K9" s="379" t="n">
        <f aca="false">Curves!BB12</f>
        <v>0.9232</v>
      </c>
      <c r="L9" s="379" t="n">
        <f aca="false">Curves!BC12</f>
        <v>1.0229</v>
      </c>
      <c r="M9" s="379" t="n">
        <f aca="false">Curves!BD12</f>
        <v>0.9837</v>
      </c>
      <c r="N9" s="379" t="n">
        <f aca="false">Curves!BE12</f>
        <v>0.976</v>
      </c>
      <c r="O9" s="379" t="str">
        <f aca="false">Curves!BF12</f>
        <v>2</v>
      </c>
      <c r="Q9" s="379" t="n">
        <v>0.822165459676005</v>
      </c>
      <c r="R9" s="379" t="n">
        <v>0.822165459676005</v>
      </c>
      <c r="S9" s="379" t="n">
        <v>0.832165459676005</v>
      </c>
      <c r="T9" s="379" t="n">
        <v>0.882165459676005</v>
      </c>
      <c r="U9" s="379" t="n">
        <v>0.896144177087074</v>
      </c>
      <c r="V9" s="379" t="n">
        <v>0.958259325044405</v>
      </c>
      <c r="W9" s="379" t="n">
        <v>1.01858897706272</v>
      </c>
      <c r="X9" s="379" t="n">
        <v>0.985416926336782</v>
      </c>
      <c r="Y9" s="379" t="n">
        <v>0.874375039554458</v>
      </c>
      <c r="Z9" s="379" t="n">
        <v>0.9012</v>
      </c>
      <c r="AA9" s="379" t="n">
        <v>0.8812</v>
      </c>
      <c r="AB9" s="379" t="n">
        <v>0.8812</v>
      </c>
      <c r="AD9" s="379" t="n">
        <v>0.822165459676005</v>
      </c>
      <c r="AE9" s="379" t="n">
        <v>0.822165459676005</v>
      </c>
      <c r="AF9" s="379" t="n">
        <v>0.832165459676005</v>
      </c>
      <c r="AG9" s="379" t="n">
        <v>0.882165459676005</v>
      </c>
      <c r="AH9" s="379" t="n">
        <v>0.896144177087074</v>
      </c>
      <c r="AI9" s="379" t="n">
        <v>0.958259325044405</v>
      </c>
      <c r="AJ9" s="379" t="n">
        <v>1.01858897706272</v>
      </c>
      <c r="AK9" s="379" t="n">
        <v>0.985416926336782</v>
      </c>
      <c r="AL9" s="379" t="n">
        <v>0.874375039554458</v>
      </c>
      <c r="AM9" s="379" t="n">
        <v>0.9012</v>
      </c>
      <c r="AN9" s="379" t="n">
        <v>0.8812</v>
      </c>
      <c r="AO9" s="379" t="n">
        <v>0.8812</v>
      </c>
    </row>
    <row r="10" customFormat="false" ht="11.25" hidden="false" customHeight="false" outlineLevel="0" collapsed="false">
      <c r="B10" s="374" t="n">
        <v>300</v>
      </c>
      <c r="C10" s="379" t="n">
        <f aca="false">Curves!AT13</f>
        <v>0.8567</v>
      </c>
      <c r="D10" s="379" t="n">
        <f aca="false">Curves!AU13</f>
        <v>0.9418</v>
      </c>
      <c r="E10" s="379" t="n">
        <f aca="false">Curves!AV13</f>
        <v>0.9407</v>
      </c>
      <c r="F10" s="379" t="n">
        <f aca="false">Curves!AW13</f>
        <v>0.9405</v>
      </c>
      <c r="G10" s="379" t="n">
        <f aca="false">Curves!AX13</f>
        <v>0.9582</v>
      </c>
      <c r="H10" s="379" t="n">
        <f aca="false">Curves!AY13</f>
        <v>0.9123</v>
      </c>
      <c r="I10" s="379" t="n">
        <f aca="false">Curves!AZ13</f>
        <v>0.8145</v>
      </c>
      <c r="J10" s="379" t="n">
        <f aca="false">Curves!BA13</f>
        <v>0.8768</v>
      </c>
      <c r="K10" s="379" t="n">
        <f aca="false">Curves!BB13</f>
        <v>0.8768</v>
      </c>
      <c r="L10" s="379" t="n">
        <f aca="false">Curves!BC13</f>
        <v>0.9512</v>
      </c>
      <c r="M10" s="379" t="n">
        <f aca="false">Curves!BD13</f>
        <v>0.9686</v>
      </c>
      <c r="N10" s="379" t="n">
        <f aca="false">Curves!BE13</f>
        <v>0.961</v>
      </c>
      <c r="O10" s="379" t="str">
        <f aca="false">Curves!BF13</f>
        <v>2</v>
      </c>
      <c r="Q10" s="379" t="n">
        <v>0.746699835535835</v>
      </c>
      <c r="R10" s="379" t="n">
        <v>0.746699835535835</v>
      </c>
      <c r="S10" s="379" t="n">
        <v>0.796699835535835</v>
      </c>
      <c r="T10" s="379" t="n">
        <v>0.846699835535835</v>
      </c>
      <c r="U10" s="379" t="n">
        <v>0.848085148062294</v>
      </c>
      <c r="V10" s="379" t="n">
        <v>0.80550621669627</v>
      </c>
      <c r="W10" s="379" t="n">
        <v>0.970540276116969</v>
      </c>
      <c r="X10" s="379" t="n">
        <v>0.884955752212389</v>
      </c>
      <c r="Y10" s="379" t="n">
        <v>0.819948104550344</v>
      </c>
      <c r="Z10" s="379" t="n">
        <v>0.8657</v>
      </c>
      <c r="AA10" s="379" t="n">
        <v>0.8457</v>
      </c>
      <c r="AB10" s="379" t="n">
        <v>0.8457</v>
      </c>
      <c r="AD10" s="379" t="n">
        <v>0.746699835535835</v>
      </c>
      <c r="AE10" s="379" t="n">
        <v>0.746699835535835</v>
      </c>
      <c r="AF10" s="379" t="n">
        <v>0.796699835535835</v>
      </c>
      <c r="AG10" s="379" t="n">
        <v>0.846699835535835</v>
      </c>
      <c r="AH10" s="379" t="n">
        <v>0.848085148062294</v>
      </c>
      <c r="AI10" s="379" t="n">
        <v>0.80550621669627</v>
      </c>
      <c r="AJ10" s="379" t="n">
        <v>0.970540276116969</v>
      </c>
      <c r="AK10" s="379" t="n">
        <v>0.884955752212389</v>
      </c>
      <c r="AL10" s="379" t="n">
        <v>0.819948104550344</v>
      </c>
      <c r="AM10" s="379" t="n">
        <v>0.8657</v>
      </c>
      <c r="AN10" s="379" t="n">
        <v>0.8457</v>
      </c>
      <c r="AO10" s="379" t="n">
        <v>0.8457</v>
      </c>
    </row>
    <row r="11" customFormat="false" ht="11.25" hidden="false" customHeight="false" outlineLevel="0" collapsed="false">
      <c r="B11" s="374" t="n">
        <v>400</v>
      </c>
      <c r="C11" s="379" t="n">
        <f aca="false">Curves!AT14</f>
        <v>0.8315</v>
      </c>
      <c r="D11" s="379" t="n">
        <f aca="false">Curves!AU14</f>
        <v>0.925</v>
      </c>
      <c r="E11" s="379" t="n">
        <f aca="false">Curves!AV14</f>
        <v>0.9239</v>
      </c>
      <c r="F11" s="379" t="n">
        <f aca="false">Curves!AW14</f>
        <v>0.9179</v>
      </c>
      <c r="G11" s="379" t="n">
        <f aca="false">Curves!AX14</f>
        <v>0.9408</v>
      </c>
      <c r="H11" s="379" t="n">
        <f aca="false">Curves!AY14</f>
        <v>0.8878</v>
      </c>
      <c r="I11" s="379" t="n">
        <f aca="false">Curves!AZ14</f>
        <v>0.8838</v>
      </c>
      <c r="J11" s="379" t="n">
        <f aca="false">Curves!BA14</f>
        <v>0.8706</v>
      </c>
      <c r="K11" s="379" t="n">
        <f aca="false">Curves!BB14</f>
        <v>0.8706</v>
      </c>
      <c r="L11" s="379" t="n">
        <f aca="false">Curves!BC14</f>
        <v>0.9404</v>
      </c>
      <c r="M11" s="379" t="n">
        <f aca="false">Curves!BD14</f>
        <v>0.9536</v>
      </c>
      <c r="N11" s="379" t="n">
        <f aca="false">Curves!BE14</f>
        <v>0.946</v>
      </c>
      <c r="O11" s="379" t="str">
        <f aca="false">Curves!BF14</f>
        <v>2</v>
      </c>
      <c r="Q11" s="379" t="n">
        <v>0.7462</v>
      </c>
      <c r="R11" s="379" t="n">
        <v>0.7462</v>
      </c>
      <c r="S11" s="379" t="n">
        <v>0.797199950847743</v>
      </c>
      <c r="T11" s="379" t="n">
        <v>0.847199950847743</v>
      </c>
      <c r="U11" s="379" t="n">
        <v>0.822227300923961</v>
      </c>
      <c r="V11" s="379" t="n">
        <v>0.747779751332149</v>
      </c>
      <c r="W11" s="379" t="n">
        <v>0.874008044352647</v>
      </c>
      <c r="X11" s="379" t="n">
        <v>0.832606257011093</v>
      </c>
      <c r="Y11" s="379" t="n">
        <v>0.832099234225682</v>
      </c>
      <c r="Z11" s="379" t="n">
        <v>0.8662</v>
      </c>
      <c r="AA11" s="379" t="n">
        <v>0.8462</v>
      </c>
      <c r="AB11" s="379" t="n">
        <v>0.8462</v>
      </c>
      <c r="AD11" s="379" t="n">
        <v>0.7462</v>
      </c>
      <c r="AE11" s="379" t="n">
        <v>0.7462</v>
      </c>
      <c r="AF11" s="379" t="n">
        <v>0.797199950847743</v>
      </c>
      <c r="AG11" s="379" t="n">
        <v>0.847199950847743</v>
      </c>
      <c r="AH11" s="379" t="n">
        <v>0.822227300923961</v>
      </c>
      <c r="AI11" s="379" t="n">
        <v>0.747779751332149</v>
      </c>
      <c r="AJ11" s="379" t="n">
        <v>0.874008044352647</v>
      </c>
      <c r="AK11" s="379" t="n">
        <v>0.832606257011093</v>
      </c>
      <c r="AL11" s="379" t="n">
        <v>0.832099234225682</v>
      </c>
      <c r="AM11" s="379" t="n">
        <v>0.8662</v>
      </c>
      <c r="AN11" s="379" t="n">
        <v>0.8462</v>
      </c>
      <c r="AO11" s="379" t="n">
        <v>0.8462</v>
      </c>
    </row>
    <row r="12" customFormat="false" ht="11.25" hidden="false" customHeight="false" outlineLevel="0" collapsed="false">
      <c r="B12" s="374" t="n">
        <v>500</v>
      </c>
      <c r="C12" s="379" t="n">
        <f aca="false">Curves!AT15</f>
        <v>1.0115</v>
      </c>
      <c r="D12" s="379" t="n">
        <f aca="false">Curves!AU15</f>
        <v>0.9839</v>
      </c>
      <c r="E12" s="379" t="n">
        <f aca="false">Curves!AV15</f>
        <v>0.9826</v>
      </c>
      <c r="F12" s="379" t="n">
        <f aca="false">Curves!AW15</f>
        <v>0.9405</v>
      </c>
      <c r="G12" s="379" t="n">
        <f aca="false">Curves!AX15</f>
        <v>0.9547</v>
      </c>
      <c r="H12" s="379" t="n">
        <f aca="false">Curves!AY15</f>
        <v>0.9004</v>
      </c>
      <c r="I12" s="379" t="n">
        <f aca="false">Curves!AZ15</f>
        <v>0.89</v>
      </c>
      <c r="J12" s="379" t="n">
        <f aca="false">Curves!BA15</f>
        <v>0.883</v>
      </c>
      <c r="K12" s="379" t="n">
        <f aca="false">Curves!BB15</f>
        <v>0.883</v>
      </c>
      <c r="L12" s="379" t="n">
        <f aca="false">Curves!BC15</f>
        <v>0.9545</v>
      </c>
      <c r="M12" s="379" t="n">
        <f aca="false">Curves!BD15</f>
        <v>0.9686</v>
      </c>
      <c r="N12" s="379" t="n">
        <f aca="false">Curves!BE15</f>
        <v>0.961</v>
      </c>
      <c r="O12" s="379" t="str">
        <f aca="false">Curves!BF15</f>
        <v>2</v>
      </c>
      <c r="Q12" s="379" t="n">
        <v>0.7665</v>
      </c>
      <c r="R12" s="379" t="n">
        <v>0.7665</v>
      </c>
      <c r="S12" s="379" t="n">
        <v>0.857490447810899</v>
      </c>
      <c r="T12" s="379" t="n">
        <v>0.907490447810899</v>
      </c>
      <c r="U12" s="379" t="n">
        <v>0.890136798458977</v>
      </c>
      <c r="V12" s="379" t="n">
        <v>0.811130846654825</v>
      </c>
      <c r="W12" s="379" t="n">
        <v>0.829655397325796</v>
      </c>
      <c r="X12" s="379" t="n">
        <v>0.864265237442353</v>
      </c>
      <c r="Y12" s="379" t="n">
        <v>0.898424150370229</v>
      </c>
      <c r="Z12" s="379" t="n">
        <v>0.9265</v>
      </c>
      <c r="AA12" s="379" t="n">
        <v>0.9065</v>
      </c>
      <c r="AB12" s="379" t="n">
        <v>0.9065</v>
      </c>
      <c r="AD12" s="379" t="n">
        <v>0.7665</v>
      </c>
      <c r="AE12" s="379" t="n">
        <v>0.7665</v>
      </c>
      <c r="AF12" s="379" t="n">
        <v>0.857490447810899</v>
      </c>
      <c r="AG12" s="379" t="n">
        <v>0.907490447810899</v>
      </c>
      <c r="AH12" s="379" t="n">
        <v>0.890136798458977</v>
      </c>
      <c r="AI12" s="379" t="n">
        <v>0.811130846654825</v>
      </c>
      <c r="AJ12" s="379" t="n">
        <v>0.829655397325796</v>
      </c>
      <c r="AK12" s="379" t="n">
        <v>0.864265237442353</v>
      </c>
      <c r="AL12" s="379" t="n">
        <v>0.898424150370229</v>
      </c>
      <c r="AM12" s="379" t="n">
        <v>0.9265</v>
      </c>
      <c r="AN12" s="379" t="n">
        <v>0.9065</v>
      </c>
      <c r="AO12" s="379" t="n">
        <v>0.9065</v>
      </c>
    </row>
    <row r="13" customFormat="false" ht="11.25" hidden="false" customHeight="false" outlineLevel="0" collapsed="false">
      <c r="B13" s="374" t="n">
        <v>600</v>
      </c>
      <c r="C13" s="379" t="n">
        <f aca="false">Curves!AT16</f>
        <v>1.0887</v>
      </c>
      <c r="D13" s="379" t="n">
        <f aca="false">Curves!AU16</f>
        <v>1.0259</v>
      </c>
      <c r="E13" s="379" t="n">
        <f aca="false">Curves!AV16</f>
        <v>1.0412</v>
      </c>
      <c r="F13" s="379" t="n">
        <f aca="false">Curves!AW16</f>
        <v>1.0724</v>
      </c>
      <c r="G13" s="379" t="n">
        <f aca="false">Curves!AX16</f>
        <v>1.0102</v>
      </c>
      <c r="H13" s="379" t="n">
        <f aca="false">Curves!AY16</f>
        <v>0.9622</v>
      </c>
      <c r="I13" s="379" t="n">
        <f aca="false">Curves!AZ16</f>
        <v>0.8962</v>
      </c>
      <c r="J13" s="379" t="n">
        <f aca="false">Curves!BA16</f>
        <v>0.9232</v>
      </c>
      <c r="K13" s="379" t="n">
        <f aca="false">Curves!BB16</f>
        <v>0.9232</v>
      </c>
      <c r="L13" s="379" t="n">
        <f aca="false">Curves!BC16</f>
        <v>1.066</v>
      </c>
      <c r="M13" s="379" t="n">
        <f aca="false">Curves!BD16</f>
        <v>1.0327</v>
      </c>
      <c r="N13" s="379" t="n">
        <f aca="false">Curves!BE16</f>
        <v>1.0248</v>
      </c>
      <c r="O13" s="379" t="str">
        <f aca="false">Curves!BF16</f>
        <v>2</v>
      </c>
      <c r="Q13" s="379" t="n">
        <v>0.8234</v>
      </c>
      <c r="R13" s="379" t="n">
        <v>0.8234</v>
      </c>
      <c r="S13" s="379" t="n">
        <v>0.99535202187632</v>
      </c>
      <c r="T13" s="379" t="n">
        <v>1.04535202187632</v>
      </c>
      <c r="U13" s="379" t="n">
        <v>1.07923863005648</v>
      </c>
      <c r="V13" s="379" t="n">
        <v>0.98963883955003</v>
      </c>
      <c r="W13" s="379" t="n">
        <v>0.914664637460593</v>
      </c>
      <c r="X13" s="379" t="n">
        <v>0.960239311978063</v>
      </c>
      <c r="Y13" s="379" t="n">
        <v>1.03968103284602</v>
      </c>
      <c r="Z13" s="379" t="n">
        <v>1.0644</v>
      </c>
      <c r="AA13" s="379" t="n">
        <v>1.0444</v>
      </c>
      <c r="AB13" s="379" t="n">
        <v>1.0444</v>
      </c>
      <c r="AD13" s="379" t="n">
        <v>0.8234</v>
      </c>
      <c r="AE13" s="379" t="n">
        <v>0.8234</v>
      </c>
      <c r="AF13" s="379" t="n">
        <v>0.99535202187632</v>
      </c>
      <c r="AG13" s="379" t="n">
        <v>1.04535202187632</v>
      </c>
      <c r="AH13" s="379" t="n">
        <v>1.07923863005648</v>
      </c>
      <c r="AI13" s="379" t="n">
        <v>0.98963883955003</v>
      </c>
      <c r="AJ13" s="379" t="n">
        <v>0.914664637460593</v>
      </c>
      <c r="AK13" s="379" t="n">
        <v>0.960239311978063</v>
      </c>
      <c r="AL13" s="379" t="n">
        <v>1.03968103284602</v>
      </c>
      <c r="AM13" s="379" t="n">
        <v>1.0644</v>
      </c>
      <c r="AN13" s="379" t="n">
        <v>1.0444</v>
      </c>
      <c r="AO13" s="379" t="n">
        <v>1.0444</v>
      </c>
    </row>
    <row r="14" customFormat="false" ht="11.25" hidden="false" customHeight="false" outlineLevel="0" collapsed="false">
      <c r="B14" s="374" t="n">
        <v>700</v>
      </c>
      <c r="C14" s="379" t="n">
        <f aca="false">Curves!AT17</f>
        <v>0.9284</v>
      </c>
      <c r="D14" s="379" t="n">
        <f aca="false">Curves!AU17</f>
        <v>0.9045</v>
      </c>
      <c r="E14" s="379" t="n">
        <f aca="false">Curves!AV17</f>
        <v>0.8871</v>
      </c>
      <c r="F14" s="379" t="n">
        <f aca="false">Curves!AW17</f>
        <v>0.8886</v>
      </c>
      <c r="G14" s="379" t="n">
        <f aca="false">Curves!AX17</f>
        <v>0.8591</v>
      </c>
      <c r="H14" s="379" t="e">
        <f aca="false">2-$H$35</f>
        <v>#N/A</v>
      </c>
      <c r="I14" s="379" t="e">
        <f aca="false">2-$H$36</f>
        <v>#N/A</v>
      </c>
      <c r="J14" s="379" t="e">
        <f aca="false">2-$H$37</f>
        <v>#N/A</v>
      </c>
      <c r="K14" s="379" t="n">
        <f aca="false">Curves!BB17</f>
        <v>1.4409</v>
      </c>
      <c r="L14" s="379" t="n">
        <f aca="false">Curves!BC17</f>
        <v>0.8573</v>
      </c>
      <c r="M14" s="379" t="n">
        <f aca="false">Curves!BD17</f>
        <v>0.8763</v>
      </c>
      <c r="N14" s="379" t="n">
        <f aca="false">Curves!BE17</f>
        <v>0.9314</v>
      </c>
      <c r="O14" s="379" t="str">
        <f aca="false">Curves!BF17</f>
        <v>2</v>
      </c>
      <c r="Q14" s="379" t="n">
        <v>2.03</v>
      </c>
      <c r="R14" s="379" t="n">
        <v>2.03</v>
      </c>
      <c r="S14" s="379" t="n">
        <v>1.796</v>
      </c>
      <c r="T14" s="379" t="n">
        <v>1.49097568120843</v>
      </c>
      <c r="U14" s="379" t="n">
        <v>1.29132521466584</v>
      </c>
      <c r="V14" s="379" t="n">
        <v>1.13469508584962</v>
      </c>
      <c r="W14" s="379" t="n">
        <v>1.01576258288944</v>
      </c>
      <c r="X14" s="379" t="n">
        <v>1.11728779758195</v>
      </c>
      <c r="Y14" s="379" t="n">
        <v>1.41383456743244</v>
      </c>
      <c r="Z14" s="379" t="n">
        <v>1.376</v>
      </c>
      <c r="AA14" s="379" t="n">
        <v>1.496</v>
      </c>
      <c r="AB14" s="379" t="n">
        <v>1.496</v>
      </c>
      <c r="AD14" s="379" t="n">
        <v>2.03</v>
      </c>
      <c r="AE14" s="379" t="n">
        <v>2.03</v>
      </c>
      <c r="AF14" s="379" t="n">
        <v>1.796</v>
      </c>
      <c r="AG14" s="379" t="n">
        <v>1.49097568120843</v>
      </c>
      <c r="AH14" s="379" t="n">
        <v>1.29132521466584</v>
      </c>
      <c r="AI14" s="379" t="n">
        <v>1.13469508584962</v>
      </c>
      <c r="AJ14" s="379" t="n">
        <v>1.01576258288944</v>
      </c>
      <c r="AK14" s="379" t="n">
        <v>1.11728779758195</v>
      </c>
      <c r="AL14" s="379" t="n">
        <v>1.41383456743244</v>
      </c>
      <c r="AM14" s="379" t="n">
        <v>1.376</v>
      </c>
      <c r="AN14" s="379" t="n">
        <v>1.496</v>
      </c>
      <c r="AO14" s="379" t="n">
        <v>1.496</v>
      </c>
    </row>
    <row r="15" customFormat="false" ht="11.25" hidden="false" customHeight="false" outlineLevel="0" collapsed="false">
      <c r="B15" s="374" t="n">
        <v>800</v>
      </c>
      <c r="C15" s="379" t="n">
        <f aca="false">Curves!AT18</f>
        <v>1.37329512893983</v>
      </c>
      <c r="D15" s="379" t="n">
        <f aca="false">Curves!AU18</f>
        <v>1.29049255441008</v>
      </c>
      <c r="E15" s="379" t="n">
        <f aca="false">Curves!AV18</f>
        <v>1.28247068916214</v>
      </c>
      <c r="F15" s="379" t="n">
        <f aca="false">Curves!AW18</f>
        <v>1.2657180303314</v>
      </c>
      <c r="G15" s="379" t="n">
        <f aca="false">Curves!AX18</f>
        <v>1.27237675571468</v>
      </c>
      <c r="H15" s="379" t="e">
        <f aca="false">2-$H$35</f>
        <v>#N/A</v>
      </c>
      <c r="I15" s="379" t="e">
        <f aca="false">2-$H$36</f>
        <v>#N/A</v>
      </c>
      <c r="J15" s="379" t="e">
        <f aca="false">2-$H$37</f>
        <v>#N/A</v>
      </c>
      <c r="K15" s="379" t="n">
        <f aca="false">Curves!BB18</f>
        <v>0.551463126069312</v>
      </c>
      <c r="L15" s="379" t="n">
        <f aca="false">Curves!BC18</f>
        <v>1.22497200447928</v>
      </c>
      <c r="M15" s="379" t="n">
        <f aca="false">Curves!BD18</f>
        <v>1.24984352773826</v>
      </c>
      <c r="N15" s="379" t="n">
        <f aca="false">Curves!BE18</f>
        <v>1.28854990942893</v>
      </c>
      <c r="O15" s="379" t="str">
        <f aca="false">Curves!BF18</f>
        <v>1</v>
      </c>
      <c r="Q15" s="379" t="n">
        <v>1.1</v>
      </c>
      <c r="R15" s="379" t="n">
        <v>1.1</v>
      </c>
      <c r="S15" s="379" t="n">
        <v>1.1359</v>
      </c>
      <c r="T15" s="379" t="n">
        <v>1.1232726508202</v>
      </c>
      <c r="U15" s="379" t="n">
        <v>0.75</v>
      </c>
      <c r="V15" s="379" t="n">
        <v>0.55</v>
      </c>
      <c r="W15" s="379" t="n">
        <v>0.4</v>
      </c>
      <c r="X15" s="379" t="n">
        <v>0.4</v>
      </c>
      <c r="Y15" s="379" t="n">
        <v>0.65</v>
      </c>
      <c r="Z15" s="379" t="n">
        <v>1.0615</v>
      </c>
      <c r="AA15" s="379" t="n">
        <v>1.0715</v>
      </c>
      <c r="AB15" s="379" t="n">
        <v>1.0875</v>
      </c>
      <c r="AD15" s="379" t="n">
        <v>1.1</v>
      </c>
      <c r="AE15" s="379" t="n">
        <v>1.1</v>
      </c>
      <c r="AF15" s="379" t="n">
        <v>1.1359</v>
      </c>
      <c r="AG15" s="379" t="n">
        <v>1.1232726508202</v>
      </c>
      <c r="AH15" s="379" t="n">
        <v>0.75</v>
      </c>
      <c r="AI15" s="379" t="n">
        <v>0.55</v>
      </c>
      <c r="AJ15" s="379" t="n">
        <v>0.4</v>
      </c>
      <c r="AK15" s="379" t="n">
        <v>0.4</v>
      </c>
      <c r="AL15" s="379" t="n">
        <v>0.65</v>
      </c>
      <c r="AM15" s="379" t="n">
        <v>1.0615</v>
      </c>
      <c r="AN15" s="379" t="n">
        <v>1.0715</v>
      </c>
      <c r="AO15" s="379" t="n">
        <v>1.0875</v>
      </c>
    </row>
    <row r="16" customFormat="false" ht="11.25" hidden="false" customHeight="false" outlineLevel="0" collapsed="false">
      <c r="B16" s="374" t="n">
        <v>900</v>
      </c>
      <c r="C16" s="379" t="n">
        <f aca="false">Curves!AT19</f>
        <v>0.787492130115425</v>
      </c>
      <c r="D16" s="379" t="n">
        <f aca="false">Curves!AU19</f>
        <v>0.71154976900462</v>
      </c>
      <c r="E16" s="379" t="n">
        <f aca="false">Curves!AV19</f>
        <v>0.700893889998948</v>
      </c>
      <c r="F16" s="379" t="n">
        <f aca="false">Curves!AW19</f>
        <v>0.690877870787723</v>
      </c>
      <c r="G16" s="379" t="n">
        <f aca="false">Curves!AX19</f>
        <v>0.607774239595915</v>
      </c>
      <c r="H16" s="379" t="e">
        <f aca="false">2-$H$35</f>
        <v>#N/A</v>
      </c>
      <c r="I16" s="379" t="e">
        <f aca="false">2-$H$36</f>
        <v>#N/A</v>
      </c>
      <c r="J16" s="379" t="e">
        <f aca="false">2-$H$37</f>
        <v>#N/A</v>
      </c>
      <c r="K16" s="379" t="n">
        <f aca="false">Curves!BB19</f>
        <v>0.576529631799735</v>
      </c>
      <c r="L16" s="379" t="n">
        <f aca="false">Curves!BC19</f>
        <v>0.67143472641103</v>
      </c>
      <c r="M16" s="379" t="n">
        <f aca="false">Curves!BD19</f>
        <v>0.687382337387626</v>
      </c>
      <c r="N16" s="379" t="n">
        <f aca="false">Curves!BE19</f>
        <v>1.16121651253694</v>
      </c>
      <c r="O16" s="379" t="str">
        <f aca="false">Curves!BF19</f>
        <v>1</v>
      </c>
      <c r="Q16" s="379" t="n">
        <v>1.3</v>
      </c>
      <c r="R16" s="379" t="n">
        <v>1.3</v>
      </c>
      <c r="S16" s="379" t="n">
        <v>1.1898</v>
      </c>
      <c r="T16" s="379" t="n">
        <v>1.14131544612562</v>
      </c>
      <c r="U16" s="379" t="n">
        <v>0.75</v>
      </c>
      <c r="V16" s="379" t="n">
        <v>0.55</v>
      </c>
      <c r="W16" s="379" t="n">
        <v>0.4</v>
      </c>
      <c r="X16" s="379" t="n">
        <v>0.4</v>
      </c>
      <c r="Y16" s="379" t="n">
        <v>0.65</v>
      </c>
      <c r="Z16" s="379" t="n">
        <v>1.1326</v>
      </c>
      <c r="AA16" s="379" t="n">
        <v>1.1426</v>
      </c>
      <c r="AB16" s="379" t="n">
        <v>1.1638</v>
      </c>
      <c r="AD16" s="379" t="n">
        <v>1.3</v>
      </c>
      <c r="AE16" s="379" t="n">
        <v>1.3</v>
      </c>
      <c r="AF16" s="379" t="n">
        <v>1.1898</v>
      </c>
      <c r="AG16" s="379" t="n">
        <v>1.14131544612562</v>
      </c>
      <c r="AH16" s="379" t="n">
        <v>0.75</v>
      </c>
      <c r="AI16" s="379" t="n">
        <v>0.55</v>
      </c>
      <c r="AJ16" s="379" t="n">
        <v>0.4</v>
      </c>
      <c r="AK16" s="379" t="n">
        <v>0.4</v>
      </c>
      <c r="AL16" s="379" t="n">
        <v>0.65</v>
      </c>
      <c r="AM16" s="379" t="n">
        <v>1.1326</v>
      </c>
      <c r="AN16" s="379" t="n">
        <v>1.1426</v>
      </c>
      <c r="AO16" s="379" t="n">
        <v>1.1638</v>
      </c>
    </row>
    <row r="17" customFormat="false" ht="11.25" hidden="false" customHeight="false" outlineLevel="0" collapsed="false">
      <c r="B17" s="374" t="n">
        <v>1000</v>
      </c>
      <c r="C17" s="379" t="n">
        <f aca="false">Curves!AT20</f>
        <v>0.817628541448059</v>
      </c>
      <c r="D17" s="379" t="n">
        <f aca="false">Curves!AU20</f>
        <v>0.768080638387232</v>
      </c>
      <c r="E17" s="379" t="n">
        <f aca="false">Curves!AV20</f>
        <v>0.756672625933326</v>
      </c>
      <c r="F17" s="379" t="n">
        <f aca="false">Curves!AW20</f>
        <v>0.732431852328826</v>
      </c>
      <c r="G17" s="379" t="n">
        <f aca="false">Curves!AX20</f>
        <v>0.660069177555726</v>
      </c>
      <c r="H17" s="379" t="e">
        <f aca="false">2-$H$35</f>
        <v>#N/A</v>
      </c>
      <c r="I17" s="379" t="e">
        <f aca="false">2-$H$36</f>
        <v>#N/A</v>
      </c>
      <c r="J17" s="379" t="e">
        <f aca="false">2-$H$37</f>
        <v>#N/A</v>
      </c>
      <c r="K17" s="379" t="n">
        <f aca="false">Curves!BB20</f>
        <v>0.626662643260581</v>
      </c>
      <c r="L17" s="379" t="n">
        <f aca="false">Curves!BC20</f>
        <v>0.721930202498923</v>
      </c>
      <c r="M17" s="379" t="n">
        <f aca="false">Curves!BD20</f>
        <v>0.741364357482813</v>
      </c>
      <c r="N17" s="379" t="n">
        <f aca="false">Curves!BE20</f>
        <v>1.18409762608447</v>
      </c>
      <c r="O17" s="379" t="str">
        <f aca="false">Curves!BF20</f>
        <v>1</v>
      </c>
      <c r="Q17" s="379" t="n">
        <v>1.3</v>
      </c>
      <c r="R17" s="379" t="n">
        <v>1.3</v>
      </c>
      <c r="S17" s="379" t="n">
        <v>1.1862</v>
      </c>
      <c r="T17" s="379" t="n">
        <v>1.09378612004454</v>
      </c>
      <c r="U17" s="379" t="n">
        <v>0.75</v>
      </c>
      <c r="V17" s="379" t="n">
        <v>0.55</v>
      </c>
      <c r="W17" s="379" t="n">
        <v>0.4</v>
      </c>
      <c r="X17" s="379" t="n">
        <v>0.4</v>
      </c>
      <c r="Y17" s="379" t="n">
        <v>0.65</v>
      </c>
      <c r="Z17" s="379" t="n">
        <v>1.1291</v>
      </c>
      <c r="AA17" s="379" t="n">
        <v>1.1352</v>
      </c>
      <c r="AB17" s="379" t="n">
        <v>1.1579</v>
      </c>
      <c r="AD17" s="379" t="n">
        <v>1.3</v>
      </c>
      <c r="AE17" s="379" t="n">
        <v>1.3</v>
      </c>
      <c r="AF17" s="379" t="n">
        <v>1.1862</v>
      </c>
      <c r="AG17" s="379" t="n">
        <v>1.09378612004454</v>
      </c>
      <c r="AH17" s="379" t="n">
        <v>0.75</v>
      </c>
      <c r="AI17" s="379" t="n">
        <v>0.55</v>
      </c>
      <c r="AJ17" s="379" t="n">
        <v>0.4</v>
      </c>
      <c r="AK17" s="379" t="n">
        <v>0.4</v>
      </c>
      <c r="AL17" s="379" t="n">
        <v>0.65</v>
      </c>
      <c r="AM17" s="379" t="n">
        <v>1.1291</v>
      </c>
      <c r="AN17" s="379" t="n">
        <v>1.1352</v>
      </c>
      <c r="AO17" s="379" t="n">
        <v>1.1579</v>
      </c>
    </row>
    <row r="18" customFormat="false" ht="11.25" hidden="false" customHeight="false" outlineLevel="0" collapsed="false">
      <c r="B18" s="374" t="n">
        <v>1100</v>
      </c>
      <c r="C18" s="379" t="n">
        <f aca="false">Curves!AT21</f>
        <v>1.14383954154728</v>
      </c>
      <c r="D18" s="379" t="n">
        <f aca="false">Curves!AU21</f>
        <v>0.805795884082319</v>
      </c>
      <c r="E18" s="379" t="n">
        <f aca="false">Curves!AV21</f>
        <v>0.793858449889578</v>
      </c>
      <c r="F18" s="379" t="n">
        <f aca="false">Curves!AW21</f>
        <v>0.773985833869929</v>
      </c>
      <c r="G18" s="379" t="n">
        <f aca="false">Curves!AX21</f>
        <v>0.723070165806522</v>
      </c>
      <c r="H18" s="379" t="e">
        <f aca="false">2-$H$35</f>
        <v>#N/A</v>
      </c>
      <c r="I18" s="379" t="e">
        <f aca="false">2-$H$36</f>
        <v>#N/A</v>
      </c>
      <c r="J18" s="379" t="e">
        <f aca="false">2-$H$37</f>
        <v>#N/A</v>
      </c>
      <c r="K18" s="379" t="n">
        <f aca="false">Curves!BB21</f>
        <v>0.651729148991005</v>
      </c>
      <c r="L18" s="379" t="n">
        <f aca="false">Curves!BC21</f>
        <v>0.788625592417062</v>
      </c>
      <c r="M18" s="379" t="n">
        <f aca="false">Curves!BD21</f>
        <v>0.795346377578001</v>
      </c>
      <c r="N18" s="379" t="n">
        <f aca="false">Curves!BE21</f>
        <v>1.13833539898942</v>
      </c>
      <c r="O18" s="379" t="str">
        <f aca="false">Curves!BF21</f>
        <v>1</v>
      </c>
      <c r="Q18" s="379" t="n">
        <v>0.8</v>
      </c>
      <c r="R18" s="379" t="n">
        <v>0.8</v>
      </c>
      <c r="S18" s="379" t="n">
        <v>1.1653</v>
      </c>
      <c r="T18" s="379" t="n">
        <v>1.11633559035934</v>
      </c>
      <c r="U18" s="379" t="n">
        <v>0.75</v>
      </c>
      <c r="V18" s="379" t="n">
        <v>0.55</v>
      </c>
      <c r="W18" s="379" t="n">
        <v>0.4</v>
      </c>
      <c r="X18" s="379" t="n">
        <v>0.4</v>
      </c>
      <c r="Y18" s="379" t="n">
        <v>0.65</v>
      </c>
      <c r="Z18" s="379" t="n">
        <v>1.1227</v>
      </c>
      <c r="AA18" s="379" t="n">
        <v>1.1133</v>
      </c>
      <c r="AB18" s="379" t="n">
        <v>1.1327</v>
      </c>
      <c r="AD18" s="379" t="n">
        <v>0.8</v>
      </c>
      <c r="AE18" s="379" t="n">
        <v>0.8</v>
      </c>
      <c r="AF18" s="379" t="n">
        <v>1.1653</v>
      </c>
      <c r="AG18" s="379" t="n">
        <v>1.11633559035934</v>
      </c>
      <c r="AH18" s="379" t="n">
        <v>0.75</v>
      </c>
      <c r="AI18" s="379" t="n">
        <v>0.55</v>
      </c>
      <c r="AJ18" s="379" t="n">
        <v>0.4</v>
      </c>
      <c r="AK18" s="379" t="n">
        <v>0.4</v>
      </c>
      <c r="AL18" s="379" t="n">
        <v>0.65</v>
      </c>
      <c r="AM18" s="379" t="n">
        <v>1.1227</v>
      </c>
      <c r="AN18" s="379" t="n">
        <v>1.1133</v>
      </c>
      <c r="AO18" s="379" t="n">
        <v>1.1327</v>
      </c>
    </row>
    <row r="19" customFormat="false" ht="11.25" hidden="false" customHeight="false" outlineLevel="0" collapsed="false">
      <c r="B19" s="374" t="n">
        <v>1200</v>
      </c>
      <c r="C19" s="379" t="n">
        <f aca="false">Curves!AT22</f>
        <v>1.15759312320917</v>
      </c>
      <c r="D19" s="379" t="n">
        <f aca="false">Curves!AU22</f>
        <v>0.824695506089878</v>
      </c>
      <c r="E19" s="379" t="n">
        <f aca="false">Curves!AV22</f>
        <v>0.83104427384583</v>
      </c>
      <c r="F19" s="379" t="n">
        <f aca="false">Curves!AW22</f>
        <v>0.8197467267654</v>
      </c>
      <c r="G19" s="379" t="n">
        <f aca="false">Curves!AX22</f>
        <v>0.769929724387834</v>
      </c>
      <c r="H19" s="379" t="e">
        <f aca="false">2-$H$35</f>
        <v>#N/A</v>
      </c>
      <c r="I19" s="379" t="e">
        <f aca="false">2-$H$36</f>
        <v>#N/A</v>
      </c>
      <c r="J19" s="379" t="e">
        <f aca="false">2-$H$37</f>
        <v>#N/A</v>
      </c>
      <c r="K19" s="379" t="n">
        <f aca="false">Curves!BB22</f>
        <v>0.751995171912697</v>
      </c>
      <c r="L19" s="379" t="n">
        <f aca="false">Curves!BC22</f>
        <v>0.833089185695821</v>
      </c>
      <c r="M19" s="379" t="n">
        <f aca="false">Curves!BD22</f>
        <v>0.832067689053411</v>
      </c>
      <c r="N19" s="379" t="n">
        <f aca="false">Curves!BE22</f>
        <v>0.803280412154348</v>
      </c>
      <c r="O19" s="379" t="str">
        <f aca="false">Curves!BF22</f>
        <v>1</v>
      </c>
      <c r="Q19" s="379" t="n">
        <v>0.8</v>
      </c>
      <c r="R19" s="379" t="n">
        <v>0.8</v>
      </c>
      <c r="S19" s="379" t="n">
        <v>0.8904</v>
      </c>
      <c r="T19" s="379" t="n">
        <v>1.11852454679246</v>
      </c>
      <c r="U19" s="379" t="n">
        <v>1</v>
      </c>
      <c r="V19" s="379" t="n">
        <v>1.2</v>
      </c>
      <c r="W19" s="379" t="n">
        <v>1.3</v>
      </c>
      <c r="X19" s="379" t="n">
        <v>1.3</v>
      </c>
      <c r="Y19" s="379" t="n">
        <v>1.3</v>
      </c>
      <c r="Z19" s="379" t="n">
        <v>0.9474</v>
      </c>
      <c r="AA19" s="379" t="n">
        <v>0.9374</v>
      </c>
      <c r="AB19" s="379" t="n">
        <v>0.9204</v>
      </c>
      <c r="AD19" s="379" t="n">
        <v>0.8</v>
      </c>
      <c r="AE19" s="379" t="n">
        <v>0.8</v>
      </c>
      <c r="AF19" s="379" t="n">
        <v>0.8904</v>
      </c>
      <c r="AG19" s="379" t="n">
        <v>1.11852454679246</v>
      </c>
      <c r="AH19" s="379" t="n">
        <v>1</v>
      </c>
      <c r="AI19" s="379" t="n">
        <v>1.2</v>
      </c>
      <c r="AJ19" s="379" t="n">
        <v>1.3</v>
      </c>
      <c r="AK19" s="379" t="n">
        <v>1.3</v>
      </c>
      <c r="AL19" s="379" t="n">
        <v>1.3</v>
      </c>
      <c r="AM19" s="379" t="n">
        <v>0.9474</v>
      </c>
      <c r="AN19" s="379" t="n">
        <v>0.9374</v>
      </c>
      <c r="AO19" s="379" t="n">
        <v>0.9204</v>
      </c>
    </row>
    <row r="20" customFormat="false" ht="11.25" hidden="false" customHeight="false" outlineLevel="0" collapsed="false">
      <c r="B20" s="374" t="n">
        <v>1300</v>
      </c>
      <c r="C20" s="379" t="n">
        <f aca="false">Curves!AT23</f>
        <v>1.13008595988539</v>
      </c>
      <c r="D20" s="379" t="n">
        <f aca="false">Curves!AU23</f>
        <v>0.834103317933642</v>
      </c>
      <c r="E20" s="379" t="n">
        <f aca="false">Curves!AV23</f>
        <v>0.840382795246608</v>
      </c>
      <c r="F20" s="379" t="n">
        <f aca="false">Curves!AW23</f>
        <v>0.836316806181584</v>
      </c>
      <c r="G20" s="379" t="n">
        <f aca="false">Curves!AX23</f>
        <v>0.798836060173493</v>
      </c>
      <c r="H20" s="379" t="e">
        <f aca="false">$H$35</f>
        <v>#N/A</v>
      </c>
      <c r="I20" s="379" t="e">
        <f aca="false">$H$36</f>
        <v>#N/A</v>
      </c>
      <c r="J20" s="379" t="e">
        <f aca="false">$H$37</f>
        <v>#N/A</v>
      </c>
      <c r="K20" s="379" t="n">
        <f aca="false">Curves!BB23</f>
        <v>0.802128183373544</v>
      </c>
      <c r="L20" s="379" t="n">
        <f aca="false">Curves!BC23</f>
        <v>0.853339077983628</v>
      </c>
      <c r="M20" s="379" t="n">
        <f aca="false">Curves!BD23</f>
        <v>0.849328397673189</v>
      </c>
      <c r="N20" s="379" t="n">
        <f aca="false">Curves!BE23</f>
        <v>0.791504573651561</v>
      </c>
      <c r="O20" s="379" t="str">
        <f aca="false">Curves!BF23</f>
        <v>1</v>
      </c>
      <c r="Q20" s="379" t="n">
        <v>0.8</v>
      </c>
      <c r="R20" s="379" t="n">
        <v>0.8</v>
      </c>
      <c r="S20" s="379" t="n">
        <v>0.8648</v>
      </c>
      <c r="T20" s="379" t="n">
        <v>1.01643226256211</v>
      </c>
      <c r="U20" s="379" t="n">
        <v>1</v>
      </c>
      <c r="V20" s="379" t="n">
        <v>1.2</v>
      </c>
      <c r="W20" s="379" t="n">
        <v>1.3</v>
      </c>
      <c r="X20" s="379" t="n">
        <v>1.3</v>
      </c>
      <c r="Y20" s="379" t="n">
        <v>1.3</v>
      </c>
      <c r="Z20" s="379" t="n">
        <v>0.8899</v>
      </c>
      <c r="AA20" s="379" t="n">
        <v>0.8829</v>
      </c>
      <c r="AB20" s="379" t="n">
        <v>0.8749</v>
      </c>
      <c r="AD20" s="379" t="n">
        <v>0.8</v>
      </c>
      <c r="AE20" s="379" t="n">
        <v>0.8</v>
      </c>
      <c r="AF20" s="379" t="n">
        <v>0.8648</v>
      </c>
      <c r="AG20" s="379" t="n">
        <v>1.01643226256211</v>
      </c>
      <c r="AH20" s="379" t="n">
        <v>1</v>
      </c>
      <c r="AI20" s="379" t="n">
        <v>1.2</v>
      </c>
      <c r="AJ20" s="379" t="n">
        <v>1.3</v>
      </c>
      <c r="AK20" s="379" t="n">
        <v>1.3</v>
      </c>
      <c r="AL20" s="379" t="n">
        <v>1.3</v>
      </c>
      <c r="AM20" s="379" t="n">
        <v>0.8899</v>
      </c>
      <c r="AN20" s="379" t="n">
        <v>0.8829</v>
      </c>
      <c r="AO20" s="379" t="n">
        <v>0.8749</v>
      </c>
    </row>
    <row r="21" customFormat="false" ht="11.25" hidden="false" customHeight="false" outlineLevel="0" collapsed="false">
      <c r="B21" s="374" t="n">
        <v>1400</v>
      </c>
      <c r="C21" s="379" t="n">
        <f aca="false">Curves!AT24</f>
        <v>0.817628541448059</v>
      </c>
      <c r="D21" s="379" t="n">
        <f aca="false">Curves!AU24</f>
        <v>0.834103317933642</v>
      </c>
      <c r="E21" s="379" t="n">
        <f aca="false">Curves!AV24</f>
        <v>0.845009990535282</v>
      </c>
      <c r="F21" s="379" t="n">
        <f aca="false">Curves!AW24</f>
        <v>0.867482292337412</v>
      </c>
      <c r="G21" s="379" t="n">
        <f aca="false">Curves!AX24</f>
        <v>0.840260239376304</v>
      </c>
      <c r="H21" s="379" t="e">
        <f aca="false">$H$35</f>
        <v>#N/A</v>
      </c>
      <c r="I21" s="379" t="e">
        <f aca="false">$H$36</f>
        <v>#N/A</v>
      </c>
      <c r="J21" s="379" t="e">
        <f aca="false">$H$37</f>
        <v>#N/A</v>
      </c>
      <c r="K21" s="379" t="n">
        <f aca="false">Curves!BB24</f>
        <v>0.85226119483439</v>
      </c>
      <c r="L21" s="379" t="n">
        <f aca="false">Curves!BC24</f>
        <v>0.889702714347264</v>
      </c>
      <c r="M21" s="379" t="n">
        <f aca="false">Curves!BD24</f>
        <v>0.860074034902168</v>
      </c>
      <c r="N21" s="379" t="n">
        <f aca="false">Curves!BE24</f>
        <v>0.780569866470403</v>
      </c>
      <c r="O21" s="379" t="str">
        <f aca="false">Curves!BF24</f>
        <v>1</v>
      </c>
      <c r="Q21" s="379" t="n">
        <v>0.8</v>
      </c>
      <c r="R21" s="379" t="n">
        <v>0.8</v>
      </c>
      <c r="S21" s="379" t="n">
        <v>0.8372</v>
      </c>
      <c r="T21" s="379" t="n">
        <v>1.01752674077867</v>
      </c>
      <c r="U21" s="379" t="n">
        <v>1.5</v>
      </c>
      <c r="V21" s="379" t="n">
        <v>1.7</v>
      </c>
      <c r="W21" s="379" t="n">
        <v>1.9</v>
      </c>
      <c r="X21" s="379" t="n">
        <v>1.9</v>
      </c>
      <c r="Y21" s="379" t="n">
        <v>1.4</v>
      </c>
      <c r="Z21" s="379" t="n">
        <v>0.8652</v>
      </c>
      <c r="AA21" s="379" t="n">
        <v>0.8592</v>
      </c>
      <c r="AB21" s="379" t="n">
        <v>0.8372</v>
      </c>
      <c r="AD21" s="379" t="n">
        <v>0.8</v>
      </c>
      <c r="AE21" s="379" t="n">
        <v>0.8</v>
      </c>
      <c r="AF21" s="379" t="n">
        <v>0.8372</v>
      </c>
      <c r="AG21" s="379" t="n">
        <v>1.01752674077867</v>
      </c>
      <c r="AH21" s="379" t="n">
        <v>1.5</v>
      </c>
      <c r="AI21" s="379" t="n">
        <v>1.7</v>
      </c>
      <c r="AJ21" s="379" t="n">
        <v>1.9</v>
      </c>
      <c r="AK21" s="379" t="n">
        <v>1.9</v>
      </c>
      <c r="AL21" s="379" t="n">
        <v>1.4</v>
      </c>
      <c r="AM21" s="379" t="n">
        <v>0.8652</v>
      </c>
      <c r="AN21" s="379" t="n">
        <v>0.8592</v>
      </c>
      <c r="AO21" s="379" t="n">
        <v>0.8372</v>
      </c>
    </row>
    <row r="22" customFormat="false" ht="11.25" hidden="false" customHeight="false" outlineLevel="0" collapsed="false">
      <c r="B22" s="374" t="n">
        <v>1500</v>
      </c>
      <c r="C22" s="379" t="n">
        <f aca="false">Curves!AT25</f>
        <v>0.804449108079748</v>
      </c>
      <c r="D22" s="379" t="n">
        <f aca="false">Curves!AU25</f>
        <v>0.834103317933642</v>
      </c>
      <c r="E22" s="379" t="n">
        <f aca="false">Curves!AV25</f>
        <v>0.847365653591335</v>
      </c>
      <c r="F22" s="379" t="n">
        <f aca="false">Curves!AW25</f>
        <v>1.16225425950197</v>
      </c>
      <c r="G22" s="379" t="n">
        <f aca="false">Curves!AX25</f>
        <v>1.22360690351602</v>
      </c>
      <c r="H22" s="379" t="e">
        <f aca="false">$H$35</f>
        <v>#N/A</v>
      </c>
      <c r="I22" s="379" t="e">
        <f aca="false">$H$36</f>
        <v>#N/A</v>
      </c>
      <c r="J22" s="379" t="e">
        <f aca="false">$H$37</f>
        <v>#N/A</v>
      </c>
      <c r="K22" s="379" t="n">
        <f aca="false">Curves!BB25</f>
        <v>1.04316477875846</v>
      </c>
      <c r="L22" s="379" t="n">
        <f aca="false">Curves!BC25</f>
        <v>1.16674132138858</v>
      </c>
      <c r="M22" s="379" t="n">
        <f aca="false">Curves!BD25</f>
        <v>1.15971550497866</v>
      </c>
      <c r="N22" s="379" t="n">
        <f aca="false">Curves!BE25</f>
        <v>0.773840815897382</v>
      </c>
      <c r="O22" s="379" t="str">
        <f aca="false">Curves!BF25</f>
        <v>1</v>
      </c>
      <c r="Q22" s="379" t="n">
        <v>0.8</v>
      </c>
      <c r="R22" s="379" t="n">
        <v>0.8</v>
      </c>
      <c r="S22" s="379" t="n">
        <v>0.7951</v>
      </c>
      <c r="T22" s="379" t="n">
        <v>0.954368909575779</v>
      </c>
      <c r="U22" s="379" t="n">
        <v>1.5</v>
      </c>
      <c r="V22" s="379" t="n">
        <v>1.7</v>
      </c>
      <c r="W22" s="379" t="n">
        <v>1.9</v>
      </c>
      <c r="X22" s="379" t="n">
        <v>1.9</v>
      </c>
      <c r="Y22" s="379" t="n">
        <v>1.4</v>
      </c>
      <c r="Z22" s="379" t="n">
        <v>0.8451</v>
      </c>
      <c r="AA22" s="379" t="n">
        <v>0.8391</v>
      </c>
      <c r="AB22" s="379" t="n">
        <v>0.7951</v>
      </c>
      <c r="AD22" s="379" t="n">
        <v>0.8</v>
      </c>
      <c r="AE22" s="379" t="n">
        <v>0.8</v>
      </c>
      <c r="AF22" s="379" t="n">
        <v>0.7951</v>
      </c>
      <c r="AG22" s="379" t="n">
        <v>0.954368909575779</v>
      </c>
      <c r="AH22" s="379" t="n">
        <v>1.5</v>
      </c>
      <c r="AI22" s="379" t="n">
        <v>1.7</v>
      </c>
      <c r="AJ22" s="379" t="n">
        <v>1.9</v>
      </c>
      <c r="AK22" s="379" t="n">
        <v>1.9</v>
      </c>
      <c r="AL22" s="379" t="n">
        <v>1.4</v>
      </c>
      <c r="AM22" s="379" t="n">
        <v>0.8451</v>
      </c>
      <c r="AN22" s="379" t="n">
        <v>0.8391</v>
      </c>
      <c r="AO22" s="379" t="n">
        <v>0.7951</v>
      </c>
    </row>
    <row r="23" customFormat="false" ht="11.25" hidden="false" customHeight="false" outlineLevel="0" collapsed="false">
      <c r="B23" s="374" t="n">
        <v>1600</v>
      </c>
      <c r="C23" s="379" t="n">
        <f aca="false">Curves!AT26</f>
        <v>0.793536201469045</v>
      </c>
      <c r="D23" s="379" t="n">
        <f aca="false">Curves!AU26</f>
        <v>1.13745704467354</v>
      </c>
      <c r="E23" s="379" t="n">
        <f aca="false">Curves!AV26</f>
        <v>1.15516156705748</v>
      </c>
      <c r="F23" s="379" t="n">
        <f aca="false">Curves!AW26</f>
        <v>1.1922486425763</v>
      </c>
      <c r="G23" s="379" t="n">
        <f aca="false">Curves!AX26</f>
        <v>1.2486229688791</v>
      </c>
      <c r="H23" s="379" t="e">
        <f aca="false">$H$35</f>
        <v>#N/A</v>
      </c>
      <c r="I23" s="379" t="e">
        <f aca="false">$H$36</f>
        <v>#N/A</v>
      </c>
      <c r="J23" s="379" t="e">
        <f aca="false">$H$37</f>
        <v>#N/A</v>
      </c>
      <c r="K23" s="379" t="n">
        <f aca="false">Curves!BB26</f>
        <v>1.34684926204834</v>
      </c>
      <c r="L23" s="379" t="n">
        <f aca="false">Curves!BC26</f>
        <v>1.18779395296753</v>
      </c>
      <c r="M23" s="379" t="n">
        <f aca="false">Curves!BD26</f>
        <v>1.16267425320057</v>
      </c>
      <c r="N23" s="379" t="n">
        <f aca="false">Curves!BE26</f>
        <v>0.788981179686679</v>
      </c>
      <c r="O23" s="379" t="str">
        <f aca="false">Curves!BF26</f>
        <v>1</v>
      </c>
      <c r="Q23" s="379" t="n">
        <v>0.8</v>
      </c>
      <c r="R23" s="379" t="n">
        <v>0.8</v>
      </c>
      <c r="S23" s="379" t="n">
        <v>0.7793</v>
      </c>
      <c r="T23" s="379" t="n">
        <v>0.891967555963749</v>
      </c>
      <c r="U23" s="379" t="n">
        <v>1.5</v>
      </c>
      <c r="V23" s="379" t="n">
        <v>1.7</v>
      </c>
      <c r="W23" s="379" t="n">
        <v>1.9</v>
      </c>
      <c r="X23" s="379" t="n">
        <v>1.9</v>
      </c>
      <c r="Y23" s="379" t="n">
        <v>1.4</v>
      </c>
      <c r="Z23" s="379" t="n">
        <v>0.8393</v>
      </c>
      <c r="AA23" s="379" t="n">
        <v>0.8253</v>
      </c>
      <c r="AB23" s="379" t="n">
        <v>0.7813</v>
      </c>
      <c r="AD23" s="379" t="n">
        <v>0.8</v>
      </c>
      <c r="AE23" s="379" t="n">
        <v>0.8</v>
      </c>
      <c r="AF23" s="379" t="n">
        <v>0.7793</v>
      </c>
      <c r="AG23" s="379" t="n">
        <v>0.891967555963749</v>
      </c>
      <c r="AH23" s="379" t="n">
        <v>1.5</v>
      </c>
      <c r="AI23" s="379" t="n">
        <v>1.7</v>
      </c>
      <c r="AJ23" s="379" t="n">
        <v>1.9</v>
      </c>
      <c r="AK23" s="379" t="n">
        <v>1.9</v>
      </c>
      <c r="AL23" s="379" t="n">
        <v>1.4</v>
      </c>
      <c r="AM23" s="379" t="n">
        <v>0.8393</v>
      </c>
      <c r="AN23" s="379" t="n">
        <v>0.8253</v>
      </c>
      <c r="AO23" s="379" t="n">
        <v>0.7813</v>
      </c>
    </row>
    <row r="24" customFormat="false" ht="11.25" hidden="false" customHeight="false" outlineLevel="0" collapsed="false">
      <c r="B24" s="374" t="n">
        <v>1700</v>
      </c>
      <c r="C24" s="379" t="n">
        <f aca="false">Curves!AT27</f>
        <v>0.784302203567681</v>
      </c>
      <c r="D24" s="379" t="n">
        <f aca="false">Curves!AU27</f>
        <v>1.13745704467354</v>
      </c>
      <c r="E24" s="379" t="n">
        <f aca="false">Curves!AV27</f>
        <v>1.16785816414069</v>
      </c>
      <c r="F24" s="379" t="n">
        <f aca="false">Curves!AW27</f>
        <v>1.20303313986145</v>
      </c>
      <c r="G24" s="379" t="n">
        <f aca="false">Curves!AX27</f>
        <v>1.27375378683558</v>
      </c>
      <c r="H24" s="379" t="e">
        <f aca="false">$H$35</f>
        <v>#N/A</v>
      </c>
      <c r="I24" s="379" t="e">
        <f aca="false">$H$36</f>
        <v>#N/A</v>
      </c>
      <c r="J24" s="379" t="e">
        <f aca="false">$H$37</f>
        <v>#N/A</v>
      </c>
      <c r="K24" s="379" t="n">
        <f aca="false">Curves!BB27</f>
        <v>1.39616343006697</v>
      </c>
      <c r="L24" s="379" t="n">
        <f aca="false">Curves!BC27</f>
        <v>1.21399776035834</v>
      </c>
      <c r="M24" s="379" t="n">
        <f aca="false">Curves!BD27</f>
        <v>1.16551920341394</v>
      </c>
      <c r="N24" s="379" t="n">
        <f aca="false">Curves!BE27</f>
        <v>0.807990747555462</v>
      </c>
      <c r="O24" s="379" t="str">
        <f aca="false">Curves!BF27</f>
        <v>1</v>
      </c>
      <c r="Q24" s="379" t="n">
        <v>1.2</v>
      </c>
      <c r="R24" s="379" t="n">
        <v>1.2</v>
      </c>
      <c r="S24" s="379" t="n">
        <v>0.8496</v>
      </c>
      <c r="T24" s="379" t="n">
        <v>0.87001361056091</v>
      </c>
      <c r="U24" s="379" t="n">
        <v>1.5</v>
      </c>
      <c r="V24" s="379" t="n">
        <v>1.7</v>
      </c>
      <c r="W24" s="379" t="n">
        <v>1.9</v>
      </c>
      <c r="X24" s="379" t="n">
        <v>1.9</v>
      </c>
      <c r="Y24" s="379" t="n">
        <v>1.4</v>
      </c>
      <c r="Z24" s="379" t="n">
        <v>0.8896</v>
      </c>
      <c r="AA24" s="379" t="n">
        <v>0.8866</v>
      </c>
      <c r="AB24" s="379" t="n">
        <v>0.8796</v>
      </c>
      <c r="AD24" s="379" t="n">
        <v>1.2</v>
      </c>
      <c r="AE24" s="379" t="n">
        <v>1.2</v>
      </c>
      <c r="AF24" s="379" t="n">
        <v>0.8496</v>
      </c>
      <c r="AG24" s="379" t="n">
        <v>0.87001361056091</v>
      </c>
      <c r="AH24" s="379" t="n">
        <v>1.5</v>
      </c>
      <c r="AI24" s="379" t="n">
        <v>1.7</v>
      </c>
      <c r="AJ24" s="379" t="n">
        <v>1.9</v>
      </c>
      <c r="AK24" s="379" t="n">
        <v>1.9</v>
      </c>
      <c r="AL24" s="379" t="n">
        <v>1.4</v>
      </c>
      <c r="AM24" s="379" t="n">
        <v>0.8896</v>
      </c>
      <c r="AN24" s="379" t="n">
        <v>0.8866</v>
      </c>
      <c r="AO24" s="379" t="n">
        <v>0.8796</v>
      </c>
    </row>
    <row r="25" customFormat="false" ht="11.25" hidden="false" customHeight="false" outlineLevel="0" collapsed="false">
      <c r="B25" s="374" t="n">
        <v>1800</v>
      </c>
      <c r="C25" s="379" t="n">
        <f aca="false">Curves!AT28</f>
        <v>0.797565582371459</v>
      </c>
      <c r="D25" s="379" t="n">
        <f aca="false">Curves!AU28</f>
        <v>1.1504009163803</v>
      </c>
      <c r="E25" s="379" t="n">
        <f aca="false">Curves!AV28</f>
        <v>1.18055476122391</v>
      </c>
      <c r="F25" s="379" t="n">
        <f aca="false">Curves!AW28</f>
        <v>1.23033139861449</v>
      </c>
      <c r="G25" s="379" t="n">
        <f aca="false">Curves!AX28</f>
        <v>1.29636004773708</v>
      </c>
      <c r="H25" s="379" t="e">
        <f aca="false">$H$35</f>
        <v>#N/A</v>
      </c>
      <c r="I25" s="379" t="e">
        <f aca="false">$H$36</f>
        <v>#N/A</v>
      </c>
      <c r="J25" s="379" t="e">
        <f aca="false">$H$37</f>
        <v>#N/A</v>
      </c>
      <c r="K25" s="379" t="n">
        <f aca="false">Curves!BB28</f>
        <v>1.43722706036305</v>
      </c>
      <c r="L25" s="379" t="n">
        <f aca="false">Curves!BC28</f>
        <v>1.22452407614782</v>
      </c>
      <c r="M25" s="379" t="n">
        <f aca="false">Curves!BD28</f>
        <v>1.16551920341394</v>
      </c>
      <c r="N25" s="379" t="n">
        <f aca="false">Curves!BE28</f>
        <v>0.836925665019451</v>
      </c>
      <c r="O25" s="379" t="str">
        <f aca="false">Curves!BF28</f>
        <v>1</v>
      </c>
      <c r="Q25" s="379" t="n">
        <v>1.2</v>
      </c>
      <c r="R25" s="379" t="n">
        <v>1.2</v>
      </c>
      <c r="S25" s="379" t="n">
        <v>1.1583</v>
      </c>
      <c r="T25" s="379" t="n">
        <v>0.858698637233787</v>
      </c>
      <c r="U25" s="379" t="n">
        <v>1</v>
      </c>
      <c r="V25" s="379" t="n">
        <v>1.2</v>
      </c>
      <c r="W25" s="379" t="n">
        <v>1.3</v>
      </c>
      <c r="X25" s="379" t="n">
        <v>1.3</v>
      </c>
      <c r="Y25" s="379" t="n">
        <v>1.3</v>
      </c>
      <c r="Z25" s="379" t="n">
        <v>1.2001</v>
      </c>
      <c r="AA25" s="379" t="n">
        <v>1.2171</v>
      </c>
      <c r="AB25" s="379" t="n">
        <v>1.23965925286319</v>
      </c>
      <c r="AD25" s="379" t="n">
        <v>1.2</v>
      </c>
      <c r="AE25" s="379" t="n">
        <v>1.2</v>
      </c>
      <c r="AF25" s="379" t="n">
        <v>1.1583</v>
      </c>
      <c r="AG25" s="379" t="n">
        <v>0.858698637233787</v>
      </c>
      <c r="AH25" s="379" t="n">
        <v>1</v>
      </c>
      <c r="AI25" s="379" t="n">
        <v>1.2</v>
      </c>
      <c r="AJ25" s="379" t="n">
        <v>1.3</v>
      </c>
      <c r="AK25" s="379" t="n">
        <v>1.3</v>
      </c>
      <c r="AL25" s="379" t="n">
        <v>1.3</v>
      </c>
      <c r="AM25" s="379" t="n">
        <v>1.2001</v>
      </c>
      <c r="AN25" s="379" t="n">
        <v>1.2171</v>
      </c>
      <c r="AO25" s="379" t="n">
        <v>1.23965925286319</v>
      </c>
    </row>
    <row r="26" customFormat="false" ht="11.25" hidden="false" customHeight="false" outlineLevel="0" collapsed="false">
      <c r="B26" s="374" t="n">
        <v>1900</v>
      </c>
      <c r="C26" s="379" t="n">
        <f aca="false">Curves!AT29</f>
        <v>1.15759312320917</v>
      </c>
      <c r="D26" s="379" t="n">
        <f aca="false">Curves!AU29</f>
        <v>1.20183276059565</v>
      </c>
      <c r="E26" s="379" t="n">
        <f aca="false">Curves!AV29</f>
        <v>1.18432942522162</v>
      </c>
      <c r="F26" s="379" t="n">
        <f aca="false">Curves!AW29</f>
        <v>1.19764089121887</v>
      </c>
      <c r="G26" s="379" t="n">
        <f aca="false">Curves!AX29</f>
        <v>1.2687046727256</v>
      </c>
      <c r="H26" s="379" t="e">
        <f aca="false">$H$35</f>
        <v>#N/A</v>
      </c>
      <c r="I26" s="379" t="e">
        <f aca="false">$H$36</f>
        <v>#N/A</v>
      </c>
      <c r="J26" s="379" t="e">
        <f aca="false">$H$37</f>
        <v>#N/A</v>
      </c>
      <c r="K26" s="379" t="n">
        <f aca="false">Curves!BB29</f>
        <v>1.47829069065914</v>
      </c>
      <c r="L26" s="379" t="n">
        <f aca="false">Curves!BC29</f>
        <v>1.20873460246361</v>
      </c>
      <c r="M26" s="379" t="n">
        <f aca="false">Curves!BD29</f>
        <v>1.21490753911807</v>
      </c>
      <c r="N26" s="379" t="n">
        <f aca="false">Curves!BE29</f>
        <v>1.206978739632</v>
      </c>
      <c r="O26" s="379" t="str">
        <f aca="false">Curves!BF29</f>
        <v>1</v>
      </c>
      <c r="Q26" s="379" t="n">
        <v>1.2</v>
      </c>
      <c r="R26" s="379" t="n">
        <v>1.2</v>
      </c>
      <c r="S26" s="379" t="n">
        <v>1.2719</v>
      </c>
      <c r="T26" s="379" t="n">
        <v>0.854095390617062</v>
      </c>
      <c r="U26" s="379" t="n">
        <v>1</v>
      </c>
      <c r="V26" s="379" t="n">
        <v>1.2</v>
      </c>
      <c r="W26" s="379" t="n">
        <v>1.3</v>
      </c>
      <c r="X26" s="379" t="n">
        <v>1.3</v>
      </c>
      <c r="Y26" s="379" t="n">
        <v>1.3</v>
      </c>
      <c r="Z26" s="379" t="n">
        <v>1.2095</v>
      </c>
      <c r="AA26" s="379" t="n">
        <v>1.2269</v>
      </c>
      <c r="AB26" s="379" t="n">
        <v>1.2314</v>
      </c>
      <c r="AD26" s="379" t="n">
        <v>1.2</v>
      </c>
      <c r="AE26" s="379" t="n">
        <v>1.2</v>
      </c>
      <c r="AF26" s="379" t="n">
        <v>1.2719</v>
      </c>
      <c r="AG26" s="379" t="n">
        <v>0.854095390617062</v>
      </c>
      <c r="AH26" s="379" t="n">
        <v>1</v>
      </c>
      <c r="AI26" s="379" t="n">
        <v>1.2</v>
      </c>
      <c r="AJ26" s="379" t="n">
        <v>1.3</v>
      </c>
      <c r="AK26" s="379" t="n">
        <v>1.3</v>
      </c>
      <c r="AL26" s="379" t="n">
        <v>1.3</v>
      </c>
      <c r="AM26" s="379" t="n">
        <v>1.2095</v>
      </c>
      <c r="AN26" s="379" t="n">
        <v>1.2269</v>
      </c>
      <c r="AO26" s="379" t="n">
        <v>1.2314</v>
      </c>
    </row>
    <row r="27" customFormat="false" ht="11.25" hidden="false" customHeight="false" outlineLevel="0" collapsed="false">
      <c r="A27" s="380"/>
      <c r="B27" s="374" t="n">
        <v>2000</v>
      </c>
      <c r="C27" s="379" t="n">
        <f aca="false">Curves!AT30</f>
        <v>1.23312320916905</v>
      </c>
      <c r="D27" s="379" t="n">
        <f aca="false">Curves!AU30</f>
        <v>1.24043528064147</v>
      </c>
      <c r="E27" s="379" t="n">
        <f aca="false">Curves!AV30</f>
        <v>1.21841578495854</v>
      </c>
      <c r="F27" s="379" t="n">
        <f aca="false">Curves!AW30</f>
        <v>1.18674405542033</v>
      </c>
      <c r="G27" s="379" t="n">
        <f aca="false">Curves!AX30</f>
        <v>1.23359037914257</v>
      </c>
      <c r="H27" s="379" t="e">
        <f aca="false">$H$35</f>
        <v>#N/A</v>
      </c>
      <c r="I27" s="379" t="e">
        <f aca="false">$H$36</f>
        <v>#N/A</v>
      </c>
      <c r="J27" s="379" t="e">
        <f aca="false">$H$37</f>
        <v>#N/A</v>
      </c>
      <c r="K27" s="379" t="n">
        <f aca="false">Curves!BB30</f>
        <v>1.42353918359769</v>
      </c>
      <c r="L27" s="379" t="n">
        <f aca="false">Curves!BC30</f>
        <v>1.19820828667413</v>
      </c>
      <c r="M27" s="379" t="n">
        <f aca="false">Curves!BD30</f>
        <v>1.25849217638691</v>
      </c>
      <c r="N27" s="379" t="n">
        <f aca="false">Curves!BE30</f>
        <v>1.25274096672705</v>
      </c>
      <c r="O27" s="379" t="str">
        <f aca="false">Curves!BF30</f>
        <v>1</v>
      </c>
      <c r="Q27" s="379" t="n">
        <v>1.2</v>
      </c>
      <c r="R27" s="379" t="n">
        <v>1.2</v>
      </c>
      <c r="S27" s="379" t="n">
        <v>1.217</v>
      </c>
      <c r="T27" s="379" t="n">
        <v>0.936808972307086</v>
      </c>
      <c r="U27" s="379" t="n">
        <v>0.75</v>
      </c>
      <c r="V27" s="379" t="n">
        <v>0.55</v>
      </c>
      <c r="W27" s="379" t="n">
        <v>0.4</v>
      </c>
      <c r="X27" s="379" t="n">
        <v>0.4</v>
      </c>
      <c r="Y27" s="379" t="n">
        <v>0.65</v>
      </c>
      <c r="Z27" s="379" t="n">
        <v>1.1567</v>
      </c>
      <c r="AA27" s="379" t="n">
        <v>1.1767</v>
      </c>
      <c r="AB27" s="379" t="n">
        <v>1.18899630831453</v>
      </c>
      <c r="AD27" s="379" t="n">
        <v>1.2</v>
      </c>
      <c r="AE27" s="379" t="n">
        <v>1.2</v>
      </c>
      <c r="AF27" s="379" t="n">
        <v>1.217</v>
      </c>
      <c r="AG27" s="379" t="n">
        <v>0.936808972307086</v>
      </c>
      <c r="AH27" s="379" t="n">
        <v>0.75</v>
      </c>
      <c r="AI27" s="379" t="n">
        <v>0.55</v>
      </c>
      <c r="AJ27" s="379" t="n">
        <v>0.4</v>
      </c>
      <c r="AK27" s="379" t="n">
        <v>0.4</v>
      </c>
      <c r="AL27" s="379" t="n">
        <v>0.65</v>
      </c>
      <c r="AM27" s="379" t="n">
        <v>1.1567</v>
      </c>
      <c r="AN27" s="379" t="n">
        <v>1.1767</v>
      </c>
      <c r="AO27" s="379" t="n">
        <v>1.18899630831453</v>
      </c>
    </row>
    <row r="28" customFormat="false" ht="11.25" hidden="false" customHeight="false" outlineLevel="0" collapsed="false">
      <c r="B28" s="374" t="n">
        <v>2100</v>
      </c>
      <c r="C28" s="379" t="n">
        <f aca="false">Curves!AT31</f>
        <v>1.23312320916905</v>
      </c>
      <c r="D28" s="379" t="n">
        <f aca="false">Curves!AU31</f>
        <v>1.253264604811</v>
      </c>
      <c r="E28" s="379" t="n">
        <f aca="false">Curves!AV31</f>
        <v>1.24369459536746</v>
      </c>
      <c r="F28" s="379" t="n">
        <f aca="false">Curves!AW31</f>
        <v>1.16225425950197</v>
      </c>
      <c r="G28" s="379" t="n">
        <f aca="false">Curves!AX31</f>
        <v>1.1833287432296</v>
      </c>
      <c r="H28" s="379" t="e">
        <f aca="false">2-$H$35</f>
        <v>#N/A</v>
      </c>
      <c r="I28" s="379" t="e">
        <f aca="false">2-$H$36</f>
        <v>#N/A</v>
      </c>
      <c r="J28" s="379" t="e">
        <f aca="false">2-$H$37</f>
        <v>#N/A</v>
      </c>
      <c r="K28" s="379" t="n">
        <f aca="false">Curves!BB31</f>
        <v>1.28666041594407</v>
      </c>
      <c r="L28" s="379" t="n">
        <f aca="false">Curves!BC31</f>
        <v>1.17458006718925</v>
      </c>
      <c r="M28" s="379" t="n">
        <f aca="false">Curves!BD31</f>
        <v>1.22366998577525</v>
      </c>
      <c r="N28" s="379" t="n">
        <f aca="false">Curves!BE31</f>
        <v>1.206978739632</v>
      </c>
      <c r="O28" s="379" t="str">
        <f aca="false">Curves!BF31</f>
        <v>1</v>
      </c>
      <c r="Q28" s="379" t="n">
        <v>1.1</v>
      </c>
      <c r="R28" s="379" t="n">
        <v>1.1</v>
      </c>
      <c r="S28" s="379" t="n">
        <v>1.1451</v>
      </c>
      <c r="T28" s="379" t="n">
        <v>1.15433651784915</v>
      </c>
      <c r="U28" s="379" t="n">
        <v>0.75</v>
      </c>
      <c r="V28" s="379" t="n">
        <v>0.55</v>
      </c>
      <c r="W28" s="379" t="n">
        <v>0.4</v>
      </c>
      <c r="X28" s="379" t="n">
        <v>0.4</v>
      </c>
      <c r="Y28" s="379" t="n">
        <v>0.65</v>
      </c>
      <c r="Z28" s="379" t="n">
        <v>1.0689</v>
      </c>
      <c r="AA28" s="379" t="n">
        <v>1.0889</v>
      </c>
      <c r="AB28" s="379" t="n">
        <v>1.15505237327277</v>
      </c>
      <c r="AD28" s="379" t="n">
        <v>1.1</v>
      </c>
      <c r="AE28" s="379" t="n">
        <v>1.1</v>
      </c>
      <c r="AF28" s="379" t="n">
        <v>1.1451</v>
      </c>
      <c r="AG28" s="379" t="n">
        <v>1.15433651784915</v>
      </c>
      <c r="AH28" s="379" t="n">
        <v>0.75</v>
      </c>
      <c r="AI28" s="379" t="n">
        <v>0.55</v>
      </c>
      <c r="AJ28" s="379" t="n">
        <v>0.4</v>
      </c>
      <c r="AK28" s="379" t="n">
        <v>0.4</v>
      </c>
      <c r="AL28" s="379" t="n">
        <v>0.65</v>
      </c>
      <c r="AM28" s="379" t="n">
        <v>1.0689</v>
      </c>
      <c r="AN28" s="379" t="n">
        <v>1.0889</v>
      </c>
      <c r="AO28" s="379" t="n">
        <v>1.15505237327277</v>
      </c>
    </row>
    <row r="29" customFormat="false" ht="11.25" hidden="false" customHeight="false" outlineLevel="0" collapsed="false">
      <c r="B29" s="374" t="n">
        <v>2200</v>
      </c>
      <c r="C29" s="379" t="n">
        <f aca="false">Curves!AT32</f>
        <v>1.17134670487106</v>
      </c>
      <c r="D29" s="379" t="n">
        <f aca="false">Curves!AU32</f>
        <v>1.18888888888889</v>
      </c>
      <c r="E29" s="379" t="n">
        <f aca="false">Curves!AV32</f>
        <v>1.16785816414069</v>
      </c>
      <c r="F29" s="379" t="n">
        <f aca="false">Curves!AW32</f>
        <v>0.867482292337412</v>
      </c>
      <c r="G29" s="379" t="n">
        <f aca="false">Curves!AX32</f>
        <v>0.840260239376304</v>
      </c>
      <c r="H29" s="379" t="e">
        <f aca="false">2-$H$35</f>
        <v>#N/A</v>
      </c>
      <c r="I29" s="379" t="e">
        <f aca="false">2-$H$36</f>
        <v>#N/A</v>
      </c>
      <c r="J29" s="379" t="e">
        <f aca="false">2-$H$37</f>
        <v>#N/A</v>
      </c>
      <c r="K29" s="379" t="n">
        <f aca="false">Curves!BB32</f>
        <v>0.988261369350117</v>
      </c>
      <c r="L29" s="379" t="n">
        <f aca="false">Curves!BC32</f>
        <v>0.853856096510125</v>
      </c>
      <c r="M29" s="379" t="n">
        <f aca="false">Curves!BD32</f>
        <v>0.849328397673189</v>
      </c>
      <c r="N29" s="379" t="n">
        <f aca="false">Curves!BE32</f>
        <v>1.16121651253694</v>
      </c>
      <c r="O29" s="379" t="str">
        <f aca="false">Curves!BF32</f>
        <v>1</v>
      </c>
      <c r="Q29" s="379" t="n">
        <v>0.8</v>
      </c>
      <c r="R29" s="379" t="n">
        <v>0.8</v>
      </c>
      <c r="S29" s="379" t="n">
        <v>0.8315</v>
      </c>
      <c r="T29" s="379" t="n">
        <v>0.983581820797299</v>
      </c>
      <c r="U29" s="379" t="n">
        <v>0.75</v>
      </c>
      <c r="V29" s="379" t="n">
        <v>0.55</v>
      </c>
      <c r="W29" s="379" t="n">
        <v>0.4</v>
      </c>
      <c r="X29" s="379" t="n">
        <v>0.4</v>
      </c>
      <c r="Y29" s="379" t="n">
        <v>0.65</v>
      </c>
      <c r="Z29" s="379" t="n">
        <v>0.8867</v>
      </c>
      <c r="AA29" s="379" t="n">
        <v>0.8662</v>
      </c>
      <c r="AB29" s="379" t="n">
        <v>0.8515</v>
      </c>
      <c r="AD29" s="379" t="n">
        <v>0.8</v>
      </c>
      <c r="AE29" s="379" t="n">
        <v>0.8</v>
      </c>
      <c r="AF29" s="379" t="n">
        <v>0.8315</v>
      </c>
      <c r="AG29" s="379" t="n">
        <v>0.983581820797299</v>
      </c>
      <c r="AH29" s="379" t="n">
        <v>0.75</v>
      </c>
      <c r="AI29" s="379" t="n">
        <v>0.55</v>
      </c>
      <c r="AJ29" s="379" t="n">
        <v>0.4</v>
      </c>
      <c r="AK29" s="379" t="n">
        <v>0.4</v>
      </c>
      <c r="AL29" s="379" t="n">
        <v>0.65</v>
      </c>
      <c r="AM29" s="379" t="n">
        <v>0.8867</v>
      </c>
      <c r="AN29" s="379" t="n">
        <v>0.8662</v>
      </c>
      <c r="AO29" s="379" t="n">
        <v>0.8515</v>
      </c>
    </row>
    <row r="30" customFormat="false" ht="11.25" hidden="false" customHeight="false" outlineLevel="0" collapsed="false">
      <c r="B30" s="374" t="n">
        <v>2300</v>
      </c>
      <c r="C30" s="379" t="n">
        <f aca="false">Curves!AT33</f>
        <v>0.797565582371459</v>
      </c>
      <c r="D30" s="379" t="n">
        <f aca="false">Curves!AU33</f>
        <v>0.786980260394792</v>
      </c>
      <c r="E30" s="379" t="n">
        <f aca="false">Curves!AV33</f>
        <v>0.784604059312231</v>
      </c>
      <c r="F30" s="379" t="n">
        <f aca="false">Curves!AW33</f>
        <v>0.811418759390427</v>
      </c>
      <c r="G30" s="379" t="n">
        <f aca="false">Curves!AX33</f>
        <v>0.759141319863841</v>
      </c>
      <c r="H30" s="379" t="n">
        <f aca="false">Curves!AY33</f>
        <v>0.47</v>
      </c>
      <c r="I30" s="379" t="n">
        <f aca="false">Curves!AZ33</f>
        <v>0.37</v>
      </c>
      <c r="J30" s="379" t="n">
        <f aca="false">Curves!BA33</f>
        <v>0.37</v>
      </c>
      <c r="K30" s="379" t="n">
        <f aca="false">Curves!BB33</f>
        <v>0.78708827993529</v>
      </c>
      <c r="L30" s="379" t="n">
        <f aca="false">Curves!BC33</f>
        <v>0.788625592417062</v>
      </c>
      <c r="M30" s="379" t="n">
        <f aca="false">Curves!BD33</f>
        <v>0.784516129032258</v>
      </c>
      <c r="N30" s="379" t="n">
        <f aca="false">Curves!BE33</f>
        <v>0.816906739564715</v>
      </c>
      <c r="O30" s="379" t="str">
        <f aca="false">Curves!BF33</f>
        <v>1</v>
      </c>
      <c r="Q30" s="379" t="n">
        <v>0.8</v>
      </c>
      <c r="R30" s="379" t="n">
        <v>0.8</v>
      </c>
      <c r="S30" s="379" t="n">
        <v>0.6825</v>
      </c>
      <c r="T30" s="379" t="n">
        <v>0.868935227612237</v>
      </c>
      <c r="U30" s="379" t="n">
        <v>0.75</v>
      </c>
      <c r="V30" s="379" t="n">
        <v>0.55</v>
      </c>
      <c r="W30" s="379" t="n">
        <v>0.4</v>
      </c>
      <c r="X30" s="379" t="n">
        <v>0.4</v>
      </c>
      <c r="Y30" s="379" t="n">
        <v>0.65</v>
      </c>
      <c r="Z30" s="379" t="n">
        <v>0.756</v>
      </c>
      <c r="AA30" s="379" t="n">
        <v>0.7305</v>
      </c>
      <c r="AB30" s="379" t="n">
        <v>0.7025</v>
      </c>
      <c r="AD30" s="379" t="n">
        <v>0.8</v>
      </c>
      <c r="AE30" s="379" t="n">
        <v>0.8</v>
      </c>
      <c r="AF30" s="379" t="n">
        <v>0.6825</v>
      </c>
      <c r="AG30" s="379" t="n">
        <v>0.868935227612237</v>
      </c>
      <c r="AH30" s="379" t="n">
        <v>0.75</v>
      </c>
      <c r="AI30" s="379" t="n">
        <v>0.55</v>
      </c>
      <c r="AJ30" s="379" t="n">
        <v>0.4</v>
      </c>
      <c r="AK30" s="379" t="n">
        <v>0.4</v>
      </c>
      <c r="AL30" s="379" t="n">
        <v>0.65</v>
      </c>
      <c r="AM30" s="379" t="n">
        <v>0.756</v>
      </c>
      <c r="AN30" s="379" t="n">
        <v>0.7305</v>
      </c>
      <c r="AO30" s="379" t="n">
        <v>0.7025</v>
      </c>
    </row>
    <row r="31" customFormat="false" ht="11.25" hidden="false" customHeight="false" outlineLevel="0" collapsed="false">
      <c r="B31" s="374" t="n">
        <v>2400</v>
      </c>
      <c r="C31" s="379" t="n">
        <f aca="false">Curves!AT34</f>
        <v>1.2089</v>
      </c>
      <c r="D31" s="379" t="n">
        <f aca="false">Curves!AU34</f>
        <v>1.184</v>
      </c>
      <c r="E31" s="379" t="n">
        <f aca="false">Curves!AV34</f>
        <v>1.1752</v>
      </c>
      <c r="F31" s="379" t="n">
        <f aca="false">Curves!AW34</f>
        <v>1.1891</v>
      </c>
      <c r="G31" s="379" t="n">
        <f aca="false">Curves!AX34</f>
        <v>1.2046</v>
      </c>
      <c r="H31" s="379" t="n">
        <f aca="false">Curves!AY34</f>
        <v>0.9955</v>
      </c>
      <c r="I31" s="379" t="n">
        <f aca="false">Curves!AZ34</f>
        <v>1.117</v>
      </c>
      <c r="J31" s="379" t="n">
        <f aca="false">Curves!BA34</f>
        <v>1.0935</v>
      </c>
      <c r="K31" s="379" t="n">
        <f aca="false">Curves!BB34</f>
        <v>1.0935</v>
      </c>
      <c r="L31" s="379" t="n">
        <f aca="false">Curves!BC34</f>
        <v>1.1485</v>
      </c>
      <c r="M31" s="379" t="n">
        <f aca="false">Curves!BD34</f>
        <v>1.1646</v>
      </c>
      <c r="N31" s="379" t="n">
        <f aca="false">Curves!BE34</f>
        <v>1.1562</v>
      </c>
      <c r="O31" s="379" t="str">
        <f aca="false">Curves!BF34</f>
        <v>2</v>
      </c>
      <c r="Q31" s="379" t="n">
        <v>1.225</v>
      </c>
      <c r="R31" s="379" t="n">
        <v>1.225</v>
      </c>
      <c r="S31" s="379" t="n">
        <v>1.045</v>
      </c>
      <c r="T31" s="379" t="n">
        <v>1.04967749498905</v>
      </c>
      <c r="U31" s="379" t="n">
        <v>1.17796859185739</v>
      </c>
      <c r="V31" s="379" t="n">
        <v>1.3963883955003</v>
      </c>
      <c r="W31" s="379" t="n">
        <v>1.26165887596478</v>
      </c>
      <c r="X31" s="379" t="n">
        <v>1.2636171008351</v>
      </c>
      <c r="Y31" s="379" t="n">
        <v>1.12499208910828</v>
      </c>
      <c r="Z31" s="379" t="n">
        <v>1.0505</v>
      </c>
      <c r="AA31" s="379" t="n">
        <v>1.0505</v>
      </c>
      <c r="AB31" s="379" t="n">
        <v>1.0505</v>
      </c>
      <c r="AD31" s="379" t="n">
        <v>1.225</v>
      </c>
      <c r="AE31" s="379" t="n">
        <v>1.225</v>
      </c>
      <c r="AF31" s="379" t="n">
        <v>1.045</v>
      </c>
      <c r="AG31" s="379" t="n">
        <v>1.04967749498905</v>
      </c>
      <c r="AH31" s="379" t="n">
        <v>1.17796859185739</v>
      </c>
      <c r="AI31" s="379" t="n">
        <v>1.3963883955003</v>
      </c>
      <c r="AJ31" s="379" t="n">
        <v>1.26165887596478</v>
      </c>
      <c r="AK31" s="379" t="n">
        <v>1.2636171008351</v>
      </c>
      <c r="AL31" s="379" t="n">
        <v>1.12499208910828</v>
      </c>
      <c r="AM31" s="379" t="n">
        <v>1.0505</v>
      </c>
      <c r="AN31" s="379" t="n">
        <v>1.0505</v>
      </c>
      <c r="AO31" s="379" t="n">
        <v>1.0505</v>
      </c>
    </row>
    <row r="33" customFormat="false" ht="12" hidden="false" customHeight="false" outlineLevel="0" collapsed="false"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</row>
    <row r="34" customFormat="false" ht="11.25" hidden="false" customHeight="false" outlineLevel="0" collapsed="false">
      <c r="H34" s="382" t="s">
        <v>355</v>
      </c>
      <c r="I34" s="383"/>
      <c r="J34" s="384"/>
    </row>
    <row r="35" customFormat="false" ht="11.25" hidden="false" customHeight="false" outlineLevel="0" collapsed="false">
      <c r="H35" s="293" t="e">
        <f aca="false">((0.059228/($I35/100))-(0.4980013/(SQRT($I35/100)))+2.137988)</f>
        <v>#N/A</v>
      </c>
      <c r="I35" s="106" t="e">
        <f aca="false">VLOOKUP(J35,Data!A8:B44,2)</f>
        <v>#N/A</v>
      </c>
      <c r="J35" s="385" t="n">
        <v>37408</v>
      </c>
    </row>
    <row r="36" customFormat="false" ht="11.25" hidden="false" customHeight="false" outlineLevel="0" collapsed="false">
      <c r="C36" s="1" t="n">
        <v>1.2</v>
      </c>
      <c r="D36" s="1" t="n">
        <v>0.8</v>
      </c>
      <c r="H36" s="293" t="e">
        <f aca="false">((0.059228/($I36/100))-(0.4980013/(SQRT($I36/100)))+2.137988)</f>
        <v>#N/A</v>
      </c>
      <c r="I36" s="106" t="e">
        <f aca="false">VLOOKUP(J36,Data!A9:B45,2)</f>
        <v>#N/A</v>
      </c>
      <c r="J36" s="385" t="n">
        <v>37438</v>
      </c>
    </row>
    <row r="37" customFormat="false" ht="12" hidden="false" customHeight="false" outlineLevel="0" collapsed="false">
      <c r="C37" s="1" t="n">
        <v>1.2</v>
      </c>
      <c r="D37" s="1" t="n">
        <v>0.8</v>
      </c>
      <c r="H37" s="324" t="e">
        <f aca="false">((0.059228/($I37/100))-(0.4980013/(SQRT($I37/100)))+2.137988)</f>
        <v>#N/A</v>
      </c>
      <c r="I37" s="126" t="e">
        <f aca="false">VLOOKUP(J37,Data!A10:B46,2)</f>
        <v>#N/A</v>
      </c>
      <c r="J37" s="386" t="n">
        <v>37469</v>
      </c>
    </row>
    <row r="38" customFormat="false" ht="11.25" hidden="false" customHeight="false" outlineLevel="0" collapsed="false">
      <c r="C38" s="1" t="n">
        <v>1.2</v>
      </c>
      <c r="D38" s="1" t="n">
        <v>0.8</v>
      </c>
      <c r="I38" s="1" t="s">
        <v>356</v>
      </c>
      <c r="J38" s="1" t="s">
        <v>357</v>
      </c>
    </row>
    <row r="39" customFormat="false" ht="11.25" hidden="false" customHeight="false" outlineLevel="0" collapsed="false">
      <c r="C39" s="1" t="n">
        <v>1.2</v>
      </c>
      <c r="D39" s="1" t="n">
        <v>0.8</v>
      </c>
      <c r="I39" s="379" t="n">
        <v>1.11512120882705</v>
      </c>
      <c r="J39" s="1" t="n">
        <v>1.5</v>
      </c>
    </row>
    <row r="40" customFormat="false" ht="11.25" hidden="false" customHeight="false" outlineLevel="0" collapsed="false">
      <c r="C40" s="1" t="n">
        <v>1.25</v>
      </c>
      <c r="D40" s="1" t="n">
        <v>0.75</v>
      </c>
      <c r="I40" s="379" t="n">
        <v>1.01858897706272</v>
      </c>
      <c r="J40" s="1" t="n">
        <v>0.5</v>
      </c>
    </row>
    <row r="41" customFormat="false" ht="11.25" hidden="false" customHeight="false" outlineLevel="0" collapsed="false">
      <c r="C41" s="1" t="n">
        <v>1.69340408362788</v>
      </c>
      <c r="D41" s="1" t="n">
        <v>0.306595916372124</v>
      </c>
      <c r="I41" s="379" t="n">
        <v>0.970540276116969</v>
      </c>
      <c r="J41" s="1" t="n">
        <f aca="false">J39</f>
        <v>1.5</v>
      </c>
    </row>
    <row r="42" customFormat="false" ht="11.25" hidden="false" customHeight="false" outlineLevel="0" collapsed="false">
      <c r="C42" s="1" t="n">
        <v>1.7949370034394</v>
      </c>
      <c r="D42" s="1" t="n">
        <v>0.2050629965606</v>
      </c>
      <c r="I42" s="379" t="n">
        <v>0.874008044352647</v>
      </c>
      <c r="J42" s="1" t="n">
        <f aca="false">J40</f>
        <v>0.5</v>
      </c>
    </row>
    <row r="43" customFormat="false" ht="11.25" hidden="false" customHeight="false" outlineLevel="0" collapsed="false">
      <c r="C43" s="1" t="n">
        <v>1.7857106241948</v>
      </c>
      <c r="D43" s="1" t="n">
        <v>0.214289375805198</v>
      </c>
      <c r="I43" s="379" t="n">
        <v>0.829655397325796</v>
      </c>
      <c r="J43" s="1" t="n">
        <f aca="false">J41</f>
        <v>1.5</v>
      </c>
    </row>
    <row r="44" customFormat="false" ht="11.25" hidden="false" customHeight="false" outlineLevel="0" collapsed="false">
      <c r="C44" s="1" t="n">
        <v>1.3</v>
      </c>
      <c r="D44" s="1" t="n">
        <v>0.7</v>
      </c>
      <c r="I44" s="379" t="n">
        <v>0.914664637460593</v>
      </c>
      <c r="J44" s="1" t="n">
        <f aca="false">J42</f>
        <v>0.5</v>
      </c>
    </row>
    <row r="45" customFormat="false" ht="11.25" hidden="false" customHeight="false" outlineLevel="0" collapsed="false">
      <c r="C45" s="1" t="n">
        <v>1.2</v>
      </c>
      <c r="D45" s="1" t="n">
        <v>0.8</v>
      </c>
      <c r="I45" s="379" t="n">
        <v>1.01576258288944</v>
      </c>
      <c r="J45" s="1" t="n">
        <f aca="false">J43</f>
        <v>1.5</v>
      </c>
    </row>
    <row r="46" customFormat="false" ht="11.25" hidden="false" customHeight="false" outlineLevel="0" collapsed="false">
      <c r="C46" s="1" t="n">
        <v>1.2</v>
      </c>
      <c r="D46" s="1" t="n">
        <v>0.8</v>
      </c>
      <c r="I46" s="379" t="n">
        <v>0.4</v>
      </c>
      <c r="J46" s="1" t="n">
        <f aca="false">J44</f>
        <v>0.5</v>
      </c>
    </row>
    <row r="47" customFormat="false" ht="11.25" hidden="false" customHeight="false" outlineLevel="0" collapsed="false">
      <c r="C47" s="1" t="n">
        <v>1.2</v>
      </c>
      <c r="D47" s="1" t="n">
        <v>0.8</v>
      </c>
      <c r="I47" s="379" t="n">
        <v>0.4</v>
      </c>
      <c r="J47" s="1" t="n">
        <f aca="false">J45</f>
        <v>1.5</v>
      </c>
    </row>
    <row r="48" customFormat="false" ht="11.25" hidden="false" customHeight="false" outlineLevel="0" collapsed="false">
      <c r="I48" s="379" t="n">
        <v>0.4</v>
      </c>
      <c r="J48" s="1" t="n">
        <f aca="false">J46</f>
        <v>0.5</v>
      </c>
    </row>
    <row r="49" customFormat="false" ht="11.25" hidden="false" customHeight="false" outlineLevel="0" collapsed="false">
      <c r="I49" s="379" t="n">
        <v>0.4</v>
      </c>
      <c r="J49" s="1" t="n">
        <f aca="false">J47</f>
        <v>1.5</v>
      </c>
    </row>
    <row r="50" customFormat="false" ht="11.25" hidden="false" customHeight="false" outlineLevel="0" collapsed="false">
      <c r="I50" s="379" t="n">
        <v>1.3</v>
      </c>
      <c r="J50" s="1" t="n">
        <f aca="false">J48</f>
        <v>0.5</v>
      </c>
    </row>
    <row r="51" customFormat="false" ht="11.25" hidden="false" customHeight="false" outlineLevel="0" collapsed="false">
      <c r="I51" s="379" t="n">
        <v>1.3</v>
      </c>
      <c r="J51" s="1" t="n">
        <f aca="false">J49</f>
        <v>1.5</v>
      </c>
    </row>
    <row r="52" customFormat="false" ht="11.25" hidden="false" customHeight="false" outlineLevel="0" collapsed="false">
      <c r="I52" s="379" t="n">
        <v>1.9</v>
      </c>
      <c r="J52" s="1" t="n">
        <f aca="false">J50</f>
        <v>0.5</v>
      </c>
    </row>
    <row r="53" customFormat="false" ht="11.25" hidden="false" customHeight="false" outlineLevel="0" collapsed="false">
      <c r="I53" s="379" t="n">
        <v>1.9</v>
      </c>
      <c r="J53" s="1" t="n">
        <f aca="false">J51</f>
        <v>1.5</v>
      </c>
    </row>
    <row r="54" customFormat="false" ht="11.25" hidden="false" customHeight="false" outlineLevel="0" collapsed="false">
      <c r="I54" s="379" t="n">
        <v>1.9</v>
      </c>
      <c r="J54" s="1" t="n">
        <f aca="false">J52</f>
        <v>0.5</v>
      </c>
    </row>
    <row r="55" customFormat="false" ht="11.25" hidden="false" customHeight="false" outlineLevel="0" collapsed="false">
      <c r="I55" s="379" t="n">
        <v>1.9</v>
      </c>
      <c r="J55" s="1" t="n">
        <f aca="false">J53</f>
        <v>1.5</v>
      </c>
    </row>
    <row r="56" customFormat="false" ht="11.25" hidden="false" customHeight="false" outlineLevel="0" collapsed="false">
      <c r="I56" s="379" t="n">
        <v>1.3</v>
      </c>
      <c r="J56" s="1" t="n">
        <f aca="false">J54</f>
        <v>0.5</v>
      </c>
    </row>
    <row r="57" customFormat="false" ht="11.25" hidden="false" customHeight="false" outlineLevel="0" collapsed="false">
      <c r="I57" s="379" t="n">
        <v>1.3</v>
      </c>
      <c r="J57" s="1" t="n">
        <f aca="false">J55</f>
        <v>1.5</v>
      </c>
    </row>
    <row r="58" customFormat="false" ht="11.25" hidden="false" customHeight="false" outlineLevel="0" collapsed="false">
      <c r="I58" s="379" t="n">
        <v>0.4</v>
      </c>
      <c r="J58" s="1" t="n">
        <f aca="false">J56</f>
        <v>0.5</v>
      </c>
    </row>
    <row r="59" customFormat="false" ht="11.25" hidden="false" customHeight="false" outlineLevel="0" collapsed="false">
      <c r="I59" s="379" t="n">
        <v>0.4</v>
      </c>
      <c r="J59" s="1" t="n">
        <f aca="false">J57</f>
        <v>1.5</v>
      </c>
    </row>
    <row r="60" customFormat="false" ht="11.25" hidden="false" customHeight="false" outlineLevel="0" collapsed="false">
      <c r="I60" s="379" t="n">
        <v>0.4</v>
      </c>
      <c r="J60" s="1" t="n">
        <f aca="false">J58</f>
        <v>0.5</v>
      </c>
    </row>
    <row r="61" customFormat="false" ht="11.25" hidden="false" customHeight="false" outlineLevel="0" collapsed="false">
      <c r="I61" s="379" t="n">
        <v>0.4</v>
      </c>
      <c r="J61" s="1" t="n">
        <f aca="false">J59</f>
        <v>1.5</v>
      </c>
    </row>
    <row r="62" customFormat="false" ht="11.25" hidden="false" customHeight="false" outlineLevel="0" collapsed="false">
      <c r="I62" s="379" t="n">
        <v>1.26165887596478</v>
      </c>
      <c r="J62" s="1" t="n">
        <f aca="false">J60</f>
        <v>0.5</v>
      </c>
    </row>
  </sheetData>
  <mergeCells count="1">
    <mergeCell ref="B5:O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5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1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56"/>
    <col collapsed="false" customWidth="true" hidden="false" outlineLevel="0" max="5" min="5" style="0" width="19.56"/>
    <col collapsed="false" customWidth="true" hidden="false" outlineLevel="0" max="7" min="7" style="0" width="10.13"/>
  </cols>
  <sheetData>
    <row r="1" customFormat="false" ht="12.75" hidden="true" customHeight="false" outlineLevel="0" collapsed="false"/>
    <row r="2" customFormat="false" ht="24" hidden="false" customHeight="false" outlineLevel="0" collapsed="false">
      <c r="A2" s="343" t="s">
        <v>316</v>
      </c>
      <c r="D2" s="344" t="s">
        <v>317</v>
      </c>
    </row>
    <row r="3" customFormat="false" ht="13.5" hidden="false" customHeight="false" outlineLevel="0" collapsed="false">
      <c r="A3" s="345" t="n">
        <v>36892</v>
      </c>
      <c r="B3" s="346" t="n">
        <v>0.069292865168008</v>
      </c>
      <c r="D3" s="347" t="s">
        <v>318</v>
      </c>
      <c r="E3" s="348" t="s">
        <v>239</v>
      </c>
      <c r="F3" s="349"/>
      <c r="G3" s="350" t="n">
        <v>36866</v>
      </c>
      <c r="H3" s="351"/>
      <c r="I3" s="352"/>
      <c r="J3" s="352"/>
      <c r="K3" s="352"/>
      <c r="L3" s="353"/>
      <c r="M3" s="354"/>
      <c r="N3" s="352"/>
      <c r="O3" s="352"/>
      <c r="P3" s="352"/>
      <c r="Q3" s="352"/>
      <c r="R3" s="352"/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</row>
    <row r="4" customFormat="false" ht="12.75" hidden="false" customHeight="false" outlineLevel="0" collapsed="false">
      <c r="A4" s="355" t="n">
        <f aca="false">EOMONTH(A3,0)+1</f>
        <v>36923</v>
      </c>
      <c r="B4" s="346" t="n">
        <v>0.06855376600988</v>
      </c>
      <c r="D4" s="356"/>
      <c r="E4" s="349"/>
      <c r="F4" s="349"/>
      <c r="G4" s="349"/>
      <c r="H4" s="353"/>
      <c r="I4" s="352"/>
      <c r="J4" s="352"/>
      <c r="K4" s="352"/>
      <c r="L4" s="353"/>
      <c r="M4" s="354"/>
      <c r="N4" s="352"/>
      <c r="O4" s="352"/>
      <c r="P4" s="352"/>
      <c r="Q4" s="352"/>
      <c r="R4" s="352"/>
      <c r="S4" s="352"/>
      <c r="T4" s="352"/>
      <c r="U4" s="352"/>
      <c r="V4" s="352"/>
      <c r="W4" s="352"/>
      <c r="X4" s="352"/>
      <c r="Y4" s="352"/>
      <c r="Z4" s="352" t="s">
        <v>319</v>
      </c>
      <c r="AA4" s="352"/>
      <c r="AB4" s="352"/>
      <c r="AC4" s="352"/>
      <c r="AD4" s="352"/>
      <c r="AE4" s="352"/>
      <c r="AF4" s="352"/>
      <c r="AG4" s="352"/>
      <c r="AH4" s="352" t="s">
        <v>320</v>
      </c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</row>
    <row r="5" customFormat="false" ht="12.75" hidden="false" customHeight="false" outlineLevel="0" collapsed="false">
      <c r="A5" s="355" t="n">
        <f aca="false">EOMONTH(A4,0)+1</f>
        <v>36951</v>
      </c>
      <c r="B5" s="346" t="n">
        <v>0.067857337125635</v>
      </c>
      <c r="D5" s="353"/>
      <c r="E5" s="353"/>
      <c r="F5" s="353" t="s">
        <v>321</v>
      </c>
      <c r="G5" s="353"/>
      <c r="H5" s="353"/>
      <c r="I5" s="353"/>
      <c r="J5" s="353" t="s">
        <v>322</v>
      </c>
      <c r="K5" s="353"/>
      <c r="L5" s="353"/>
      <c r="M5" s="354"/>
      <c r="N5" s="353"/>
      <c r="O5" s="353" t="s">
        <v>323</v>
      </c>
      <c r="P5" s="353"/>
      <c r="Q5" s="353"/>
      <c r="R5" s="353"/>
      <c r="S5" s="353" t="s">
        <v>324</v>
      </c>
      <c r="T5" s="353"/>
      <c r="U5" s="353"/>
      <c r="V5" s="353"/>
      <c r="W5" s="353" t="s">
        <v>325</v>
      </c>
      <c r="X5" s="353"/>
      <c r="Y5" s="352"/>
      <c r="Z5" s="353"/>
      <c r="AA5" s="353" t="s">
        <v>304</v>
      </c>
      <c r="AB5" s="353"/>
      <c r="AC5" s="352"/>
      <c r="AD5" s="353"/>
      <c r="AE5" s="353" t="s">
        <v>326</v>
      </c>
      <c r="AF5" s="353"/>
      <c r="AG5" s="352"/>
      <c r="AH5" s="353"/>
      <c r="AI5" s="353" t="s">
        <v>304</v>
      </c>
      <c r="AJ5" s="353"/>
      <c r="AK5" s="352"/>
      <c r="AL5" s="353"/>
      <c r="AM5" s="353" t="s">
        <v>326</v>
      </c>
      <c r="AN5" s="353"/>
      <c r="AO5" s="352"/>
      <c r="AP5" s="353" t="s">
        <v>327</v>
      </c>
      <c r="AQ5" s="353" t="s">
        <v>328</v>
      </c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</row>
    <row r="6" customFormat="false" ht="12.75" hidden="false" customHeight="false" outlineLevel="0" collapsed="false">
      <c r="A6" s="355" t="n">
        <f aca="false">EOMONTH(A5,0)+1</f>
        <v>36982</v>
      </c>
      <c r="B6" s="346" t="n">
        <v>0.067052942170931</v>
      </c>
      <c r="D6" s="357"/>
      <c r="E6" s="358" t="s">
        <v>329</v>
      </c>
      <c r="F6" s="358" t="s">
        <v>330</v>
      </c>
      <c r="G6" s="359" t="s">
        <v>331</v>
      </c>
      <c r="H6" s="360"/>
      <c r="I6" s="349" t="s">
        <v>329</v>
      </c>
      <c r="J6" s="349" t="s">
        <v>330</v>
      </c>
      <c r="K6" s="349" t="s">
        <v>331</v>
      </c>
      <c r="L6" s="353"/>
      <c r="M6" s="354"/>
      <c r="N6" s="358" t="s">
        <v>329</v>
      </c>
      <c r="O6" s="358" t="s">
        <v>330</v>
      </c>
      <c r="P6" s="359" t="s">
        <v>331</v>
      </c>
      <c r="Q6" s="359"/>
      <c r="R6" s="358" t="s">
        <v>329</v>
      </c>
      <c r="S6" s="358" t="s">
        <v>330</v>
      </c>
      <c r="T6" s="359" t="s">
        <v>331</v>
      </c>
      <c r="U6" s="359"/>
      <c r="V6" s="358" t="s">
        <v>329</v>
      </c>
      <c r="W6" s="358" t="s">
        <v>330</v>
      </c>
      <c r="X6" s="359" t="s">
        <v>331</v>
      </c>
      <c r="Y6" s="352"/>
      <c r="Z6" s="358" t="s">
        <v>329</v>
      </c>
      <c r="AA6" s="358" t="s">
        <v>330</v>
      </c>
      <c r="AB6" s="359" t="s">
        <v>331</v>
      </c>
      <c r="AC6" s="352"/>
      <c r="AD6" s="358" t="s">
        <v>329</v>
      </c>
      <c r="AE6" s="358" t="s">
        <v>330</v>
      </c>
      <c r="AF6" s="359" t="s">
        <v>331</v>
      </c>
      <c r="AG6" s="352"/>
      <c r="AH6" s="358" t="s">
        <v>329</v>
      </c>
      <c r="AI6" s="358" t="s">
        <v>330</v>
      </c>
      <c r="AJ6" s="359" t="s">
        <v>331</v>
      </c>
      <c r="AK6" s="352"/>
      <c r="AL6" s="358" t="s">
        <v>329</v>
      </c>
      <c r="AM6" s="358" t="s">
        <v>330</v>
      </c>
      <c r="AN6" s="359" t="s">
        <v>331</v>
      </c>
      <c r="AO6" s="352"/>
      <c r="AP6" s="353" t="s">
        <v>332</v>
      </c>
      <c r="AQ6" s="353" t="s">
        <v>333</v>
      </c>
      <c r="AR6" s="352"/>
      <c r="AS6" s="353"/>
      <c r="AT6" s="349" t="s">
        <v>334</v>
      </c>
      <c r="AU6" s="349" t="s">
        <v>335</v>
      </c>
      <c r="AV6" s="353"/>
      <c r="AW6" s="353"/>
      <c r="AX6" s="353"/>
      <c r="AY6" s="353"/>
      <c r="AZ6" s="353"/>
      <c r="BA6" s="353"/>
      <c r="BB6" s="353"/>
      <c r="BC6" s="353"/>
      <c r="BD6" s="353"/>
      <c r="BE6" s="353"/>
      <c r="BF6" s="353"/>
    </row>
    <row r="7" customFormat="false" ht="12.75" hidden="false" customHeight="false" outlineLevel="0" collapsed="false">
      <c r="A7" s="355" t="n">
        <f aca="false">EOMONTH(A6,0)+1</f>
        <v>37012</v>
      </c>
      <c r="B7" s="346" t="n">
        <v>0.066354333276798</v>
      </c>
      <c r="D7" s="353"/>
      <c r="E7" s="353" t="s">
        <v>336</v>
      </c>
      <c r="F7" s="353" t="s">
        <v>336</v>
      </c>
      <c r="G7" s="353" t="s">
        <v>336</v>
      </c>
      <c r="H7" s="360"/>
      <c r="I7" s="360" t="s">
        <v>336</v>
      </c>
      <c r="J7" s="360" t="s">
        <v>336</v>
      </c>
      <c r="K7" s="360" t="s">
        <v>336</v>
      </c>
      <c r="L7" s="353"/>
      <c r="M7" s="354"/>
      <c r="N7" s="353" t="s">
        <v>336</v>
      </c>
      <c r="O7" s="353" t="s">
        <v>336</v>
      </c>
      <c r="P7" s="353" t="s">
        <v>336</v>
      </c>
      <c r="Q7" s="353"/>
      <c r="R7" s="353" t="s">
        <v>336</v>
      </c>
      <c r="S7" s="353" t="s">
        <v>336</v>
      </c>
      <c r="T7" s="353" t="s">
        <v>336</v>
      </c>
      <c r="U7" s="353"/>
      <c r="V7" s="353" t="s">
        <v>336</v>
      </c>
      <c r="W7" s="353" t="s">
        <v>336</v>
      </c>
      <c r="X7" s="353" t="s">
        <v>336</v>
      </c>
      <c r="Y7" s="352"/>
      <c r="Z7" s="353"/>
      <c r="AA7" s="353"/>
      <c r="AB7" s="353"/>
      <c r="AC7" s="352"/>
      <c r="AD7" s="353"/>
      <c r="AE7" s="353"/>
      <c r="AF7" s="353"/>
      <c r="AG7" s="352"/>
      <c r="AH7" s="353"/>
      <c r="AI7" s="353"/>
      <c r="AJ7" s="353"/>
      <c r="AK7" s="352"/>
      <c r="AL7" s="353"/>
      <c r="AM7" s="353"/>
      <c r="AN7" s="353"/>
      <c r="AO7" s="352"/>
      <c r="AP7" s="352"/>
      <c r="AQ7" s="352"/>
      <c r="AR7" s="352"/>
      <c r="AS7" s="359" t="s">
        <v>304</v>
      </c>
      <c r="AT7" s="361" t="n">
        <v>800</v>
      </c>
      <c r="AU7" s="361" t="n">
        <v>2300</v>
      </c>
      <c r="AV7" s="353"/>
      <c r="AW7" s="353"/>
      <c r="AX7" s="353"/>
      <c r="AY7" s="353"/>
      <c r="AZ7" s="353"/>
      <c r="BA7" s="353"/>
      <c r="BB7" s="353"/>
      <c r="BC7" s="353"/>
      <c r="BD7" s="353"/>
      <c r="BE7" s="353"/>
      <c r="BF7" s="353"/>
    </row>
    <row r="8" customFormat="false" ht="12.75" hidden="false" customHeight="false" outlineLevel="0" collapsed="false">
      <c r="A8" s="355" t="n">
        <f aca="false">EOMONTH(A7,0)+1</f>
        <v>37043</v>
      </c>
      <c r="B8" s="346" t="n">
        <v>0.065632437589364</v>
      </c>
      <c r="D8" s="349" t="s">
        <v>151</v>
      </c>
      <c r="E8" s="349"/>
      <c r="F8" s="349"/>
      <c r="G8" s="349"/>
      <c r="H8" s="359"/>
      <c r="I8" s="349"/>
      <c r="J8" s="359"/>
      <c r="K8" s="359"/>
      <c r="L8" s="353"/>
      <c r="M8" s="354" t="s">
        <v>151</v>
      </c>
      <c r="N8" s="352"/>
      <c r="O8" s="352"/>
      <c r="P8" s="352"/>
      <c r="Q8" s="352"/>
      <c r="R8" s="352"/>
      <c r="S8" s="352"/>
      <c r="T8" s="352"/>
      <c r="U8" s="352"/>
      <c r="V8" s="352"/>
      <c r="W8" s="352"/>
      <c r="X8" s="352"/>
      <c r="Y8" s="352"/>
      <c r="Z8" s="352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  <c r="AR8" s="352"/>
      <c r="AS8" s="362" t="s">
        <v>337</v>
      </c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</row>
    <row r="9" customFormat="false" ht="12.75" hidden="false" customHeight="false" outlineLevel="0" collapsed="false">
      <c r="A9" s="355" t="n">
        <f aca="false">EOMONTH(A8,0)+1</f>
        <v>37073</v>
      </c>
      <c r="B9" s="346" t="n">
        <v>0.065011049558179</v>
      </c>
      <c r="D9" s="363" t="n">
        <v>36867</v>
      </c>
      <c r="E9" s="364" t="n">
        <v>30.5499977111816</v>
      </c>
      <c r="F9" s="364" t="n">
        <v>30.6499977111816</v>
      </c>
      <c r="G9" s="364" t="n">
        <v>30.7499977111816</v>
      </c>
      <c r="H9" s="359"/>
      <c r="I9" s="364" t="n">
        <v>16.5</v>
      </c>
      <c r="J9" s="364" t="n">
        <v>19</v>
      </c>
      <c r="K9" s="364" t="n">
        <v>23.5</v>
      </c>
      <c r="L9" s="353"/>
      <c r="M9" s="354" t="n">
        <v>36831</v>
      </c>
      <c r="N9" s="365" t="n">
        <v>0</v>
      </c>
      <c r="O9" s="365" t="n">
        <v>0</v>
      </c>
      <c r="P9" s="365" t="n">
        <v>0</v>
      </c>
      <c r="Q9" s="352"/>
      <c r="R9" s="365" t="n">
        <v>0</v>
      </c>
      <c r="S9" s="365" t="n">
        <v>0</v>
      </c>
      <c r="T9" s="365" t="n">
        <v>0</v>
      </c>
      <c r="U9" s="352"/>
      <c r="V9" s="365" t="n">
        <v>0</v>
      </c>
      <c r="W9" s="365" t="n">
        <v>0</v>
      </c>
      <c r="X9" s="365" t="n">
        <v>3</v>
      </c>
      <c r="Y9" s="352"/>
      <c r="Z9" s="365" t="n">
        <v>0.29325</v>
      </c>
      <c r="AA9" s="365" t="n">
        <v>0.391</v>
      </c>
      <c r="AB9" s="365" t="n">
        <v>0.5865</v>
      </c>
      <c r="AC9" s="352"/>
      <c r="AD9" s="365" t="n">
        <v>0.0825</v>
      </c>
      <c r="AE9" s="365" t="n">
        <v>0.11</v>
      </c>
      <c r="AF9" s="365" t="n">
        <v>0.165</v>
      </c>
      <c r="AG9" s="352"/>
      <c r="AH9" s="365" t="n">
        <v>-0.5</v>
      </c>
      <c r="AI9" s="365" t="n">
        <v>2.6875</v>
      </c>
      <c r="AJ9" s="365" t="n">
        <v>1</v>
      </c>
      <c r="AK9" s="352"/>
      <c r="AL9" s="365" t="n">
        <v>-0.1</v>
      </c>
      <c r="AM9" s="365" t="n">
        <v>1.25</v>
      </c>
      <c r="AN9" s="365" t="n">
        <v>0.1</v>
      </c>
      <c r="AO9" s="352"/>
      <c r="AP9" s="353" t="n">
        <v>1</v>
      </c>
      <c r="AQ9" s="366" t="n">
        <v>0</v>
      </c>
      <c r="AR9" s="352"/>
      <c r="AS9" s="367"/>
      <c r="AT9" s="367" t="s">
        <v>338</v>
      </c>
      <c r="AU9" s="367" t="s">
        <v>339</v>
      </c>
      <c r="AV9" s="367" t="s">
        <v>340</v>
      </c>
      <c r="AW9" s="367" t="s">
        <v>341</v>
      </c>
      <c r="AX9" s="367" t="s">
        <v>169</v>
      </c>
      <c r="AY9" s="367" t="s">
        <v>342</v>
      </c>
      <c r="AZ9" s="367" t="s">
        <v>343</v>
      </c>
      <c r="BA9" s="367" t="s">
        <v>344</v>
      </c>
      <c r="BB9" s="367" t="s">
        <v>345</v>
      </c>
      <c r="BC9" s="367" t="s">
        <v>346</v>
      </c>
      <c r="BD9" s="367" t="s">
        <v>347</v>
      </c>
      <c r="BE9" s="367" t="s">
        <v>348</v>
      </c>
      <c r="BF9" s="367"/>
    </row>
    <row r="10" customFormat="false" ht="12.75" hidden="false" customHeight="false" outlineLevel="0" collapsed="false">
      <c r="A10" s="355" t="n">
        <f aca="false">EOMONTH(A9,0)+1</f>
        <v>37104</v>
      </c>
      <c r="B10" s="346" t="n">
        <v>0.06451212186364</v>
      </c>
      <c r="D10" s="363" t="n">
        <v>36868</v>
      </c>
      <c r="E10" s="364" t="n">
        <v>29.8999980926514</v>
      </c>
      <c r="F10" s="364" t="n">
        <v>29.9999980926514</v>
      </c>
      <c r="G10" s="364" t="n">
        <v>30.0999980926514</v>
      </c>
      <c r="H10" s="359"/>
      <c r="I10" s="364" t="n">
        <v>16.5</v>
      </c>
      <c r="J10" s="364" t="n">
        <v>19</v>
      </c>
      <c r="K10" s="364" t="n">
        <v>23.5</v>
      </c>
      <c r="L10" s="353"/>
      <c r="M10" s="354" t="n">
        <v>36861</v>
      </c>
      <c r="N10" s="365" t="n">
        <v>0</v>
      </c>
      <c r="O10" s="365" t="n">
        <v>0</v>
      </c>
      <c r="P10" s="365" t="n">
        <v>0</v>
      </c>
      <c r="Q10" s="352"/>
      <c r="R10" s="365" t="n">
        <v>0</v>
      </c>
      <c r="S10" s="365" t="n">
        <v>0</v>
      </c>
      <c r="T10" s="365" t="n">
        <v>0</v>
      </c>
      <c r="U10" s="352"/>
      <c r="V10" s="365" t="n">
        <v>0</v>
      </c>
      <c r="W10" s="365" t="n">
        <v>0</v>
      </c>
      <c r="X10" s="365" t="n">
        <v>3</v>
      </c>
      <c r="Y10" s="352"/>
      <c r="Z10" s="365" t="n">
        <v>0.2788125</v>
      </c>
      <c r="AA10" s="365" t="n">
        <v>0.37175</v>
      </c>
      <c r="AB10" s="365" t="n">
        <v>0.557625</v>
      </c>
      <c r="AC10" s="352"/>
      <c r="AD10" s="365" t="n">
        <v>0.08625</v>
      </c>
      <c r="AE10" s="365" t="n">
        <v>0.115</v>
      </c>
      <c r="AF10" s="365" t="n">
        <v>0.1725</v>
      </c>
      <c r="AG10" s="352"/>
      <c r="AH10" s="365" t="n">
        <v>-0.4</v>
      </c>
      <c r="AI10" s="365" t="n">
        <v>2.6875</v>
      </c>
      <c r="AJ10" s="365" t="n">
        <v>0.5</v>
      </c>
      <c r="AK10" s="352"/>
      <c r="AL10" s="365" t="n">
        <v>-0.1</v>
      </c>
      <c r="AM10" s="365" t="n">
        <v>1.25</v>
      </c>
      <c r="AN10" s="365" t="n">
        <v>0.1</v>
      </c>
      <c r="AO10" s="352"/>
      <c r="AP10" s="353" t="n">
        <v>1</v>
      </c>
      <c r="AQ10" s="366" t="n">
        <v>0</v>
      </c>
      <c r="AR10" s="352"/>
      <c r="AS10" s="359" t="s">
        <v>349</v>
      </c>
      <c r="AT10" s="359"/>
      <c r="AU10" s="359"/>
      <c r="AV10" s="359"/>
      <c r="AW10" s="359"/>
      <c r="AX10" s="359"/>
      <c r="AY10" s="359"/>
      <c r="AZ10" s="359"/>
      <c r="BA10" s="359"/>
      <c r="BB10" s="359"/>
      <c r="BC10" s="359"/>
      <c r="BD10" s="359"/>
      <c r="BE10" s="359"/>
      <c r="BF10" s="359" t="s">
        <v>350</v>
      </c>
    </row>
    <row r="11" customFormat="false" ht="12.75" hidden="false" customHeight="false" outlineLevel="0" collapsed="false">
      <c r="A11" s="355" t="n">
        <f aca="false">EOMONTH(A10,0)+1</f>
        <v>37135</v>
      </c>
      <c r="B11" s="346" t="n">
        <v>0.06401319425163</v>
      </c>
      <c r="D11" s="363" t="n">
        <v>36869</v>
      </c>
      <c r="E11" s="364" t="n">
        <v>32.4</v>
      </c>
      <c r="F11" s="364" t="n">
        <v>32.5</v>
      </c>
      <c r="G11" s="364" t="n">
        <v>32.6</v>
      </c>
      <c r="H11" s="359"/>
      <c r="I11" s="364" t="n">
        <v>16.5</v>
      </c>
      <c r="J11" s="364" t="n">
        <v>19</v>
      </c>
      <c r="K11" s="364" t="n">
        <v>23.5</v>
      </c>
      <c r="L11" s="353"/>
      <c r="M11" s="354" t="n">
        <v>36892</v>
      </c>
      <c r="N11" s="365" t="n">
        <v>25.25</v>
      </c>
      <c r="O11" s="365" t="n">
        <v>27.5</v>
      </c>
      <c r="P11" s="365" t="n">
        <v>29.5</v>
      </c>
      <c r="Q11" s="352"/>
      <c r="R11" s="365" t="n">
        <v>23.25</v>
      </c>
      <c r="S11" s="365" t="n">
        <v>25.5</v>
      </c>
      <c r="T11" s="365" t="n">
        <v>27.5</v>
      </c>
      <c r="U11" s="352"/>
      <c r="V11" s="365" t="n">
        <v>0</v>
      </c>
      <c r="W11" s="365" t="n">
        <v>0</v>
      </c>
      <c r="X11" s="365" t="n">
        <v>3</v>
      </c>
      <c r="Y11" s="352"/>
      <c r="Z11" s="365" t="n">
        <v>0.4575</v>
      </c>
      <c r="AA11" s="365" t="n">
        <v>0.61</v>
      </c>
      <c r="AB11" s="365" t="n">
        <v>0.915</v>
      </c>
      <c r="AC11" s="352"/>
      <c r="AD11" s="365" t="n">
        <v>0.10875</v>
      </c>
      <c r="AE11" s="365" t="n">
        <v>0.145</v>
      </c>
      <c r="AF11" s="365" t="n">
        <v>0.2175</v>
      </c>
      <c r="AG11" s="352"/>
      <c r="AH11" s="365" t="n">
        <v>-0.4</v>
      </c>
      <c r="AI11" s="365" t="n">
        <v>3.5625</v>
      </c>
      <c r="AJ11" s="365" t="n">
        <v>0.5</v>
      </c>
      <c r="AK11" s="352"/>
      <c r="AL11" s="365" t="n">
        <v>-0.1</v>
      </c>
      <c r="AM11" s="365" t="n">
        <v>1.25</v>
      </c>
      <c r="AN11" s="365" t="n">
        <v>0.1</v>
      </c>
      <c r="AO11" s="352"/>
      <c r="AP11" s="353" t="n">
        <v>1</v>
      </c>
      <c r="AQ11" s="366" t="n">
        <v>0</v>
      </c>
      <c r="AR11" s="352"/>
      <c r="AS11" s="353" t="n">
        <v>100</v>
      </c>
      <c r="AT11" s="368" t="n">
        <v>1.0715</v>
      </c>
      <c r="AU11" s="368" t="n">
        <v>1.0428</v>
      </c>
      <c r="AV11" s="368" t="n">
        <v>1.058</v>
      </c>
      <c r="AW11" s="368" t="n">
        <v>1.0724</v>
      </c>
      <c r="AX11" s="368" t="n">
        <v>1.0796</v>
      </c>
      <c r="AY11" s="368" t="n">
        <v>1.0205</v>
      </c>
      <c r="AZ11" s="368" t="n">
        <v>1.0081</v>
      </c>
      <c r="BA11" s="368" t="n">
        <v>0.9883</v>
      </c>
      <c r="BB11" s="368" t="n">
        <v>0.9885</v>
      </c>
      <c r="BC11" s="368" t="n">
        <v>1.0588</v>
      </c>
      <c r="BD11" s="368" t="n">
        <v>1.0515</v>
      </c>
      <c r="BE11" s="368" t="n">
        <v>1.0436</v>
      </c>
      <c r="BF11" s="353" t="s">
        <v>351</v>
      </c>
    </row>
    <row r="12" customFormat="false" ht="12.75" hidden="false" customHeight="false" outlineLevel="0" collapsed="false">
      <c r="A12" s="355" t="n">
        <f aca="false">EOMONTH(A11,0)+1</f>
        <v>37165</v>
      </c>
      <c r="B12" s="346" t="n">
        <v>0.063586774946564</v>
      </c>
      <c r="D12" s="363" t="n">
        <v>36870</v>
      </c>
      <c r="E12" s="364" t="n">
        <v>33.4</v>
      </c>
      <c r="F12" s="364" t="n">
        <v>33.5</v>
      </c>
      <c r="G12" s="364" t="n">
        <v>33.6</v>
      </c>
      <c r="H12" s="359"/>
      <c r="I12" s="364" t="n">
        <v>16.5</v>
      </c>
      <c r="J12" s="364" t="n">
        <v>19</v>
      </c>
      <c r="K12" s="364" t="n">
        <v>23.5</v>
      </c>
      <c r="L12" s="353"/>
      <c r="M12" s="354" t="n">
        <v>36923</v>
      </c>
      <c r="N12" s="365" t="n">
        <v>23.25</v>
      </c>
      <c r="O12" s="365" t="n">
        <v>25.5</v>
      </c>
      <c r="P12" s="365" t="n">
        <v>27.5</v>
      </c>
      <c r="Q12" s="352"/>
      <c r="R12" s="365" t="n">
        <v>21.25</v>
      </c>
      <c r="S12" s="365" t="n">
        <v>23.5</v>
      </c>
      <c r="T12" s="365" t="n">
        <v>25.5</v>
      </c>
      <c r="U12" s="352"/>
      <c r="V12" s="365" t="n">
        <v>0</v>
      </c>
      <c r="W12" s="365" t="n">
        <v>0</v>
      </c>
      <c r="X12" s="365" t="n">
        <v>3</v>
      </c>
      <c r="Y12" s="352"/>
      <c r="Z12" s="365" t="n">
        <v>0.4425</v>
      </c>
      <c r="AA12" s="365" t="n">
        <v>0.59</v>
      </c>
      <c r="AB12" s="365" t="n">
        <v>0.885</v>
      </c>
      <c r="AC12" s="352"/>
      <c r="AD12" s="365" t="n">
        <v>0.10875</v>
      </c>
      <c r="AE12" s="365" t="n">
        <v>0.145</v>
      </c>
      <c r="AF12" s="365" t="n">
        <v>0.2175</v>
      </c>
      <c r="AG12" s="352"/>
      <c r="AH12" s="365" t="n">
        <v>-0.4</v>
      </c>
      <c r="AI12" s="365" t="n">
        <v>3.5625</v>
      </c>
      <c r="AJ12" s="365" t="n">
        <v>0.6</v>
      </c>
      <c r="AK12" s="352"/>
      <c r="AL12" s="365" t="n">
        <v>-0.1</v>
      </c>
      <c r="AM12" s="365" t="n">
        <v>1.25</v>
      </c>
      <c r="AN12" s="365" t="n">
        <v>0.1</v>
      </c>
      <c r="AO12" s="352"/>
      <c r="AP12" s="353" t="n">
        <v>2</v>
      </c>
      <c r="AQ12" s="366" t="n">
        <v>0</v>
      </c>
      <c r="AR12" s="352"/>
      <c r="AS12" s="353" t="n">
        <v>200</v>
      </c>
      <c r="AT12" s="368" t="n">
        <v>1.0029</v>
      </c>
      <c r="AU12" s="368" t="n">
        <v>0.9923</v>
      </c>
      <c r="AV12" s="368" t="n">
        <v>0.991</v>
      </c>
      <c r="AW12" s="368" t="n">
        <v>0.9782</v>
      </c>
      <c r="AX12" s="368" t="n">
        <v>0.9929</v>
      </c>
      <c r="AY12" s="368" t="n">
        <v>0.9555</v>
      </c>
      <c r="AZ12" s="368" t="n">
        <v>0.946</v>
      </c>
      <c r="BA12" s="368" t="n">
        <v>0.9232</v>
      </c>
      <c r="BB12" s="368" t="n">
        <v>0.9232</v>
      </c>
      <c r="BC12" s="368" t="n">
        <v>1.0229</v>
      </c>
      <c r="BD12" s="368" t="n">
        <v>0.9837</v>
      </c>
      <c r="BE12" s="368" t="n">
        <v>0.976</v>
      </c>
      <c r="BF12" s="353" t="s">
        <v>351</v>
      </c>
    </row>
    <row r="13" customFormat="false" ht="12.75" hidden="false" customHeight="false" outlineLevel="0" collapsed="false">
      <c r="A13" s="355" t="n">
        <f aca="false">EOMONTH(A12,0)+1</f>
        <v>37196</v>
      </c>
      <c r="B13" s="346" t="n">
        <v>0.063237865937501</v>
      </c>
      <c r="D13" s="363" t="n">
        <v>36871</v>
      </c>
      <c r="E13" s="364" t="n">
        <v>35.15</v>
      </c>
      <c r="F13" s="364" t="n">
        <v>35.25</v>
      </c>
      <c r="G13" s="364" t="n">
        <v>35.35</v>
      </c>
      <c r="H13" s="359"/>
      <c r="I13" s="364" t="n">
        <v>16.5</v>
      </c>
      <c r="J13" s="364" t="n">
        <v>19</v>
      </c>
      <c r="K13" s="364" t="n">
        <v>23.5</v>
      </c>
      <c r="L13" s="353"/>
      <c r="M13" s="354" t="n">
        <v>36951</v>
      </c>
      <c r="N13" s="365" t="n">
        <v>24.25</v>
      </c>
      <c r="O13" s="365" t="n">
        <v>26.5</v>
      </c>
      <c r="P13" s="365" t="n">
        <v>28.5</v>
      </c>
      <c r="Q13" s="352"/>
      <c r="R13" s="365" t="n">
        <v>22.25</v>
      </c>
      <c r="S13" s="365" t="n">
        <v>24.5</v>
      </c>
      <c r="T13" s="365" t="n">
        <v>26.5</v>
      </c>
      <c r="U13" s="352"/>
      <c r="V13" s="365" t="n">
        <v>0</v>
      </c>
      <c r="W13" s="365" t="n">
        <v>0</v>
      </c>
      <c r="X13" s="365" t="n">
        <v>2</v>
      </c>
      <c r="Y13" s="352"/>
      <c r="Z13" s="365" t="n">
        <v>0.32475</v>
      </c>
      <c r="AA13" s="365" t="n">
        <v>0.433</v>
      </c>
      <c r="AB13" s="365" t="n">
        <v>0.6495</v>
      </c>
      <c r="AC13" s="352"/>
      <c r="AD13" s="365" t="n">
        <v>0.09</v>
      </c>
      <c r="AE13" s="365" t="n">
        <v>0.12</v>
      </c>
      <c r="AF13" s="365" t="n">
        <v>0.18</v>
      </c>
      <c r="AG13" s="352"/>
      <c r="AH13" s="365" t="n">
        <v>-0.5</v>
      </c>
      <c r="AI13" s="365" t="n">
        <v>2.5</v>
      </c>
      <c r="AJ13" s="365" t="n">
        <v>1</v>
      </c>
      <c r="AK13" s="352"/>
      <c r="AL13" s="365" t="n">
        <v>-0.1</v>
      </c>
      <c r="AM13" s="365" t="n">
        <v>1.25</v>
      </c>
      <c r="AN13" s="365" t="n">
        <v>0.1</v>
      </c>
      <c r="AO13" s="352"/>
      <c r="AP13" s="353" t="n">
        <v>2</v>
      </c>
      <c r="AQ13" s="366" t="n">
        <v>0</v>
      </c>
      <c r="AR13" s="352"/>
      <c r="AS13" s="353" t="n">
        <v>300</v>
      </c>
      <c r="AT13" s="368" t="n">
        <v>0.8567</v>
      </c>
      <c r="AU13" s="368" t="n">
        <v>0.9418</v>
      </c>
      <c r="AV13" s="368" t="n">
        <v>0.9407</v>
      </c>
      <c r="AW13" s="368" t="n">
        <v>0.9405</v>
      </c>
      <c r="AX13" s="368" t="n">
        <v>0.9582</v>
      </c>
      <c r="AY13" s="368" t="n">
        <v>0.9123</v>
      </c>
      <c r="AZ13" s="368" t="n">
        <v>0.8145</v>
      </c>
      <c r="BA13" s="368" t="n">
        <v>0.8768</v>
      </c>
      <c r="BB13" s="368" t="n">
        <v>0.8768</v>
      </c>
      <c r="BC13" s="368" t="n">
        <v>0.9512</v>
      </c>
      <c r="BD13" s="368" t="n">
        <v>0.9686</v>
      </c>
      <c r="BE13" s="368" t="n">
        <v>0.961</v>
      </c>
      <c r="BF13" s="353" t="s">
        <v>351</v>
      </c>
    </row>
    <row r="14" customFormat="false" ht="12.75" hidden="false" customHeight="false" outlineLevel="0" collapsed="false">
      <c r="A14" s="355" t="n">
        <f aca="false">EOMONTH(A13,0)+1</f>
        <v>37226</v>
      </c>
      <c r="B14" s="346" t="n">
        <v>0.062900212096216</v>
      </c>
      <c r="D14" s="363" t="n">
        <v>36872</v>
      </c>
      <c r="E14" s="364" t="n">
        <v>34.15</v>
      </c>
      <c r="F14" s="364" t="n">
        <v>34.25</v>
      </c>
      <c r="G14" s="364" t="n">
        <v>34.35</v>
      </c>
      <c r="H14" s="359"/>
      <c r="I14" s="364" t="n">
        <v>16.5</v>
      </c>
      <c r="J14" s="364" t="n">
        <v>19</v>
      </c>
      <c r="K14" s="364" t="n">
        <v>23.5</v>
      </c>
      <c r="L14" s="353"/>
      <c r="M14" s="354" t="n">
        <v>36982</v>
      </c>
      <c r="N14" s="365" t="n">
        <v>25.25</v>
      </c>
      <c r="O14" s="365" t="n">
        <v>27.5</v>
      </c>
      <c r="P14" s="365" t="n">
        <v>29.5</v>
      </c>
      <c r="Q14" s="352"/>
      <c r="R14" s="365" t="n">
        <v>23.25</v>
      </c>
      <c r="S14" s="365" t="n">
        <v>25.5</v>
      </c>
      <c r="T14" s="365" t="n">
        <v>27.5</v>
      </c>
      <c r="U14" s="352"/>
      <c r="V14" s="365" t="n">
        <v>0</v>
      </c>
      <c r="W14" s="365" t="n">
        <v>0</v>
      </c>
      <c r="X14" s="365" t="n">
        <v>2</v>
      </c>
      <c r="Y14" s="352"/>
      <c r="Z14" s="365" t="n">
        <v>0.3165</v>
      </c>
      <c r="AA14" s="365" t="n">
        <v>0.422</v>
      </c>
      <c r="AB14" s="365" t="n">
        <v>0.633</v>
      </c>
      <c r="AC14" s="352"/>
      <c r="AD14" s="365" t="n">
        <v>0.09</v>
      </c>
      <c r="AE14" s="365" t="n">
        <v>0.12</v>
      </c>
      <c r="AF14" s="365" t="n">
        <v>0.18</v>
      </c>
      <c r="AG14" s="352"/>
      <c r="AH14" s="365" t="n">
        <v>-0.5</v>
      </c>
      <c r="AI14" s="365" t="n">
        <v>2.75</v>
      </c>
      <c r="AJ14" s="365" t="n">
        <v>1</v>
      </c>
      <c r="AK14" s="352"/>
      <c r="AL14" s="365" t="n">
        <v>-0.1</v>
      </c>
      <c r="AM14" s="365" t="n">
        <v>1.25</v>
      </c>
      <c r="AN14" s="365" t="n">
        <v>0.1</v>
      </c>
      <c r="AO14" s="352"/>
      <c r="AP14" s="353" t="n">
        <v>2</v>
      </c>
      <c r="AQ14" s="366" t="n">
        <v>0</v>
      </c>
      <c r="AR14" s="352"/>
      <c r="AS14" s="353" t="n">
        <v>400</v>
      </c>
      <c r="AT14" s="368" t="n">
        <v>0.8315</v>
      </c>
      <c r="AU14" s="368" t="n">
        <v>0.925</v>
      </c>
      <c r="AV14" s="368" t="n">
        <v>0.9239</v>
      </c>
      <c r="AW14" s="368" t="n">
        <v>0.9179</v>
      </c>
      <c r="AX14" s="368" t="n">
        <v>0.9408</v>
      </c>
      <c r="AY14" s="368" t="n">
        <v>0.8878</v>
      </c>
      <c r="AZ14" s="368" t="n">
        <v>0.8838</v>
      </c>
      <c r="BA14" s="368" t="n">
        <v>0.8706</v>
      </c>
      <c r="BB14" s="368" t="n">
        <v>0.8706</v>
      </c>
      <c r="BC14" s="368" t="n">
        <v>0.9404</v>
      </c>
      <c r="BD14" s="368" t="n">
        <v>0.9536</v>
      </c>
      <c r="BE14" s="368" t="n">
        <v>0.946</v>
      </c>
      <c r="BF14" s="353" t="s">
        <v>351</v>
      </c>
    </row>
    <row r="15" customFormat="false" ht="12.75" hidden="false" customHeight="false" outlineLevel="0" collapsed="false">
      <c r="A15" s="355" t="n">
        <f aca="false">EOMONTH(A14,0)+1</f>
        <v>37257</v>
      </c>
      <c r="B15" s="346" t="n">
        <v>0.062624240743059</v>
      </c>
      <c r="D15" s="363" t="n">
        <v>36873</v>
      </c>
      <c r="E15" s="364" t="n">
        <v>34.15</v>
      </c>
      <c r="F15" s="364" t="n">
        <v>34.25</v>
      </c>
      <c r="G15" s="364" t="n">
        <v>34.35</v>
      </c>
      <c r="H15" s="359"/>
      <c r="I15" s="364" t="n">
        <v>16.5</v>
      </c>
      <c r="J15" s="364" t="n">
        <v>19</v>
      </c>
      <c r="K15" s="364" t="n">
        <v>23.5</v>
      </c>
      <c r="L15" s="353"/>
      <c r="M15" s="354" t="n">
        <v>37012</v>
      </c>
      <c r="N15" s="365" t="n">
        <v>31.25</v>
      </c>
      <c r="O15" s="365" t="n">
        <v>33.5</v>
      </c>
      <c r="P15" s="365" t="n">
        <v>35.5</v>
      </c>
      <c r="Q15" s="352"/>
      <c r="R15" s="365" t="n">
        <v>29.25</v>
      </c>
      <c r="S15" s="365" t="n">
        <v>31.5</v>
      </c>
      <c r="T15" s="365" t="n">
        <v>33.5</v>
      </c>
      <c r="U15" s="352"/>
      <c r="V15" s="365" t="n">
        <v>0</v>
      </c>
      <c r="W15" s="365" t="n">
        <v>0</v>
      </c>
      <c r="X15" s="365" t="n">
        <v>3</v>
      </c>
      <c r="Y15" s="352"/>
      <c r="Z15" s="365" t="n">
        <v>0.332625</v>
      </c>
      <c r="AA15" s="365" t="n">
        <v>0.4435</v>
      </c>
      <c r="AB15" s="365" t="n">
        <v>0.66525</v>
      </c>
      <c r="AC15" s="352"/>
      <c r="AD15" s="365" t="n">
        <v>0.11625</v>
      </c>
      <c r="AE15" s="365" t="n">
        <v>0.155</v>
      </c>
      <c r="AF15" s="365" t="n">
        <v>0.2325</v>
      </c>
      <c r="AG15" s="352"/>
      <c r="AH15" s="365" t="n">
        <v>-0.4</v>
      </c>
      <c r="AI15" s="365" t="n">
        <v>3.60875</v>
      </c>
      <c r="AJ15" s="365" t="n">
        <v>0.5</v>
      </c>
      <c r="AK15" s="352"/>
      <c r="AL15" s="365" t="n">
        <v>-0.1</v>
      </c>
      <c r="AM15" s="365" t="n">
        <v>1.3125</v>
      </c>
      <c r="AN15" s="365" t="n">
        <v>0.1</v>
      </c>
      <c r="AO15" s="352"/>
      <c r="AP15" s="353" t="n">
        <v>3</v>
      </c>
      <c r="AQ15" s="366" t="n">
        <v>0.15</v>
      </c>
      <c r="AR15" s="352"/>
      <c r="AS15" s="353" t="n">
        <v>500</v>
      </c>
      <c r="AT15" s="368" t="n">
        <v>1.0115</v>
      </c>
      <c r="AU15" s="368" t="n">
        <v>0.9839</v>
      </c>
      <c r="AV15" s="368" t="n">
        <v>0.9826</v>
      </c>
      <c r="AW15" s="368" t="n">
        <v>0.9405</v>
      </c>
      <c r="AX15" s="368" t="n">
        <v>0.9547</v>
      </c>
      <c r="AY15" s="368" t="n">
        <v>0.9004</v>
      </c>
      <c r="AZ15" s="368" t="n">
        <v>0.89</v>
      </c>
      <c r="BA15" s="368" t="n">
        <v>0.883</v>
      </c>
      <c r="BB15" s="368" t="n">
        <v>0.883</v>
      </c>
      <c r="BC15" s="368" t="n">
        <v>0.9545</v>
      </c>
      <c r="BD15" s="368" t="n">
        <v>0.9686</v>
      </c>
      <c r="BE15" s="368" t="n">
        <v>0.961</v>
      </c>
      <c r="BF15" s="353" t="s">
        <v>351</v>
      </c>
    </row>
    <row r="16" customFormat="false" ht="12.75" hidden="false" customHeight="false" outlineLevel="0" collapsed="false">
      <c r="A16" s="355" t="n">
        <f aca="false">EOMONTH(A15,0)+1</f>
        <v>37288</v>
      </c>
      <c r="B16" s="346" t="n">
        <v>0.062449259899283</v>
      </c>
      <c r="D16" s="363" t="n">
        <v>36874</v>
      </c>
      <c r="E16" s="364" t="n">
        <v>34.15</v>
      </c>
      <c r="F16" s="364" t="n">
        <v>34.25</v>
      </c>
      <c r="G16" s="364" t="n">
        <v>34.35</v>
      </c>
      <c r="H16" s="359"/>
      <c r="I16" s="364" t="n">
        <v>16.5</v>
      </c>
      <c r="J16" s="364" t="n">
        <v>19</v>
      </c>
      <c r="K16" s="364" t="n">
        <v>23.5</v>
      </c>
      <c r="L16" s="353"/>
      <c r="M16" s="354" t="n">
        <v>37043</v>
      </c>
      <c r="N16" s="365" t="n">
        <v>35.5</v>
      </c>
      <c r="O16" s="365" t="n">
        <v>37.75</v>
      </c>
      <c r="P16" s="365" t="n">
        <v>39.75</v>
      </c>
      <c r="Q16" s="352"/>
      <c r="R16" s="365" t="n">
        <v>33.25</v>
      </c>
      <c r="S16" s="365" t="n">
        <v>35.5</v>
      </c>
      <c r="T16" s="365" t="n">
        <v>37.5</v>
      </c>
      <c r="U16" s="352"/>
      <c r="V16" s="365" t="n">
        <v>0.75</v>
      </c>
      <c r="W16" s="365" t="n">
        <v>3</v>
      </c>
      <c r="X16" s="365" t="n">
        <v>8</v>
      </c>
      <c r="Y16" s="352"/>
      <c r="Z16" s="365" t="n">
        <v>0.358875</v>
      </c>
      <c r="AA16" s="365" t="n">
        <v>0.4785</v>
      </c>
      <c r="AB16" s="365" t="n">
        <v>0.71775</v>
      </c>
      <c r="AC16" s="352"/>
      <c r="AD16" s="365" t="n">
        <v>0.13125</v>
      </c>
      <c r="AE16" s="365" t="n">
        <v>0.175</v>
      </c>
      <c r="AF16" s="365" t="n">
        <v>0.2625</v>
      </c>
      <c r="AG16" s="352"/>
      <c r="AH16" s="365" t="n">
        <v>-0.4</v>
      </c>
      <c r="AI16" s="365" t="n">
        <v>6.809375</v>
      </c>
      <c r="AJ16" s="365" t="n">
        <v>0.5</v>
      </c>
      <c r="AK16" s="352"/>
      <c r="AL16" s="365" t="n">
        <v>-0.1</v>
      </c>
      <c r="AM16" s="365" t="n">
        <v>1.4375</v>
      </c>
      <c r="AN16" s="365" t="n">
        <v>0.1</v>
      </c>
      <c r="AO16" s="352"/>
      <c r="AP16" s="353" t="n">
        <v>3</v>
      </c>
      <c r="AQ16" s="366" t="n">
        <v>0.15</v>
      </c>
      <c r="AR16" s="352"/>
      <c r="AS16" s="353" t="n">
        <v>600</v>
      </c>
      <c r="AT16" s="368" t="n">
        <v>1.0887</v>
      </c>
      <c r="AU16" s="368" t="n">
        <v>1.0259</v>
      </c>
      <c r="AV16" s="368" t="n">
        <v>1.0412</v>
      </c>
      <c r="AW16" s="368" t="n">
        <v>1.0724</v>
      </c>
      <c r="AX16" s="368" t="n">
        <v>1.0102</v>
      </c>
      <c r="AY16" s="368" t="n">
        <v>0.9622</v>
      </c>
      <c r="AZ16" s="368" t="n">
        <v>0.8962</v>
      </c>
      <c r="BA16" s="368" t="n">
        <v>0.9232</v>
      </c>
      <c r="BB16" s="368" t="n">
        <v>0.9232</v>
      </c>
      <c r="BC16" s="368" t="n">
        <v>1.066</v>
      </c>
      <c r="BD16" s="368" t="n">
        <v>1.0327</v>
      </c>
      <c r="BE16" s="368" t="n">
        <v>1.0248</v>
      </c>
      <c r="BF16" s="353" t="s">
        <v>351</v>
      </c>
    </row>
    <row r="17" customFormat="false" ht="12.75" hidden="false" customHeight="false" outlineLevel="0" collapsed="false">
      <c r="A17" s="355" t="n">
        <f aca="false">EOMONTH(A16,0)+1</f>
        <v>37316</v>
      </c>
      <c r="B17" s="346" t="n">
        <v>0.062291212694284</v>
      </c>
      <c r="D17" s="363" t="n">
        <v>36875</v>
      </c>
      <c r="E17" s="364" t="n">
        <v>34.4</v>
      </c>
      <c r="F17" s="364" t="n">
        <v>34.5</v>
      </c>
      <c r="G17" s="364" t="n">
        <v>34.6</v>
      </c>
      <c r="H17" s="359"/>
      <c r="I17" s="364" t="n">
        <v>16.5</v>
      </c>
      <c r="J17" s="364" t="n">
        <v>19</v>
      </c>
      <c r="K17" s="364" t="n">
        <v>23.5</v>
      </c>
      <c r="L17" s="353"/>
      <c r="M17" s="354" t="n">
        <v>37073</v>
      </c>
      <c r="N17" s="365" t="n">
        <v>42.25</v>
      </c>
      <c r="O17" s="365" t="n">
        <v>44.5</v>
      </c>
      <c r="P17" s="365" t="n">
        <v>46.5</v>
      </c>
      <c r="Q17" s="352"/>
      <c r="R17" s="365" t="n">
        <v>40.25</v>
      </c>
      <c r="S17" s="365" t="n">
        <v>42.5</v>
      </c>
      <c r="T17" s="365" t="n">
        <v>44.5</v>
      </c>
      <c r="U17" s="352"/>
      <c r="V17" s="365" t="n">
        <v>2</v>
      </c>
      <c r="W17" s="365" t="n">
        <v>7</v>
      </c>
      <c r="X17" s="365" t="n">
        <v>12</v>
      </c>
      <c r="Y17" s="352"/>
      <c r="Z17" s="365" t="n">
        <v>0.415125</v>
      </c>
      <c r="AA17" s="365" t="n">
        <v>0.5535</v>
      </c>
      <c r="AB17" s="365" t="n">
        <v>0.83025</v>
      </c>
      <c r="AC17" s="352"/>
      <c r="AD17" s="365" t="n">
        <v>0.16125</v>
      </c>
      <c r="AE17" s="365" t="n">
        <v>0.215</v>
      </c>
      <c r="AF17" s="365" t="n">
        <v>0.3225</v>
      </c>
      <c r="AG17" s="352"/>
      <c r="AH17" s="365" t="n">
        <v>-0.4</v>
      </c>
      <c r="AI17" s="365" t="n">
        <v>7.1875</v>
      </c>
      <c r="AJ17" s="365" t="n">
        <v>0.5</v>
      </c>
      <c r="AK17" s="352"/>
      <c r="AL17" s="365" t="n">
        <v>-0.1</v>
      </c>
      <c r="AM17" s="365" t="n">
        <v>1.4375</v>
      </c>
      <c r="AN17" s="365" t="n">
        <v>0.1</v>
      </c>
      <c r="AO17" s="352"/>
      <c r="AP17" s="353" t="n">
        <v>3</v>
      </c>
      <c r="AQ17" s="366" t="n">
        <v>0.15</v>
      </c>
      <c r="AR17" s="352"/>
      <c r="AS17" s="353" t="n">
        <v>700</v>
      </c>
      <c r="AT17" s="368" t="n">
        <v>0.9284</v>
      </c>
      <c r="AU17" s="368" t="n">
        <v>0.9045</v>
      </c>
      <c r="AV17" s="368" t="n">
        <v>0.8871</v>
      </c>
      <c r="AW17" s="368" t="n">
        <v>0.8886</v>
      </c>
      <c r="AX17" s="368" t="n">
        <v>0.8591</v>
      </c>
      <c r="AY17" s="368" t="n">
        <v>1.3655</v>
      </c>
      <c r="AZ17" s="368" t="n">
        <v>1.4445</v>
      </c>
      <c r="BA17" s="368" t="n">
        <v>1.4415</v>
      </c>
      <c r="BB17" s="368" t="n">
        <v>1.4409</v>
      </c>
      <c r="BC17" s="368" t="n">
        <v>0.8573</v>
      </c>
      <c r="BD17" s="368" t="n">
        <v>0.8763</v>
      </c>
      <c r="BE17" s="368" t="n">
        <v>0.9314</v>
      </c>
      <c r="BF17" s="353" t="s">
        <v>351</v>
      </c>
    </row>
    <row r="18" customFormat="false" ht="12.75" hidden="false" customHeight="false" outlineLevel="0" collapsed="false">
      <c r="A18" s="355" t="n">
        <f aca="false">EOMONTH(A17,0)+1</f>
        <v>37347</v>
      </c>
      <c r="B18" s="346" t="n">
        <v>0.062123345193928</v>
      </c>
      <c r="D18" s="363" t="n">
        <v>36876</v>
      </c>
      <c r="E18" s="364" t="n">
        <v>35.9</v>
      </c>
      <c r="F18" s="364" t="n">
        <v>36</v>
      </c>
      <c r="G18" s="364" t="n">
        <v>36.1</v>
      </c>
      <c r="H18" s="359"/>
      <c r="I18" s="364" t="n">
        <v>16.5</v>
      </c>
      <c r="J18" s="364" t="n">
        <v>19</v>
      </c>
      <c r="K18" s="364" t="n">
        <v>23.5</v>
      </c>
      <c r="L18" s="353"/>
      <c r="M18" s="354" t="n">
        <v>37104</v>
      </c>
      <c r="N18" s="365" t="n">
        <v>42.25</v>
      </c>
      <c r="O18" s="365" t="n">
        <v>44.5</v>
      </c>
      <c r="P18" s="365" t="n">
        <v>46.5</v>
      </c>
      <c r="Q18" s="352"/>
      <c r="R18" s="365" t="n">
        <v>40.25</v>
      </c>
      <c r="S18" s="365" t="n">
        <v>42.5</v>
      </c>
      <c r="T18" s="365" t="n">
        <v>44.5</v>
      </c>
      <c r="U18" s="352"/>
      <c r="V18" s="365" t="n">
        <v>2</v>
      </c>
      <c r="W18" s="365" t="n">
        <v>7</v>
      </c>
      <c r="X18" s="365" t="n">
        <v>12</v>
      </c>
      <c r="Y18" s="352"/>
      <c r="Z18" s="365" t="n">
        <v>0.3916875</v>
      </c>
      <c r="AA18" s="365" t="n">
        <v>0.52225</v>
      </c>
      <c r="AB18" s="365" t="n">
        <v>0.783375</v>
      </c>
      <c r="AC18" s="352"/>
      <c r="AD18" s="365" t="n">
        <v>0.16125</v>
      </c>
      <c r="AE18" s="365" t="n">
        <v>0.215</v>
      </c>
      <c r="AF18" s="365" t="n">
        <v>0.3225</v>
      </c>
      <c r="AG18" s="352"/>
      <c r="AH18" s="365" t="n">
        <v>-0.5</v>
      </c>
      <c r="AI18" s="365" t="n">
        <v>7.1875</v>
      </c>
      <c r="AJ18" s="365" t="n">
        <v>1.75</v>
      </c>
      <c r="AK18" s="352"/>
      <c r="AL18" s="365" t="n">
        <v>-0.1</v>
      </c>
      <c r="AM18" s="365" t="n">
        <v>1.4375</v>
      </c>
      <c r="AN18" s="365" t="n">
        <v>0.1</v>
      </c>
      <c r="AO18" s="352"/>
      <c r="AP18" s="353" t="n">
        <v>4</v>
      </c>
      <c r="AQ18" s="366" t="n">
        <v>0.15</v>
      </c>
      <c r="AR18" s="352"/>
      <c r="AS18" s="353" t="n">
        <v>800</v>
      </c>
      <c r="AT18" s="368" t="n">
        <v>1.37329512893983</v>
      </c>
      <c r="AU18" s="368" t="n">
        <v>1.29049255441008</v>
      </c>
      <c r="AV18" s="368" t="n">
        <v>1.28247068916214</v>
      </c>
      <c r="AW18" s="368" t="n">
        <v>1.2657180303314</v>
      </c>
      <c r="AX18" s="368" t="n">
        <v>1.27237675571468</v>
      </c>
      <c r="AY18" s="368" t="n">
        <v>0.47</v>
      </c>
      <c r="AZ18" s="368" t="n">
        <v>0.37</v>
      </c>
      <c r="BA18" s="368" t="n">
        <v>0.37</v>
      </c>
      <c r="BB18" s="368" t="n">
        <v>0.551463126069312</v>
      </c>
      <c r="BC18" s="368" t="n">
        <v>1.22497200447928</v>
      </c>
      <c r="BD18" s="368" t="n">
        <v>1.24984352773826</v>
      </c>
      <c r="BE18" s="368" t="n">
        <v>1.28854990942893</v>
      </c>
      <c r="BF18" s="353" t="s">
        <v>352</v>
      </c>
    </row>
    <row r="19" customFormat="false" ht="12.75" hidden="false" customHeight="false" outlineLevel="0" collapsed="false">
      <c r="A19" s="355" t="n">
        <f aca="false">EOMONTH(A18,0)+1</f>
        <v>37377</v>
      </c>
      <c r="B19" s="346" t="n">
        <v>0.061970584063335</v>
      </c>
      <c r="D19" s="363" t="n">
        <v>36877</v>
      </c>
      <c r="E19" s="364" t="n">
        <v>36.9</v>
      </c>
      <c r="F19" s="364" t="n">
        <v>37</v>
      </c>
      <c r="G19" s="364" t="n">
        <v>37.1</v>
      </c>
      <c r="H19" s="359"/>
      <c r="I19" s="364" t="n">
        <v>16.5</v>
      </c>
      <c r="J19" s="364" t="n">
        <v>19</v>
      </c>
      <c r="K19" s="364" t="n">
        <v>23.5</v>
      </c>
      <c r="L19" s="353"/>
      <c r="M19" s="354" t="n">
        <v>37135</v>
      </c>
      <c r="N19" s="365" t="n">
        <v>31.5</v>
      </c>
      <c r="O19" s="365" t="n">
        <v>33.75</v>
      </c>
      <c r="P19" s="365" t="n">
        <v>35.75</v>
      </c>
      <c r="Q19" s="352"/>
      <c r="R19" s="365" t="n">
        <v>29.5</v>
      </c>
      <c r="S19" s="365" t="n">
        <v>31.75</v>
      </c>
      <c r="T19" s="365" t="n">
        <v>33.75</v>
      </c>
      <c r="U19" s="352"/>
      <c r="V19" s="365" t="n">
        <v>0.25</v>
      </c>
      <c r="W19" s="365" t="n">
        <v>1</v>
      </c>
      <c r="X19" s="365" t="n">
        <v>4</v>
      </c>
      <c r="Y19" s="352"/>
      <c r="Z19" s="365" t="n">
        <v>0.2715</v>
      </c>
      <c r="AA19" s="365" t="n">
        <v>0.362</v>
      </c>
      <c r="AB19" s="365" t="n">
        <v>0.543</v>
      </c>
      <c r="AC19" s="352"/>
      <c r="AD19" s="365" t="n">
        <v>0.10125</v>
      </c>
      <c r="AE19" s="365" t="n">
        <v>0.135</v>
      </c>
      <c r="AF19" s="365" t="n">
        <v>0.2025</v>
      </c>
      <c r="AG19" s="352"/>
      <c r="AH19" s="365" t="n">
        <v>-1</v>
      </c>
      <c r="AI19" s="365" t="n">
        <v>3.75</v>
      </c>
      <c r="AJ19" s="365" t="n">
        <v>2.5</v>
      </c>
      <c r="AK19" s="352"/>
      <c r="AL19" s="365" t="n">
        <v>-0.1</v>
      </c>
      <c r="AM19" s="365" t="n">
        <v>1.3125</v>
      </c>
      <c r="AN19" s="365" t="n">
        <v>0.1</v>
      </c>
      <c r="AO19" s="352"/>
      <c r="AP19" s="353" t="n">
        <v>4</v>
      </c>
      <c r="AQ19" s="366" t="n">
        <v>0.15</v>
      </c>
      <c r="AR19" s="352"/>
      <c r="AS19" s="353" t="n">
        <v>900</v>
      </c>
      <c r="AT19" s="368" t="n">
        <v>0.787492130115425</v>
      </c>
      <c r="AU19" s="368" t="n">
        <v>0.71154976900462</v>
      </c>
      <c r="AV19" s="368" t="n">
        <v>0.700893889998948</v>
      </c>
      <c r="AW19" s="368" t="n">
        <v>0.690877870787723</v>
      </c>
      <c r="AX19" s="368" t="n">
        <v>0.607774239595915</v>
      </c>
      <c r="AY19" s="368" t="n">
        <v>0.47</v>
      </c>
      <c r="AZ19" s="368" t="n">
        <v>0.37</v>
      </c>
      <c r="BA19" s="368" t="n">
        <v>0.37</v>
      </c>
      <c r="BB19" s="368" t="n">
        <v>0.576529631799735</v>
      </c>
      <c r="BC19" s="368" t="n">
        <v>0.67143472641103</v>
      </c>
      <c r="BD19" s="368" t="n">
        <v>0.687382337387626</v>
      </c>
      <c r="BE19" s="368" t="n">
        <v>1.16121651253694</v>
      </c>
      <c r="BF19" s="353" t="s">
        <v>352</v>
      </c>
    </row>
    <row r="20" customFormat="false" ht="12.75" hidden="false" customHeight="false" outlineLevel="0" collapsed="false">
      <c r="A20" s="355" t="n">
        <f aca="false">EOMONTH(A19,0)+1</f>
        <v>37408</v>
      </c>
      <c r="B20" s="346" t="n">
        <v>0.061812730903194</v>
      </c>
      <c r="D20" s="363" t="n">
        <v>36878</v>
      </c>
      <c r="E20" s="364" t="n">
        <v>35.65</v>
      </c>
      <c r="F20" s="364" t="n">
        <v>35.75</v>
      </c>
      <c r="G20" s="364" t="n">
        <v>35.85</v>
      </c>
      <c r="H20" s="359"/>
      <c r="I20" s="364" t="n">
        <v>16.5</v>
      </c>
      <c r="J20" s="364" t="n">
        <v>19</v>
      </c>
      <c r="K20" s="364" t="n">
        <v>23.5</v>
      </c>
      <c r="L20" s="353"/>
      <c r="M20" s="354" t="n">
        <v>37165</v>
      </c>
      <c r="N20" s="365" t="n">
        <v>25.5</v>
      </c>
      <c r="O20" s="365" t="n">
        <v>27.75</v>
      </c>
      <c r="P20" s="365" t="n">
        <v>29.75</v>
      </c>
      <c r="Q20" s="352"/>
      <c r="R20" s="365" t="n">
        <v>23.5</v>
      </c>
      <c r="S20" s="365" t="n">
        <v>25.75</v>
      </c>
      <c r="T20" s="365" t="n">
        <v>27.75</v>
      </c>
      <c r="U20" s="352"/>
      <c r="V20" s="365" t="n">
        <v>0</v>
      </c>
      <c r="W20" s="365" t="n">
        <v>0</v>
      </c>
      <c r="X20" s="365" t="n">
        <v>2</v>
      </c>
      <c r="Y20" s="352"/>
      <c r="Z20" s="365" t="n">
        <v>0.234375</v>
      </c>
      <c r="AA20" s="365" t="n">
        <v>0.3125</v>
      </c>
      <c r="AB20" s="365" t="n">
        <v>0.46875</v>
      </c>
      <c r="AC20" s="352"/>
      <c r="AD20" s="365" t="n">
        <v>0.07875</v>
      </c>
      <c r="AE20" s="365" t="n">
        <v>0.105</v>
      </c>
      <c r="AF20" s="365" t="n">
        <v>0.1575</v>
      </c>
      <c r="AG20" s="352"/>
      <c r="AH20" s="365" t="n">
        <v>-1</v>
      </c>
      <c r="AI20" s="365" t="n">
        <v>2.75</v>
      </c>
      <c r="AJ20" s="365" t="n">
        <v>2.5</v>
      </c>
      <c r="AK20" s="352"/>
      <c r="AL20" s="365" t="n">
        <v>-0.1</v>
      </c>
      <c r="AM20" s="365" t="n">
        <v>1.25</v>
      </c>
      <c r="AN20" s="365" t="n">
        <v>0.1</v>
      </c>
      <c r="AO20" s="352"/>
      <c r="AP20" s="353" t="n">
        <v>4</v>
      </c>
      <c r="AQ20" s="366" t="n">
        <v>0.15</v>
      </c>
      <c r="AR20" s="352"/>
      <c r="AS20" s="353" t="n">
        <v>1000</v>
      </c>
      <c r="AT20" s="368" t="n">
        <v>0.817628541448059</v>
      </c>
      <c r="AU20" s="368" t="n">
        <v>0.768080638387232</v>
      </c>
      <c r="AV20" s="368" t="n">
        <v>0.756672625933326</v>
      </c>
      <c r="AW20" s="368" t="n">
        <v>0.732431852328826</v>
      </c>
      <c r="AX20" s="368" t="n">
        <v>0.660069177555726</v>
      </c>
      <c r="AY20" s="368" t="n">
        <v>0.47</v>
      </c>
      <c r="AZ20" s="368" t="n">
        <v>0.37</v>
      </c>
      <c r="BA20" s="368" t="n">
        <v>0.37</v>
      </c>
      <c r="BB20" s="368" t="n">
        <v>0.626662643260581</v>
      </c>
      <c r="BC20" s="368" t="n">
        <v>0.721930202498923</v>
      </c>
      <c r="BD20" s="368" t="n">
        <v>0.741364357482813</v>
      </c>
      <c r="BE20" s="368" t="n">
        <v>1.18409762608447</v>
      </c>
      <c r="BF20" s="353" t="s">
        <v>352</v>
      </c>
    </row>
    <row r="21" customFormat="false" ht="12.75" hidden="false" customHeight="false" outlineLevel="0" collapsed="false">
      <c r="A21" s="355" t="n">
        <f aca="false">EOMONTH(A20,0)+1</f>
        <v>37438</v>
      </c>
      <c r="B21" s="346" t="n">
        <v>0.061685007869047</v>
      </c>
      <c r="D21" s="363" t="n">
        <v>36879</v>
      </c>
      <c r="E21" s="364" t="n">
        <v>35.65</v>
      </c>
      <c r="F21" s="364" t="n">
        <v>35.75</v>
      </c>
      <c r="G21" s="364" t="n">
        <v>35.85</v>
      </c>
      <c r="H21" s="359"/>
      <c r="I21" s="364" t="n">
        <v>16.5</v>
      </c>
      <c r="J21" s="364" t="n">
        <v>19</v>
      </c>
      <c r="K21" s="364" t="n">
        <v>23.5</v>
      </c>
      <c r="L21" s="353"/>
      <c r="M21" s="354" t="n">
        <v>37196</v>
      </c>
      <c r="N21" s="365" t="n">
        <v>25.5</v>
      </c>
      <c r="O21" s="365" t="n">
        <v>27.75</v>
      </c>
      <c r="P21" s="365" t="n">
        <v>29.75</v>
      </c>
      <c r="Q21" s="352"/>
      <c r="R21" s="365" t="n">
        <v>23.5</v>
      </c>
      <c r="S21" s="365" t="n">
        <v>25.75</v>
      </c>
      <c r="T21" s="365" t="n">
        <v>27.75</v>
      </c>
      <c r="U21" s="352"/>
      <c r="V21" s="365" t="n">
        <v>0</v>
      </c>
      <c r="W21" s="365" t="n">
        <v>0</v>
      </c>
      <c r="X21" s="365" t="n">
        <v>2</v>
      </c>
      <c r="Y21" s="352"/>
      <c r="Z21" s="365" t="n">
        <v>0.2325</v>
      </c>
      <c r="AA21" s="365" t="n">
        <v>0.31</v>
      </c>
      <c r="AB21" s="365" t="n">
        <v>0.465</v>
      </c>
      <c r="AC21" s="352"/>
      <c r="AD21" s="365" t="n">
        <v>0.07875</v>
      </c>
      <c r="AE21" s="365" t="n">
        <v>0.105</v>
      </c>
      <c r="AF21" s="365" t="n">
        <v>0.1575</v>
      </c>
      <c r="AG21" s="352"/>
      <c r="AH21" s="365" t="n">
        <v>-0.5</v>
      </c>
      <c r="AI21" s="365" t="n">
        <v>2.6875</v>
      </c>
      <c r="AJ21" s="365" t="n">
        <v>1</v>
      </c>
      <c r="AK21" s="352"/>
      <c r="AL21" s="365" t="n">
        <v>-0.1</v>
      </c>
      <c r="AM21" s="365" t="n">
        <v>1.25</v>
      </c>
      <c r="AN21" s="365" t="n">
        <v>0.1</v>
      </c>
      <c r="AO21" s="352"/>
      <c r="AP21" s="353" t="n">
        <v>5</v>
      </c>
      <c r="AQ21" s="366" t="n">
        <v>0.15</v>
      </c>
      <c r="AR21" s="352"/>
      <c r="AS21" s="353" t="n">
        <v>1100</v>
      </c>
      <c r="AT21" s="368" t="n">
        <v>1.14383954154728</v>
      </c>
      <c r="AU21" s="368" t="n">
        <v>0.805795884082319</v>
      </c>
      <c r="AV21" s="368" t="n">
        <v>0.793858449889578</v>
      </c>
      <c r="AW21" s="368" t="n">
        <v>0.773985833869929</v>
      </c>
      <c r="AX21" s="368" t="n">
        <v>0.723070165806522</v>
      </c>
      <c r="AY21" s="368" t="n">
        <v>0.47</v>
      </c>
      <c r="AZ21" s="368" t="n">
        <v>0.37</v>
      </c>
      <c r="BA21" s="368" t="n">
        <v>0.37</v>
      </c>
      <c r="BB21" s="368" t="n">
        <v>0.651729148991005</v>
      </c>
      <c r="BC21" s="368" t="n">
        <v>0.788625592417062</v>
      </c>
      <c r="BD21" s="368" t="n">
        <v>0.795346377578001</v>
      </c>
      <c r="BE21" s="368" t="n">
        <v>1.13833539898942</v>
      </c>
      <c r="BF21" s="353" t="s">
        <v>352</v>
      </c>
    </row>
    <row r="22" customFormat="false" ht="12.75" hidden="false" customHeight="false" outlineLevel="0" collapsed="false">
      <c r="A22" s="355" t="n">
        <f aca="false">EOMONTH(A21,0)+1</f>
        <v>37469</v>
      </c>
      <c r="B22" s="346" t="n">
        <v>0.061594158105577</v>
      </c>
      <c r="D22" s="363" t="n">
        <v>36880</v>
      </c>
      <c r="E22" s="364" t="n">
        <v>35.65</v>
      </c>
      <c r="F22" s="364" t="n">
        <v>35.75</v>
      </c>
      <c r="G22" s="364" t="n">
        <v>35.85</v>
      </c>
      <c r="H22" s="359"/>
      <c r="I22" s="364" t="n">
        <v>16.5</v>
      </c>
      <c r="J22" s="364" t="n">
        <v>19</v>
      </c>
      <c r="K22" s="364" t="n">
        <v>23.5</v>
      </c>
      <c r="L22" s="353"/>
      <c r="M22" s="354" t="n">
        <v>37226</v>
      </c>
      <c r="N22" s="365" t="n">
        <v>23.5</v>
      </c>
      <c r="O22" s="365" t="n">
        <v>25.75</v>
      </c>
      <c r="P22" s="365" t="n">
        <v>27.75</v>
      </c>
      <c r="Q22" s="352"/>
      <c r="R22" s="365" t="n">
        <v>21.5</v>
      </c>
      <c r="S22" s="365" t="n">
        <v>23.75</v>
      </c>
      <c r="T22" s="365" t="n">
        <v>25.75</v>
      </c>
      <c r="U22" s="352"/>
      <c r="V22" s="365" t="n">
        <v>0</v>
      </c>
      <c r="W22" s="365" t="n">
        <v>0</v>
      </c>
      <c r="X22" s="365" t="n">
        <v>2</v>
      </c>
      <c r="Y22" s="352"/>
      <c r="Z22" s="365" t="n">
        <v>0.23625</v>
      </c>
      <c r="AA22" s="365" t="n">
        <v>0.315</v>
      </c>
      <c r="AB22" s="365" t="n">
        <v>0.4725</v>
      </c>
      <c r="AC22" s="352"/>
      <c r="AD22" s="365" t="n">
        <v>0.08625</v>
      </c>
      <c r="AE22" s="365" t="n">
        <v>0.115</v>
      </c>
      <c r="AF22" s="365" t="n">
        <v>0.1725</v>
      </c>
      <c r="AG22" s="352"/>
      <c r="AH22" s="365" t="n">
        <v>-0.4</v>
      </c>
      <c r="AI22" s="365" t="n">
        <v>2.5625</v>
      </c>
      <c r="AJ22" s="365" t="n">
        <v>0.5</v>
      </c>
      <c r="AK22" s="352"/>
      <c r="AL22" s="365" t="n">
        <v>-0.1</v>
      </c>
      <c r="AM22" s="365" t="n">
        <v>1.25</v>
      </c>
      <c r="AN22" s="365" t="n">
        <v>0.1</v>
      </c>
      <c r="AO22" s="352"/>
      <c r="AP22" s="353" t="n">
        <v>5</v>
      </c>
      <c r="AQ22" s="366" t="n">
        <v>0.15</v>
      </c>
      <c r="AR22" s="352"/>
      <c r="AS22" s="353" t="n">
        <v>1200</v>
      </c>
      <c r="AT22" s="368" t="n">
        <v>1.15759312320917</v>
      </c>
      <c r="AU22" s="368" t="n">
        <v>0.824695506089878</v>
      </c>
      <c r="AV22" s="368" t="n">
        <v>0.83104427384583</v>
      </c>
      <c r="AW22" s="368" t="n">
        <v>0.8197467267654</v>
      </c>
      <c r="AX22" s="368" t="n">
        <v>0.769929724387834</v>
      </c>
      <c r="AY22" s="368" t="n">
        <v>0.47</v>
      </c>
      <c r="AZ22" s="368" t="n">
        <v>0.37</v>
      </c>
      <c r="BA22" s="368" t="n">
        <v>0.37</v>
      </c>
      <c r="BB22" s="368" t="n">
        <v>0.751995171912697</v>
      </c>
      <c r="BC22" s="368" t="n">
        <v>0.833089185695821</v>
      </c>
      <c r="BD22" s="368" t="n">
        <v>0.832067689053411</v>
      </c>
      <c r="BE22" s="368" t="n">
        <v>0.803280412154348</v>
      </c>
      <c r="BF22" s="353" t="s">
        <v>352</v>
      </c>
    </row>
    <row r="23" customFormat="false" ht="12.75" hidden="false" customHeight="false" outlineLevel="0" collapsed="false">
      <c r="A23" s="355" t="n">
        <f aca="false">EOMONTH(A22,0)+1</f>
        <v>37500</v>
      </c>
      <c r="B23" s="346" t="n">
        <v>0.061503308344847</v>
      </c>
      <c r="D23" s="363" t="n">
        <v>36881</v>
      </c>
      <c r="E23" s="364" t="n">
        <v>35.65</v>
      </c>
      <c r="F23" s="364" t="n">
        <v>35.75</v>
      </c>
      <c r="G23" s="364" t="n">
        <v>35.85</v>
      </c>
      <c r="H23" s="359"/>
      <c r="I23" s="364" t="n">
        <v>16.5</v>
      </c>
      <c r="J23" s="364" t="n">
        <v>19</v>
      </c>
      <c r="K23" s="364" t="n">
        <v>23.5</v>
      </c>
      <c r="L23" s="353"/>
      <c r="M23" s="354" t="n">
        <v>37257</v>
      </c>
      <c r="N23" s="365" t="n">
        <v>25.5</v>
      </c>
      <c r="O23" s="365" t="n">
        <v>28</v>
      </c>
      <c r="P23" s="365" t="n">
        <v>30.25</v>
      </c>
      <c r="Q23" s="352"/>
      <c r="R23" s="365" t="n">
        <v>23.5</v>
      </c>
      <c r="S23" s="365" t="n">
        <v>26</v>
      </c>
      <c r="T23" s="365" t="n">
        <v>28.25</v>
      </c>
      <c r="U23" s="352"/>
      <c r="V23" s="365" t="n">
        <v>0</v>
      </c>
      <c r="W23" s="365" t="n">
        <v>0</v>
      </c>
      <c r="X23" s="365" t="n">
        <v>3</v>
      </c>
      <c r="Y23" s="352"/>
      <c r="Z23" s="365" t="n">
        <v>0.309375</v>
      </c>
      <c r="AA23" s="365" t="n">
        <v>0.4125</v>
      </c>
      <c r="AB23" s="365" t="n">
        <v>0.61875</v>
      </c>
      <c r="AC23" s="352"/>
      <c r="AD23" s="365" t="n">
        <v>0.10125</v>
      </c>
      <c r="AE23" s="365" t="n">
        <v>0.135</v>
      </c>
      <c r="AF23" s="365" t="n">
        <v>0.2025</v>
      </c>
      <c r="AG23" s="352"/>
      <c r="AH23" s="365" t="n">
        <v>-0.4</v>
      </c>
      <c r="AI23" s="365" t="n">
        <v>3.4375</v>
      </c>
      <c r="AJ23" s="365" t="n">
        <v>0.5</v>
      </c>
      <c r="AK23" s="352"/>
      <c r="AL23" s="365" t="n">
        <v>-0.1</v>
      </c>
      <c r="AM23" s="365" t="n">
        <v>1.25</v>
      </c>
      <c r="AN23" s="365" t="n">
        <v>0.1</v>
      </c>
      <c r="AO23" s="352"/>
      <c r="AP23" s="353" t="n">
        <v>5</v>
      </c>
      <c r="AQ23" s="366" t="n">
        <v>0.15</v>
      </c>
      <c r="AR23" s="352"/>
      <c r="AS23" s="353" t="n">
        <v>1300</v>
      </c>
      <c r="AT23" s="368" t="n">
        <v>1.13008595988539</v>
      </c>
      <c r="AU23" s="368" t="n">
        <v>0.834103317933642</v>
      </c>
      <c r="AV23" s="368" t="n">
        <v>0.840382795246608</v>
      </c>
      <c r="AW23" s="368" t="n">
        <v>0.836316806181584</v>
      </c>
      <c r="AX23" s="368" t="n">
        <v>0.798836060173493</v>
      </c>
      <c r="AY23" s="368" t="n">
        <v>0.47</v>
      </c>
      <c r="AZ23" s="368" t="n">
        <v>0.37</v>
      </c>
      <c r="BA23" s="368" t="n">
        <v>0.37</v>
      </c>
      <c r="BB23" s="368" t="n">
        <v>0.802128183373544</v>
      </c>
      <c r="BC23" s="368" t="n">
        <v>0.853339077983628</v>
      </c>
      <c r="BD23" s="368" t="n">
        <v>0.849328397673189</v>
      </c>
      <c r="BE23" s="368" t="n">
        <v>0.791504573651561</v>
      </c>
      <c r="BF23" s="353" t="s">
        <v>352</v>
      </c>
    </row>
    <row r="24" customFormat="false" ht="12.75" hidden="false" customHeight="false" outlineLevel="0" collapsed="false">
      <c r="A24" s="355" t="n">
        <f aca="false">EOMONTH(A23,0)+1</f>
        <v>37530</v>
      </c>
      <c r="B24" s="346" t="n">
        <v>0.061434158834809</v>
      </c>
      <c r="D24" s="363" t="n">
        <v>36882</v>
      </c>
      <c r="E24" s="364" t="n">
        <v>35.65</v>
      </c>
      <c r="F24" s="364" t="n">
        <v>35.75</v>
      </c>
      <c r="G24" s="364" t="n">
        <v>35.85</v>
      </c>
      <c r="H24" s="359"/>
      <c r="I24" s="364" t="n">
        <v>16.5</v>
      </c>
      <c r="J24" s="364" t="n">
        <v>19</v>
      </c>
      <c r="K24" s="364" t="n">
        <v>23.5</v>
      </c>
      <c r="L24" s="353"/>
      <c r="M24" s="354" t="n">
        <v>37288</v>
      </c>
      <c r="N24" s="365" t="n">
        <v>23.5</v>
      </c>
      <c r="O24" s="365" t="n">
        <v>26</v>
      </c>
      <c r="P24" s="365" t="n">
        <v>28.25</v>
      </c>
      <c r="Q24" s="352"/>
      <c r="R24" s="365" t="n">
        <v>21.5</v>
      </c>
      <c r="S24" s="365" t="n">
        <v>24</v>
      </c>
      <c r="T24" s="365" t="n">
        <v>26.25</v>
      </c>
      <c r="U24" s="352"/>
      <c r="V24" s="365" t="n">
        <v>0</v>
      </c>
      <c r="W24" s="365" t="n">
        <v>0</v>
      </c>
      <c r="X24" s="365" t="n">
        <v>3</v>
      </c>
      <c r="Y24" s="352"/>
      <c r="Z24" s="365" t="n">
        <v>0.309375</v>
      </c>
      <c r="AA24" s="365" t="n">
        <v>0.4125</v>
      </c>
      <c r="AB24" s="365" t="n">
        <v>0.61875</v>
      </c>
      <c r="AC24" s="352"/>
      <c r="AD24" s="365" t="n">
        <v>0.10125</v>
      </c>
      <c r="AE24" s="365" t="n">
        <v>0.135</v>
      </c>
      <c r="AF24" s="365" t="n">
        <v>0.2025</v>
      </c>
      <c r="AG24" s="352"/>
      <c r="AH24" s="365" t="n">
        <v>-0.4</v>
      </c>
      <c r="AI24" s="365" t="n">
        <v>3.4375</v>
      </c>
      <c r="AJ24" s="365" t="n">
        <v>0.6</v>
      </c>
      <c r="AK24" s="352"/>
      <c r="AL24" s="365" t="n">
        <v>-0.1</v>
      </c>
      <c r="AM24" s="365" t="n">
        <v>1.25</v>
      </c>
      <c r="AN24" s="365" t="n">
        <v>0.1</v>
      </c>
      <c r="AO24" s="352"/>
      <c r="AP24" s="353" t="n">
        <v>6</v>
      </c>
      <c r="AQ24" s="366" t="n">
        <v>0.15</v>
      </c>
      <c r="AR24" s="352"/>
      <c r="AS24" s="353" t="n">
        <v>1400</v>
      </c>
      <c r="AT24" s="368" t="n">
        <v>0.817628541448059</v>
      </c>
      <c r="AU24" s="368" t="n">
        <v>0.834103317933642</v>
      </c>
      <c r="AV24" s="368" t="n">
        <v>0.845009990535282</v>
      </c>
      <c r="AW24" s="368" t="n">
        <v>0.867482292337412</v>
      </c>
      <c r="AX24" s="368" t="n">
        <v>0.840260239376304</v>
      </c>
      <c r="AY24" s="368" t="n">
        <v>1.53</v>
      </c>
      <c r="AZ24" s="368" t="n">
        <v>1.63</v>
      </c>
      <c r="BA24" s="368" t="n">
        <v>1.63</v>
      </c>
      <c r="BB24" s="368" t="n">
        <v>0.85226119483439</v>
      </c>
      <c r="BC24" s="368" t="n">
        <v>0.889702714347264</v>
      </c>
      <c r="BD24" s="368" t="n">
        <v>0.860074034902168</v>
      </c>
      <c r="BE24" s="368" t="n">
        <v>0.780569866470403</v>
      </c>
      <c r="BF24" s="353" t="s">
        <v>352</v>
      </c>
    </row>
    <row r="25" customFormat="false" ht="12.75" hidden="false" customHeight="false" outlineLevel="0" collapsed="false">
      <c r="A25" s="355" t="n">
        <f aca="false">EOMONTH(A24,0)+1</f>
        <v>37561</v>
      </c>
      <c r="B25" s="346" t="n">
        <v>0.061389600362185</v>
      </c>
      <c r="D25" s="363" t="n">
        <v>36883</v>
      </c>
      <c r="E25" s="364" t="n">
        <v>38.15</v>
      </c>
      <c r="F25" s="364" t="n">
        <v>38.25</v>
      </c>
      <c r="G25" s="364" t="n">
        <v>38.35</v>
      </c>
      <c r="H25" s="359"/>
      <c r="I25" s="364" t="n">
        <v>16.5</v>
      </c>
      <c r="J25" s="364" t="n">
        <v>19</v>
      </c>
      <c r="K25" s="364" t="n">
        <v>23.5</v>
      </c>
      <c r="L25" s="353"/>
      <c r="M25" s="354" t="n">
        <v>37316</v>
      </c>
      <c r="N25" s="365" t="n">
        <v>24.5</v>
      </c>
      <c r="O25" s="365" t="n">
        <v>27</v>
      </c>
      <c r="P25" s="365" t="n">
        <v>29.25</v>
      </c>
      <c r="Q25" s="352"/>
      <c r="R25" s="365" t="n">
        <v>22.5</v>
      </c>
      <c r="S25" s="365" t="n">
        <v>25</v>
      </c>
      <c r="T25" s="365" t="n">
        <v>27.25</v>
      </c>
      <c r="U25" s="352"/>
      <c r="V25" s="365" t="n">
        <v>0</v>
      </c>
      <c r="W25" s="365" t="n">
        <v>0</v>
      </c>
      <c r="X25" s="365" t="n">
        <v>2</v>
      </c>
      <c r="Y25" s="352"/>
      <c r="Z25" s="365" t="n">
        <v>0.261375</v>
      </c>
      <c r="AA25" s="365" t="n">
        <v>0.3485</v>
      </c>
      <c r="AB25" s="365" t="n">
        <v>0.52275</v>
      </c>
      <c r="AC25" s="352"/>
      <c r="AD25" s="365" t="n">
        <v>0.09</v>
      </c>
      <c r="AE25" s="365" t="n">
        <v>0.12</v>
      </c>
      <c r="AF25" s="365" t="n">
        <v>0.18</v>
      </c>
      <c r="AG25" s="352"/>
      <c r="AH25" s="365" t="n">
        <v>-0.5</v>
      </c>
      <c r="AI25" s="365" t="n">
        <v>2.5</v>
      </c>
      <c r="AJ25" s="365" t="n">
        <v>1</v>
      </c>
      <c r="AK25" s="352"/>
      <c r="AL25" s="365" t="n">
        <v>-0.1</v>
      </c>
      <c r="AM25" s="365" t="n">
        <v>1.25</v>
      </c>
      <c r="AN25" s="365" t="n">
        <v>0.1</v>
      </c>
      <c r="AO25" s="352"/>
      <c r="AP25" s="353" t="n">
        <v>6</v>
      </c>
      <c r="AQ25" s="366" t="n">
        <v>0.15</v>
      </c>
      <c r="AR25" s="352"/>
      <c r="AS25" s="353" t="n">
        <v>1500</v>
      </c>
      <c r="AT25" s="368" t="n">
        <v>0.804449108079748</v>
      </c>
      <c r="AU25" s="368" t="n">
        <v>0.834103317933642</v>
      </c>
      <c r="AV25" s="368" t="n">
        <v>0.847365653591335</v>
      </c>
      <c r="AW25" s="368" t="n">
        <v>1.16225425950197</v>
      </c>
      <c r="AX25" s="368" t="n">
        <v>1.22360690351602</v>
      </c>
      <c r="AY25" s="368" t="n">
        <v>1.53</v>
      </c>
      <c r="AZ25" s="368" t="n">
        <v>1.63</v>
      </c>
      <c r="BA25" s="368" t="n">
        <v>1.63</v>
      </c>
      <c r="BB25" s="368" t="n">
        <v>1.04316477875846</v>
      </c>
      <c r="BC25" s="368" t="n">
        <v>1.16674132138858</v>
      </c>
      <c r="BD25" s="368" t="n">
        <v>1.15971550497866</v>
      </c>
      <c r="BE25" s="368" t="n">
        <v>0.773840815897382</v>
      </c>
      <c r="BF25" s="353" t="s">
        <v>352</v>
      </c>
    </row>
    <row r="26" customFormat="false" ht="12.75" hidden="false" customHeight="false" outlineLevel="0" collapsed="false">
      <c r="A26" s="355" t="n">
        <f aca="false">EOMONTH(A25,0)+1</f>
        <v>37591</v>
      </c>
      <c r="B26" s="346" t="n">
        <v>0.061346479260273</v>
      </c>
      <c r="D26" s="363" t="n">
        <v>36884</v>
      </c>
      <c r="E26" s="364" t="n">
        <v>38.15</v>
      </c>
      <c r="F26" s="364" t="n">
        <v>38.25</v>
      </c>
      <c r="G26" s="364" t="n">
        <v>38.35</v>
      </c>
      <c r="H26" s="359"/>
      <c r="I26" s="364" t="n">
        <v>16.5</v>
      </c>
      <c r="J26" s="364" t="n">
        <v>19</v>
      </c>
      <c r="K26" s="364" t="n">
        <v>23.5</v>
      </c>
      <c r="L26" s="353"/>
      <c r="M26" s="354" t="n">
        <v>37347</v>
      </c>
      <c r="N26" s="365" t="n">
        <v>25.5</v>
      </c>
      <c r="O26" s="365" t="n">
        <v>28</v>
      </c>
      <c r="P26" s="365" t="n">
        <v>30.25</v>
      </c>
      <c r="Q26" s="352"/>
      <c r="R26" s="365" t="n">
        <v>23.5</v>
      </c>
      <c r="S26" s="365" t="n">
        <v>26</v>
      </c>
      <c r="T26" s="365" t="n">
        <v>28.25</v>
      </c>
      <c r="U26" s="352"/>
      <c r="V26" s="365" t="n">
        <v>0</v>
      </c>
      <c r="W26" s="365" t="n">
        <v>0</v>
      </c>
      <c r="X26" s="365" t="n">
        <v>2</v>
      </c>
      <c r="Y26" s="352"/>
      <c r="Z26" s="365" t="n">
        <v>0.261375</v>
      </c>
      <c r="AA26" s="365" t="n">
        <v>0.3485</v>
      </c>
      <c r="AB26" s="365" t="n">
        <v>0.52275</v>
      </c>
      <c r="AC26" s="352"/>
      <c r="AD26" s="365" t="n">
        <v>0.09</v>
      </c>
      <c r="AE26" s="365" t="n">
        <v>0.12</v>
      </c>
      <c r="AF26" s="365" t="n">
        <v>0.18</v>
      </c>
      <c r="AG26" s="352"/>
      <c r="AH26" s="365" t="n">
        <v>-0.5</v>
      </c>
      <c r="AI26" s="365" t="n">
        <v>2.5</v>
      </c>
      <c r="AJ26" s="365" t="n">
        <v>1</v>
      </c>
      <c r="AK26" s="352"/>
      <c r="AL26" s="365" t="n">
        <v>-0.1</v>
      </c>
      <c r="AM26" s="365" t="n">
        <v>1.25</v>
      </c>
      <c r="AN26" s="365" t="n">
        <v>0.1</v>
      </c>
      <c r="AO26" s="352"/>
      <c r="AP26" s="353" t="n">
        <v>6</v>
      </c>
      <c r="AQ26" s="366" t="n">
        <v>0.2</v>
      </c>
      <c r="AR26" s="352"/>
      <c r="AS26" s="353" t="n">
        <v>1600</v>
      </c>
      <c r="AT26" s="368" t="n">
        <v>0.793536201469045</v>
      </c>
      <c r="AU26" s="368" t="n">
        <v>1.13745704467354</v>
      </c>
      <c r="AV26" s="368" t="n">
        <v>1.15516156705748</v>
      </c>
      <c r="AW26" s="368" t="n">
        <v>1.1922486425763</v>
      </c>
      <c r="AX26" s="368" t="n">
        <v>1.2486229688791</v>
      </c>
      <c r="AY26" s="368" t="n">
        <v>1.53</v>
      </c>
      <c r="AZ26" s="368" t="n">
        <v>1.63</v>
      </c>
      <c r="BA26" s="368" t="n">
        <v>1.63</v>
      </c>
      <c r="BB26" s="368" t="n">
        <v>1.34684926204834</v>
      </c>
      <c r="BC26" s="368" t="n">
        <v>1.18779395296753</v>
      </c>
      <c r="BD26" s="368" t="n">
        <v>1.16267425320057</v>
      </c>
      <c r="BE26" s="368" t="n">
        <v>0.788981179686679</v>
      </c>
      <c r="BF26" s="353" t="s">
        <v>352</v>
      </c>
    </row>
    <row r="27" customFormat="false" ht="12.75" hidden="false" customHeight="false" outlineLevel="0" collapsed="false">
      <c r="A27" s="355" t="n">
        <f aca="false">EOMONTH(A26,0)+1</f>
        <v>37622</v>
      </c>
      <c r="B27" s="346" t="n">
        <v>0.061323469497464</v>
      </c>
      <c r="D27" s="363" t="n">
        <v>36885</v>
      </c>
      <c r="E27" s="364" t="n">
        <v>38.15</v>
      </c>
      <c r="F27" s="364" t="n">
        <v>38.25</v>
      </c>
      <c r="G27" s="364" t="n">
        <v>38.35</v>
      </c>
      <c r="H27" s="359"/>
      <c r="I27" s="364" t="n">
        <v>16.5</v>
      </c>
      <c r="J27" s="364" t="n">
        <v>19</v>
      </c>
      <c r="K27" s="364" t="n">
        <v>23.5</v>
      </c>
      <c r="L27" s="353"/>
      <c r="M27" s="354" t="n">
        <v>37377</v>
      </c>
      <c r="N27" s="365" t="n">
        <v>31.75</v>
      </c>
      <c r="O27" s="365" t="n">
        <v>34.25</v>
      </c>
      <c r="P27" s="365" t="n">
        <v>36.5</v>
      </c>
      <c r="Q27" s="352"/>
      <c r="R27" s="365" t="n">
        <v>29.75</v>
      </c>
      <c r="S27" s="365" t="n">
        <v>32.25</v>
      </c>
      <c r="T27" s="365" t="n">
        <v>34.5</v>
      </c>
      <c r="U27" s="352"/>
      <c r="V27" s="365" t="n">
        <v>0</v>
      </c>
      <c r="W27" s="365" t="n">
        <v>0</v>
      </c>
      <c r="X27" s="365" t="n">
        <v>3</v>
      </c>
      <c r="Y27" s="352"/>
      <c r="Z27" s="365" t="n">
        <v>0.283875</v>
      </c>
      <c r="AA27" s="365" t="n">
        <v>0.3785</v>
      </c>
      <c r="AB27" s="365" t="n">
        <v>0.56775</v>
      </c>
      <c r="AC27" s="352"/>
      <c r="AD27" s="365" t="n">
        <v>0.11625</v>
      </c>
      <c r="AE27" s="365" t="n">
        <v>0.155</v>
      </c>
      <c r="AF27" s="365" t="n">
        <v>0.2325</v>
      </c>
      <c r="AG27" s="352"/>
      <c r="AH27" s="365" t="n">
        <v>-0.4</v>
      </c>
      <c r="AI27" s="365" t="n">
        <v>3.5</v>
      </c>
      <c r="AJ27" s="365" t="n">
        <v>0.5</v>
      </c>
      <c r="AK27" s="352"/>
      <c r="AL27" s="365" t="n">
        <v>-0.1</v>
      </c>
      <c r="AM27" s="365" t="n">
        <v>1.3125</v>
      </c>
      <c r="AN27" s="365" t="n">
        <v>0.1</v>
      </c>
      <c r="AO27" s="352"/>
      <c r="AP27" s="353" t="n">
        <v>7</v>
      </c>
      <c r="AQ27" s="366" t="n">
        <v>0.2</v>
      </c>
      <c r="AR27" s="352"/>
      <c r="AS27" s="353" t="n">
        <v>1700</v>
      </c>
      <c r="AT27" s="368" t="n">
        <v>0.784302203567681</v>
      </c>
      <c r="AU27" s="368" t="n">
        <v>1.13745704467354</v>
      </c>
      <c r="AV27" s="368" t="n">
        <v>1.16785816414069</v>
      </c>
      <c r="AW27" s="368" t="n">
        <v>1.20303313986145</v>
      </c>
      <c r="AX27" s="368" t="n">
        <v>1.27375378683558</v>
      </c>
      <c r="AY27" s="368" t="n">
        <v>1.53</v>
      </c>
      <c r="AZ27" s="368" t="n">
        <v>1.63</v>
      </c>
      <c r="BA27" s="368" t="n">
        <v>1.63</v>
      </c>
      <c r="BB27" s="368" t="n">
        <v>1.39616343006697</v>
      </c>
      <c r="BC27" s="368" t="n">
        <v>1.21399776035834</v>
      </c>
      <c r="BD27" s="368" t="n">
        <v>1.16551920341394</v>
      </c>
      <c r="BE27" s="368" t="n">
        <v>0.807990747555462</v>
      </c>
      <c r="BF27" s="353" t="s">
        <v>352</v>
      </c>
    </row>
    <row r="28" customFormat="false" ht="12.75" hidden="false" customHeight="false" outlineLevel="0" collapsed="false">
      <c r="A28" s="355" t="n">
        <f aca="false">EOMONTH(A27,0)+1</f>
        <v>37653</v>
      </c>
      <c r="B28" s="346" t="n">
        <v>0.061326626023753</v>
      </c>
      <c r="D28" s="363" t="n">
        <v>36886</v>
      </c>
      <c r="E28" s="364" t="n">
        <v>38.15</v>
      </c>
      <c r="F28" s="364" t="n">
        <v>38.25</v>
      </c>
      <c r="G28" s="364" t="n">
        <v>38.35</v>
      </c>
      <c r="H28" s="359"/>
      <c r="I28" s="364" t="n">
        <v>16.5</v>
      </c>
      <c r="J28" s="364" t="n">
        <v>19</v>
      </c>
      <c r="K28" s="364" t="n">
        <v>23.5</v>
      </c>
      <c r="L28" s="353"/>
      <c r="M28" s="354" t="n">
        <v>37408</v>
      </c>
      <c r="N28" s="365" t="n">
        <v>35.5</v>
      </c>
      <c r="O28" s="365" t="n">
        <v>38</v>
      </c>
      <c r="P28" s="365" t="n">
        <v>40.25</v>
      </c>
      <c r="Q28" s="352"/>
      <c r="R28" s="365" t="n">
        <v>23.75</v>
      </c>
      <c r="S28" s="365" t="n">
        <v>26.25</v>
      </c>
      <c r="T28" s="365" t="n">
        <v>28.5</v>
      </c>
      <c r="U28" s="352"/>
      <c r="V28" s="365" t="n">
        <v>0.75</v>
      </c>
      <c r="W28" s="365" t="n">
        <v>3</v>
      </c>
      <c r="X28" s="365" t="n">
        <v>8</v>
      </c>
      <c r="Y28" s="352"/>
      <c r="Z28" s="365" t="n">
        <v>0.3238125</v>
      </c>
      <c r="AA28" s="365" t="n">
        <v>0.43175</v>
      </c>
      <c r="AB28" s="365" t="n">
        <v>0.647625</v>
      </c>
      <c r="AC28" s="352"/>
      <c r="AD28" s="365" t="n">
        <v>0.13125</v>
      </c>
      <c r="AE28" s="365" t="n">
        <v>0.175</v>
      </c>
      <c r="AF28" s="365" t="n">
        <v>0.2625</v>
      </c>
      <c r="AG28" s="352"/>
      <c r="AH28" s="365" t="n">
        <v>-0.4</v>
      </c>
      <c r="AI28" s="365" t="n">
        <v>5.9375</v>
      </c>
      <c r="AJ28" s="365" t="n">
        <v>0.5</v>
      </c>
      <c r="AK28" s="352"/>
      <c r="AL28" s="365" t="n">
        <v>-0.1</v>
      </c>
      <c r="AM28" s="365" t="n">
        <v>1.4375</v>
      </c>
      <c r="AN28" s="365" t="n">
        <v>0.1</v>
      </c>
      <c r="AO28" s="352"/>
      <c r="AP28" s="353" t="n">
        <v>7</v>
      </c>
      <c r="AQ28" s="366" t="n">
        <v>0.2</v>
      </c>
      <c r="AR28" s="352"/>
      <c r="AS28" s="353" t="n">
        <v>1800</v>
      </c>
      <c r="AT28" s="368" t="n">
        <v>0.797565582371459</v>
      </c>
      <c r="AU28" s="368" t="n">
        <v>1.1504009163803</v>
      </c>
      <c r="AV28" s="368" t="n">
        <v>1.18055476122391</v>
      </c>
      <c r="AW28" s="368" t="n">
        <v>1.23033139861449</v>
      </c>
      <c r="AX28" s="368" t="n">
        <v>1.29636004773708</v>
      </c>
      <c r="AY28" s="368" t="n">
        <v>1.53</v>
      </c>
      <c r="AZ28" s="368" t="n">
        <v>1.63</v>
      </c>
      <c r="BA28" s="368" t="n">
        <v>1.63</v>
      </c>
      <c r="BB28" s="368" t="n">
        <v>1.43722706036305</v>
      </c>
      <c r="BC28" s="368" t="n">
        <v>1.22452407614782</v>
      </c>
      <c r="BD28" s="368" t="n">
        <v>1.16551920341394</v>
      </c>
      <c r="BE28" s="368" t="n">
        <v>0.836925665019451</v>
      </c>
      <c r="BF28" s="353" t="s">
        <v>352</v>
      </c>
    </row>
    <row r="29" customFormat="false" ht="12.75" hidden="false" customHeight="false" outlineLevel="0" collapsed="false">
      <c r="A29" s="355" t="n">
        <f aca="false">EOMONTH(A28,0)+1</f>
        <v>37681</v>
      </c>
      <c r="B29" s="346" t="n">
        <v>0.061329477079758</v>
      </c>
      <c r="D29" s="363" t="n">
        <v>36887</v>
      </c>
      <c r="E29" s="364" t="n">
        <v>38.15</v>
      </c>
      <c r="F29" s="364" t="n">
        <v>38.25</v>
      </c>
      <c r="G29" s="364" t="n">
        <v>38.35</v>
      </c>
      <c r="H29" s="359"/>
      <c r="I29" s="364" t="n">
        <v>16.5</v>
      </c>
      <c r="J29" s="364" t="n">
        <v>19</v>
      </c>
      <c r="K29" s="364" t="n">
        <v>23.5</v>
      </c>
      <c r="L29" s="353"/>
      <c r="M29" s="354" t="n">
        <v>37438</v>
      </c>
      <c r="N29" s="365" t="n">
        <v>42.5</v>
      </c>
      <c r="O29" s="365" t="n">
        <v>45</v>
      </c>
      <c r="P29" s="365" t="n">
        <v>47.25</v>
      </c>
      <c r="Q29" s="352"/>
      <c r="R29" s="365" t="n">
        <v>40.75</v>
      </c>
      <c r="S29" s="365" t="n">
        <v>43.25</v>
      </c>
      <c r="T29" s="365" t="n">
        <v>45.5</v>
      </c>
      <c r="U29" s="352"/>
      <c r="V29" s="365" t="n">
        <v>2</v>
      </c>
      <c r="W29" s="365" t="n">
        <v>7</v>
      </c>
      <c r="X29" s="365" t="n">
        <v>12</v>
      </c>
      <c r="Y29" s="352"/>
      <c r="Z29" s="365" t="n">
        <v>0.3725625</v>
      </c>
      <c r="AA29" s="365" t="n">
        <v>0.49675</v>
      </c>
      <c r="AB29" s="365" t="n">
        <v>0.745125</v>
      </c>
      <c r="AC29" s="352"/>
      <c r="AD29" s="365" t="n">
        <v>0.16125</v>
      </c>
      <c r="AE29" s="365" t="n">
        <v>0.215</v>
      </c>
      <c r="AF29" s="365" t="n">
        <v>0.3225</v>
      </c>
      <c r="AG29" s="352"/>
      <c r="AH29" s="365" t="n">
        <v>-0.4</v>
      </c>
      <c r="AI29" s="365" t="n">
        <v>7.5</v>
      </c>
      <c r="AJ29" s="365" t="n">
        <v>0.5</v>
      </c>
      <c r="AK29" s="352"/>
      <c r="AL29" s="365" t="n">
        <v>-0.1</v>
      </c>
      <c r="AM29" s="365" t="n">
        <v>1.4375</v>
      </c>
      <c r="AN29" s="365" t="n">
        <v>0.1</v>
      </c>
      <c r="AO29" s="352"/>
      <c r="AP29" s="353" t="n">
        <v>7</v>
      </c>
      <c r="AQ29" s="366" t="n">
        <v>0.2</v>
      </c>
      <c r="AR29" s="352"/>
      <c r="AS29" s="353" t="n">
        <v>1900</v>
      </c>
      <c r="AT29" s="368" t="n">
        <v>1.15759312320917</v>
      </c>
      <c r="AU29" s="368" t="n">
        <v>1.20183276059565</v>
      </c>
      <c r="AV29" s="368" t="n">
        <v>1.18432942522162</v>
      </c>
      <c r="AW29" s="368" t="n">
        <v>1.19764089121887</v>
      </c>
      <c r="AX29" s="368" t="n">
        <v>1.2687046727256</v>
      </c>
      <c r="AY29" s="368" t="n">
        <v>1.53</v>
      </c>
      <c r="AZ29" s="368" t="n">
        <v>1.63</v>
      </c>
      <c r="BA29" s="368" t="n">
        <v>1.63</v>
      </c>
      <c r="BB29" s="368" t="n">
        <v>1.47829069065914</v>
      </c>
      <c r="BC29" s="368" t="n">
        <v>1.20873460246361</v>
      </c>
      <c r="BD29" s="368" t="n">
        <v>1.21490753911807</v>
      </c>
      <c r="BE29" s="368" t="n">
        <v>1.206978739632</v>
      </c>
      <c r="BF29" s="353" t="s">
        <v>352</v>
      </c>
    </row>
    <row r="30" customFormat="false" ht="12.75" hidden="false" customHeight="false" outlineLevel="0" collapsed="false">
      <c r="A30" s="355" t="n">
        <f aca="false">EOMONTH(A29,0)+1</f>
        <v>37712</v>
      </c>
      <c r="B30" s="346" t="n">
        <v>0.0613272238616</v>
      </c>
      <c r="D30" s="363" t="n">
        <v>36888</v>
      </c>
      <c r="E30" s="364" t="n">
        <v>38.15</v>
      </c>
      <c r="F30" s="364" t="n">
        <v>38.25</v>
      </c>
      <c r="G30" s="364" t="n">
        <v>38.35</v>
      </c>
      <c r="H30" s="359"/>
      <c r="I30" s="364" t="n">
        <v>16.5</v>
      </c>
      <c r="J30" s="364" t="n">
        <v>19</v>
      </c>
      <c r="K30" s="364" t="n">
        <v>23.5</v>
      </c>
      <c r="L30" s="353"/>
      <c r="M30" s="354" t="n">
        <v>37469</v>
      </c>
      <c r="N30" s="365" t="n">
        <v>42.5</v>
      </c>
      <c r="O30" s="365" t="n">
        <v>45</v>
      </c>
      <c r="P30" s="365" t="n">
        <v>47.25</v>
      </c>
      <c r="Q30" s="352"/>
      <c r="R30" s="365" t="n">
        <v>40.75</v>
      </c>
      <c r="S30" s="365" t="n">
        <v>43.25</v>
      </c>
      <c r="T30" s="365" t="n">
        <v>45.5</v>
      </c>
      <c r="U30" s="352"/>
      <c r="V30" s="365" t="n">
        <v>2</v>
      </c>
      <c r="W30" s="365" t="n">
        <v>7</v>
      </c>
      <c r="X30" s="365" t="n">
        <v>12</v>
      </c>
      <c r="Y30" s="352"/>
      <c r="Z30" s="365" t="n">
        <v>0.3725625</v>
      </c>
      <c r="AA30" s="365" t="n">
        <v>0.49675</v>
      </c>
      <c r="AB30" s="365" t="n">
        <v>0.745125</v>
      </c>
      <c r="AC30" s="352"/>
      <c r="AD30" s="365" t="n">
        <v>0.16125</v>
      </c>
      <c r="AE30" s="365" t="n">
        <v>0.215</v>
      </c>
      <c r="AF30" s="365" t="n">
        <v>0.3225</v>
      </c>
      <c r="AG30" s="352"/>
      <c r="AH30" s="365" t="n">
        <v>-0.5</v>
      </c>
      <c r="AI30" s="365" t="n">
        <v>7.5</v>
      </c>
      <c r="AJ30" s="365" t="n">
        <v>1.75</v>
      </c>
      <c r="AK30" s="352"/>
      <c r="AL30" s="365" t="n">
        <v>-0.1</v>
      </c>
      <c r="AM30" s="365" t="n">
        <v>1.4375</v>
      </c>
      <c r="AN30" s="365" t="n">
        <v>0.1</v>
      </c>
      <c r="AO30" s="352"/>
      <c r="AP30" s="353" t="n">
        <v>8</v>
      </c>
      <c r="AQ30" s="366" t="n">
        <v>0.2</v>
      </c>
      <c r="AR30" s="352"/>
      <c r="AS30" s="353" t="n">
        <v>2000</v>
      </c>
      <c r="AT30" s="368" t="n">
        <v>1.23312320916905</v>
      </c>
      <c r="AU30" s="368" t="n">
        <v>1.24043528064147</v>
      </c>
      <c r="AV30" s="368" t="n">
        <v>1.21841578495854</v>
      </c>
      <c r="AW30" s="368" t="n">
        <v>1.18674405542033</v>
      </c>
      <c r="AX30" s="368" t="n">
        <v>1.23359037914257</v>
      </c>
      <c r="AY30" s="368" t="n">
        <v>1.53</v>
      </c>
      <c r="AZ30" s="368" t="n">
        <v>1.63</v>
      </c>
      <c r="BA30" s="368" t="n">
        <v>1.63</v>
      </c>
      <c r="BB30" s="368" t="n">
        <v>1.42353918359769</v>
      </c>
      <c r="BC30" s="368" t="n">
        <v>1.19820828667413</v>
      </c>
      <c r="BD30" s="368" t="n">
        <v>1.25849217638691</v>
      </c>
      <c r="BE30" s="368" t="n">
        <v>1.25274096672705</v>
      </c>
      <c r="BF30" s="353" t="s">
        <v>352</v>
      </c>
    </row>
    <row r="31" customFormat="false" ht="12.75" hidden="false" customHeight="false" outlineLevel="0" collapsed="false">
      <c r="A31" s="355" t="n">
        <f aca="false">EOMONTH(A30,0)+1</f>
        <v>37742</v>
      </c>
      <c r="B31" s="346" t="n">
        <v>0.061317574540584</v>
      </c>
      <c r="D31" s="363" t="n">
        <v>36889</v>
      </c>
      <c r="E31" s="364" t="n">
        <v>38.15</v>
      </c>
      <c r="F31" s="364" t="n">
        <v>38.25</v>
      </c>
      <c r="G31" s="364" t="n">
        <v>38.35</v>
      </c>
      <c r="H31" s="359"/>
      <c r="I31" s="364" t="n">
        <v>16.5</v>
      </c>
      <c r="J31" s="364" t="n">
        <v>19</v>
      </c>
      <c r="K31" s="364" t="n">
        <v>23.5</v>
      </c>
      <c r="L31" s="353"/>
      <c r="M31" s="354" t="n">
        <v>37500</v>
      </c>
      <c r="N31" s="365" t="n">
        <v>32</v>
      </c>
      <c r="O31" s="365" t="n">
        <v>34.5</v>
      </c>
      <c r="P31" s="365" t="n">
        <v>36.75</v>
      </c>
      <c r="Q31" s="352"/>
      <c r="R31" s="365" t="n">
        <v>30</v>
      </c>
      <c r="S31" s="365" t="n">
        <v>32.5</v>
      </c>
      <c r="T31" s="365" t="n">
        <v>34.75</v>
      </c>
      <c r="U31" s="352"/>
      <c r="V31" s="365" t="n">
        <v>0.25</v>
      </c>
      <c r="W31" s="365" t="n">
        <v>1</v>
      </c>
      <c r="X31" s="365" t="n">
        <v>4</v>
      </c>
      <c r="Y31" s="352"/>
      <c r="Z31" s="365" t="n">
        <v>0.2638125</v>
      </c>
      <c r="AA31" s="365" t="n">
        <v>0.35175</v>
      </c>
      <c r="AB31" s="365" t="n">
        <v>0.527625</v>
      </c>
      <c r="AC31" s="352"/>
      <c r="AD31" s="365" t="n">
        <v>0.10125</v>
      </c>
      <c r="AE31" s="365" t="n">
        <v>0.135</v>
      </c>
      <c r="AF31" s="365" t="n">
        <v>0.2025</v>
      </c>
      <c r="AG31" s="352"/>
      <c r="AH31" s="365" t="n">
        <v>-1</v>
      </c>
      <c r="AI31" s="365" t="n">
        <v>3.75</v>
      </c>
      <c r="AJ31" s="365" t="n">
        <v>2.5</v>
      </c>
      <c r="AK31" s="352"/>
      <c r="AL31" s="365" t="n">
        <v>-0.1</v>
      </c>
      <c r="AM31" s="365" t="n">
        <v>1.3125</v>
      </c>
      <c r="AN31" s="365" t="n">
        <v>0.1</v>
      </c>
      <c r="AO31" s="352"/>
      <c r="AP31" s="353" t="n">
        <v>8</v>
      </c>
      <c r="AQ31" s="366" t="n">
        <v>0.2</v>
      </c>
      <c r="AR31" s="352"/>
      <c r="AS31" s="353" t="n">
        <v>2100</v>
      </c>
      <c r="AT31" s="368" t="n">
        <v>1.23312320916905</v>
      </c>
      <c r="AU31" s="368" t="n">
        <v>1.253264604811</v>
      </c>
      <c r="AV31" s="368" t="n">
        <v>1.24369459536746</v>
      </c>
      <c r="AW31" s="368" t="n">
        <v>1.16225425950197</v>
      </c>
      <c r="AX31" s="368" t="n">
        <v>1.1833287432296</v>
      </c>
      <c r="AY31" s="368" t="n">
        <v>1.53</v>
      </c>
      <c r="AZ31" s="368" t="n">
        <v>1.63</v>
      </c>
      <c r="BA31" s="368" t="n">
        <v>1.63</v>
      </c>
      <c r="BB31" s="368" t="n">
        <v>1.28666041594407</v>
      </c>
      <c r="BC31" s="368" t="n">
        <v>1.17458006718925</v>
      </c>
      <c r="BD31" s="368" t="n">
        <v>1.22366998577525</v>
      </c>
      <c r="BE31" s="368" t="n">
        <v>1.206978739632</v>
      </c>
      <c r="BF31" s="353" t="s">
        <v>352</v>
      </c>
    </row>
    <row r="32" customFormat="false" ht="12.75" hidden="false" customHeight="false" outlineLevel="0" collapsed="false">
      <c r="A32" s="355" t="n">
        <f aca="false">EOMONTH(A31,0)+1</f>
        <v>37773</v>
      </c>
      <c r="B32" s="346" t="n">
        <v>0.061307603575566</v>
      </c>
      <c r="D32" s="363" t="n">
        <v>36890</v>
      </c>
      <c r="E32" s="364" t="n">
        <v>41.0500015258789</v>
      </c>
      <c r="F32" s="364" t="n">
        <v>41.1500015258789</v>
      </c>
      <c r="G32" s="364" t="n">
        <v>41.2500015258789</v>
      </c>
      <c r="H32" s="359"/>
      <c r="I32" s="364" t="n">
        <v>16.5</v>
      </c>
      <c r="J32" s="364" t="n">
        <v>19</v>
      </c>
      <c r="K32" s="364" t="n">
        <v>23.5</v>
      </c>
      <c r="L32" s="353"/>
      <c r="M32" s="354" t="n">
        <v>37530</v>
      </c>
      <c r="N32" s="365" t="n">
        <v>26</v>
      </c>
      <c r="O32" s="365" t="n">
        <v>28.5</v>
      </c>
      <c r="P32" s="365" t="n">
        <v>30.75</v>
      </c>
      <c r="Q32" s="352"/>
      <c r="R32" s="365" t="n">
        <v>24</v>
      </c>
      <c r="S32" s="365" t="n">
        <v>26.5</v>
      </c>
      <c r="T32" s="365" t="n">
        <v>28.75</v>
      </c>
      <c r="U32" s="352"/>
      <c r="V32" s="365" t="n">
        <v>0</v>
      </c>
      <c r="W32" s="365" t="n">
        <v>0</v>
      </c>
      <c r="X32" s="365" t="n">
        <v>2</v>
      </c>
      <c r="Y32" s="352"/>
      <c r="Z32" s="365" t="n">
        <v>0.21975</v>
      </c>
      <c r="AA32" s="365" t="n">
        <v>0.293</v>
      </c>
      <c r="AB32" s="365" t="n">
        <v>0.4395</v>
      </c>
      <c r="AC32" s="352"/>
      <c r="AD32" s="365" t="n">
        <v>0.07875</v>
      </c>
      <c r="AE32" s="365" t="n">
        <v>0.105</v>
      </c>
      <c r="AF32" s="365" t="n">
        <v>0.1575</v>
      </c>
      <c r="AG32" s="352"/>
      <c r="AH32" s="365" t="n">
        <v>-1</v>
      </c>
      <c r="AI32" s="365" t="n">
        <v>2.7</v>
      </c>
      <c r="AJ32" s="365" t="n">
        <v>2.5</v>
      </c>
      <c r="AK32" s="352"/>
      <c r="AL32" s="365" t="n">
        <v>-0.1</v>
      </c>
      <c r="AM32" s="365" t="n">
        <v>1.25</v>
      </c>
      <c r="AN32" s="365" t="n">
        <v>0.1</v>
      </c>
      <c r="AO32" s="352"/>
      <c r="AP32" s="353" t="n">
        <v>8</v>
      </c>
      <c r="AQ32" s="366" t="n">
        <v>0.2</v>
      </c>
      <c r="AR32" s="352"/>
      <c r="AS32" s="353" t="n">
        <v>2200</v>
      </c>
      <c r="AT32" s="368" t="n">
        <v>1.17134670487106</v>
      </c>
      <c r="AU32" s="368" t="n">
        <v>1.18888888888889</v>
      </c>
      <c r="AV32" s="368" t="n">
        <v>1.16785816414069</v>
      </c>
      <c r="AW32" s="368" t="n">
        <v>0.867482292337412</v>
      </c>
      <c r="AX32" s="368" t="n">
        <v>0.840260239376304</v>
      </c>
      <c r="AY32" s="368" t="n">
        <v>0.47</v>
      </c>
      <c r="AZ32" s="368" t="n">
        <v>0.37</v>
      </c>
      <c r="BA32" s="368" t="n">
        <v>0.37</v>
      </c>
      <c r="BB32" s="368" t="n">
        <v>0.988261369350117</v>
      </c>
      <c r="BC32" s="368" t="n">
        <v>0.853856096510125</v>
      </c>
      <c r="BD32" s="368" t="n">
        <v>0.849328397673189</v>
      </c>
      <c r="BE32" s="368" t="n">
        <v>1.16121651253694</v>
      </c>
      <c r="BF32" s="353" t="s">
        <v>352</v>
      </c>
    </row>
    <row r="33" customFormat="false" ht="12.75" hidden="false" customHeight="false" outlineLevel="0" collapsed="false">
      <c r="A33" s="355" t="n">
        <f aca="false">EOMONTH(A32,0)+1</f>
        <v>37803</v>
      </c>
      <c r="B33" s="346" t="n">
        <v>0.061302779878274</v>
      </c>
      <c r="D33" s="363" t="n">
        <v>36891</v>
      </c>
      <c r="E33" s="364" t="n">
        <v>39.9</v>
      </c>
      <c r="F33" s="364" t="n">
        <v>40</v>
      </c>
      <c r="G33" s="364" t="n">
        <v>40.1</v>
      </c>
      <c r="H33" s="359"/>
      <c r="I33" s="364" t="n">
        <v>16.5</v>
      </c>
      <c r="J33" s="364" t="n">
        <v>19</v>
      </c>
      <c r="K33" s="364" t="n">
        <v>23.5</v>
      </c>
      <c r="L33" s="353"/>
      <c r="M33" s="354" t="n">
        <v>37561</v>
      </c>
      <c r="N33" s="365" t="n">
        <v>26</v>
      </c>
      <c r="O33" s="365" t="n">
        <v>28.5</v>
      </c>
      <c r="P33" s="365" t="n">
        <v>30.75</v>
      </c>
      <c r="Q33" s="352"/>
      <c r="R33" s="365" t="n">
        <v>24</v>
      </c>
      <c r="S33" s="365" t="n">
        <v>26.5</v>
      </c>
      <c r="T33" s="365" t="n">
        <v>28.75</v>
      </c>
      <c r="U33" s="352"/>
      <c r="V33" s="365" t="n">
        <v>0</v>
      </c>
      <c r="W33" s="365" t="n">
        <v>0</v>
      </c>
      <c r="X33" s="365" t="n">
        <v>2</v>
      </c>
      <c r="Y33" s="352"/>
      <c r="Z33" s="365" t="n">
        <v>0.21975</v>
      </c>
      <c r="AA33" s="365" t="n">
        <v>0.293</v>
      </c>
      <c r="AB33" s="365" t="n">
        <v>0.4395</v>
      </c>
      <c r="AC33" s="352"/>
      <c r="AD33" s="365" t="n">
        <v>0.07875</v>
      </c>
      <c r="AE33" s="365" t="n">
        <v>0.105</v>
      </c>
      <c r="AF33" s="365" t="n">
        <v>0.1575</v>
      </c>
      <c r="AG33" s="352"/>
      <c r="AH33" s="365" t="n">
        <v>-0.5</v>
      </c>
      <c r="AI33" s="365" t="n">
        <v>2.565</v>
      </c>
      <c r="AJ33" s="365" t="n">
        <v>1</v>
      </c>
      <c r="AK33" s="352"/>
      <c r="AL33" s="365" t="n">
        <v>-0.1</v>
      </c>
      <c r="AM33" s="365" t="n">
        <v>1.25</v>
      </c>
      <c r="AN33" s="365" t="n">
        <v>0.1</v>
      </c>
      <c r="AO33" s="352"/>
      <c r="AP33" s="353" t="n">
        <v>9</v>
      </c>
      <c r="AQ33" s="366" t="n">
        <v>0.2</v>
      </c>
      <c r="AR33" s="352"/>
      <c r="AS33" s="353" t="n">
        <v>2300</v>
      </c>
      <c r="AT33" s="368" t="n">
        <v>0.797565582371459</v>
      </c>
      <c r="AU33" s="368" t="n">
        <v>0.786980260394792</v>
      </c>
      <c r="AV33" s="368" t="n">
        <v>0.784604059312231</v>
      </c>
      <c r="AW33" s="368" t="n">
        <v>0.811418759390427</v>
      </c>
      <c r="AX33" s="368" t="n">
        <v>0.759141319863841</v>
      </c>
      <c r="AY33" s="368" t="n">
        <v>0.47</v>
      </c>
      <c r="AZ33" s="368" t="n">
        <v>0.37</v>
      </c>
      <c r="BA33" s="368" t="n">
        <v>0.37</v>
      </c>
      <c r="BB33" s="368" t="n">
        <v>0.78708827993529</v>
      </c>
      <c r="BC33" s="368" t="n">
        <v>0.788625592417062</v>
      </c>
      <c r="BD33" s="368" t="n">
        <v>0.784516129032258</v>
      </c>
      <c r="BE33" s="368" t="n">
        <v>0.816906739564715</v>
      </c>
      <c r="BF33" s="353" t="s">
        <v>352</v>
      </c>
    </row>
    <row r="34" customFormat="false" ht="12.75" hidden="false" customHeight="false" outlineLevel="0" collapsed="false">
      <c r="A34" s="355" t="n">
        <f aca="false">EOMONTH(A33,0)+1</f>
        <v>37834</v>
      </c>
      <c r="B34" s="346" t="n">
        <v>0.061304727184822</v>
      </c>
      <c r="D34" s="363" t="n">
        <v>36892</v>
      </c>
      <c r="E34" s="364" t="n">
        <v>63.5</v>
      </c>
      <c r="F34" s="364" t="n">
        <v>63.75</v>
      </c>
      <c r="G34" s="364" t="n">
        <v>64</v>
      </c>
      <c r="H34" s="359"/>
      <c r="I34" s="364" t="n">
        <v>21.5</v>
      </c>
      <c r="J34" s="364" t="n">
        <v>24.25</v>
      </c>
      <c r="K34" s="364" t="n">
        <v>28.5</v>
      </c>
      <c r="L34" s="353"/>
      <c r="M34" s="354" t="n">
        <v>37591</v>
      </c>
      <c r="N34" s="365" t="n">
        <v>24</v>
      </c>
      <c r="O34" s="365" t="n">
        <v>26.5</v>
      </c>
      <c r="P34" s="365" t="n">
        <v>28.75</v>
      </c>
      <c r="Q34" s="352"/>
      <c r="R34" s="365" t="n">
        <v>22</v>
      </c>
      <c r="S34" s="365" t="n">
        <v>24.5</v>
      </c>
      <c r="T34" s="365" t="n">
        <v>26.75</v>
      </c>
      <c r="U34" s="352"/>
      <c r="V34" s="365" t="n">
        <v>0</v>
      </c>
      <c r="W34" s="365" t="n">
        <v>0</v>
      </c>
      <c r="X34" s="365" t="n">
        <v>2</v>
      </c>
      <c r="Y34" s="352"/>
      <c r="Z34" s="365" t="n">
        <v>0.21975</v>
      </c>
      <c r="AA34" s="365" t="n">
        <v>0.293</v>
      </c>
      <c r="AB34" s="365" t="n">
        <v>0.4395</v>
      </c>
      <c r="AC34" s="352"/>
      <c r="AD34" s="365" t="n">
        <v>0.08625</v>
      </c>
      <c r="AE34" s="365" t="n">
        <v>0.115</v>
      </c>
      <c r="AF34" s="365" t="n">
        <v>0.1725</v>
      </c>
      <c r="AG34" s="352"/>
      <c r="AH34" s="365" t="n">
        <v>-0.4</v>
      </c>
      <c r="AI34" s="365" t="n">
        <v>2.3625</v>
      </c>
      <c r="AJ34" s="365" t="n">
        <v>0.5</v>
      </c>
      <c r="AK34" s="352"/>
      <c r="AL34" s="365" t="n">
        <v>-0.1</v>
      </c>
      <c r="AM34" s="365" t="n">
        <v>1.25</v>
      </c>
      <c r="AN34" s="365" t="n">
        <v>0.1</v>
      </c>
      <c r="AO34" s="352"/>
      <c r="AP34" s="353" t="n">
        <v>9</v>
      </c>
      <c r="AQ34" s="366" t="n">
        <v>0.2</v>
      </c>
      <c r="AR34" s="352"/>
      <c r="AS34" s="353" t="n">
        <v>2400</v>
      </c>
      <c r="AT34" s="368" t="n">
        <v>1.2089</v>
      </c>
      <c r="AU34" s="368" t="n">
        <v>1.184</v>
      </c>
      <c r="AV34" s="368" t="n">
        <v>1.1752</v>
      </c>
      <c r="AW34" s="368" t="n">
        <v>1.1891</v>
      </c>
      <c r="AX34" s="368" t="n">
        <v>1.2046</v>
      </c>
      <c r="AY34" s="368" t="n">
        <v>0.9955</v>
      </c>
      <c r="AZ34" s="368" t="n">
        <v>1.117</v>
      </c>
      <c r="BA34" s="368" t="n">
        <v>1.0935</v>
      </c>
      <c r="BB34" s="368" t="n">
        <v>1.0935</v>
      </c>
      <c r="BC34" s="368" t="n">
        <v>1.1485</v>
      </c>
      <c r="BD34" s="368" t="n">
        <v>1.1646</v>
      </c>
      <c r="BE34" s="368" t="n">
        <v>1.1562</v>
      </c>
      <c r="BF34" s="353" t="s">
        <v>351</v>
      </c>
    </row>
    <row r="35" customFormat="false" ht="12.75" hidden="false" customHeight="false" outlineLevel="0" collapsed="false">
      <c r="A35" s="355" t="n">
        <f aca="false">EOMONTH(A34,0)+1</f>
        <v>37865</v>
      </c>
      <c r="B35" s="346" t="n">
        <v>0.06130667449137</v>
      </c>
      <c r="D35" s="363" t="n">
        <v>36893</v>
      </c>
      <c r="E35" s="364" t="n">
        <v>66</v>
      </c>
      <c r="F35" s="364" t="n">
        <v>66.25</v>
      </c>
      <c r="G35" s="364" t="n">
        <v>66.5</v>
      </c>
      <c r="H35" s="359"/>
      <c r="I35" s="364" t="n">
        <v>21.5</v>
      </c>
      <c r="J35" s="364" t="n">
        <v>24.25</v>
      </c>
      <c r="K35" s="364" t="n">
        <v>28.5</v>
      </c>
      <c r="L35" s="353"/>
      <c r="M35" s="354" t="n">
        <v>37622</v>
      </c>
      <c r="N35" s="365" t="n">
        <v>26.25</v>
      </c>
      <c r="O35" s="365" t="n">
        <v>29</v>
      </c>
      <c r="P35" s="365" t="n">
        <v>31.5</v>
      </c>
      <c r="Q35" s="352"/>
      <c r="R35" s="365" t="n">
        <v>24.25</v>
      </c>
      <c r="S35" s="365" t="n">
        <v>27</v>
      </c>
      <c r="T35" s="365" t="n">
        <v>29.5</v>
      </c>
      <c r="U35" s="352"/>
      <c r="V35" s="365" t="n">
        <v>0</v>
      </c>
      <c r="W35" s="365" t="n">
        <v>0</v>
      </c>
      <c r="X35" s="365" t="n">
        <v>3</v>
      </c>
      <c r="Y35" s="352"/>
      <c r="Z35" s="365" t="n">
        <v>0.291375</v>
      </c>
      <c r="AA35" s="365" t="n">
        <v>0.3885</v>
      </c>
      <c r="AB35" s="365" t="n">
        <v>0.58275</v>
      </c>
      <c r="AC35" s="352"/>
      <c r="AD35" s="365" t="n">
        <v>0.10125</v>
      </c>
      <c r="AE35" s="365" t="n">
        <v>0.135</v>
      </c>
      <c r="AF35" s="365" t="n">
        <v>0.2025</v>
      </c>
      <c r="AG35" s="352"/>
      <c r="AH35" s="365" t="n">
        <v>-0.4</v>
      </c>
      <c r="AI35" s="365" t="n">
        <v>3.0375</v>
      </c>
      <c r="AJ35" s="365" t="n">
        <v>0.5</v>
      </c>
      <c r="AK35" s="352"/>
      <c r="AL35" s="365" t="n">
        <v>-0.1</v>
      </c>
      <c r="AM35" s="365" t="n">
        <v>1.25</v>
      </c>
      <c r="AN35" s="365" t="n">
        <v>0.1</v>
      </c>
      <c r="AO35" s="352"/>
      <c r="AP35" s="353" t="n">
        <v>9</v>
      </c>
      <c r="AQ35" s="366" t="n">
        <v>0.2</v>
      </c>
      <c r="AR35" s="352"/>
      <c r="AS35" s="352"/>
      <c r="AT35" s="352"/>
      <c r="AU35" s="352"/>
      <c r="AV35" s="352"/>
      <c r="AW35" s="352"/>
      <c r="AX35" s="352"/>
      <c r="AY35" s="352"/>
      <c r="AZ35" s="352"/>
      <c r="BA35" s="352"/>
      <c r="BB35" s="352"/>
      <c r="BC35" s="352"/>
      <c r="BD35" s="352"/>
      <c r="BE35" s="352"/>
      <c r="BF35" s="352"/>
    </row>
    <row r="36" customFormat="false" ht="12.75" hidden="false" customHeight="false" outlineLevel="0" collapsed="false">
      <c r="A36" s="355" t="n">
        <f aca="false">EOMONTH(A35,0)+1</f>
        <v>37895</v>
      </c>
      <c r="B36" s="346" t="n">
        <v>0.061312029559327</v>
      </c>
      <c r="D36" s="363" t="n">
        <v>36894</v>
      </c>
      <c r="E36" s="364" t="n">
        <v>66</v>
      </c>
      <c r="F36" s="364" t="n">
        <v>66.25</v>
      </c>
      <c r="G36" s="364" t="n">
        <v>66.5</v>
      </c>
      <c r="H36" s="359"/>
      <c r="I36" s="364" t="n">
        <v>21.5</v>
      </c>
      <c r="J36" s="364" t="n">
        <v>24.25</v>
      </c>
      <c r="K36" s="364" t="n">
        <v>28.5</v>
      </c>
      <c r="L36" s="353"/>
      <c r="M36" s="354" t="n">
        <v>37653</v>
      </c>
      <c r="N36" s="365" t="n">
        <v>24.25</v>
      </c>
      <c r="O36" s="365" t="n">
        <v>27</v>
      </c>
      <c r="P36" s="365" t="n">
        <v>29.5</v>
      </c>
      <c r="Q36" s="352"/>
      <c r="R36" s="365" t="n">
        <v>22.25</v>
      </c>
      <c r="S36" s="365" t="n">
        <v>25</v>
      </c>
      <c r="T36" s="365" t="n">
        <v>27.5</v>
      </c>
      <c r="U36" s="352"/>
      <c r="V36" s="365" t="n">
        <v>0</v>
      </c>
      <c r="W36" s="365" t="n">
        <v>0</v>
      </c>
      <c r="X36" s="365" t="n">
        <v>3</v>
      </c>
      <c r="Y36" s="352"/>
      <c r="Z36" s="365" t="n">
        <v>0.291375</v>
      </c>
      <c r="AA36" s="365" t="n">
        <v>0.3885</v>
      </c>
      <c r="AB36" s="365" t="n">
        <v>0.58275</v>
      </c>
      <c r="AC36" s="352"/>
      <c r="AD36" s="365" t="n">
        <v>0.10125</v>
      </c>
      <c r="AE36" s="365" t="n">
        <v>0.135</v>
      </c>
      <c r="AF36" s="365" t="n">
        <v>0.2025</v>
      </c>
      <c r="AG36" s="352"/>
      <c r="AH36" s="365" t="n">
        <v>-0.4</v>
      </c>
      <c r="AI36" s="365" t="n">
        <v>3.0375</v>
      </c>
      <c r="AJ36" s="365" t="n">
        <v>0.6</v>
      </c>
      <c r="AK36" s="352"/>
      <c r="AL36" s="365" t="n">
        <v>-0.1</v>
      </c>
      <c r="AM36" s="365" t="n">
        <v>1.25</v>
      </c>
      <c r="AN36" s="365" t="n">
        <v>0.1</v>
      </c>
      <c r="AO36" s="352"/>
      <c r="AP36" s="353" t="n">
        <v>10</v>
      </c>
      <c r="AQ36" s="366" t="n">
        <v>0.2</v>
      </c>
      <c r="AR36" s="352"/>
      <c r="AS36" s="353" t="s">
        <v>353</v>
      </c>
      <c r="AT36" s="352"/>
      <c r="AU36" s="352"/>
      <c r="AV36" s="353" t="s">
        <v>354</v>
      </c>
      <c r="AW36" s="352"/>
      <c r="AX36" s="352"/>
      <c r="AY36" s="352"/>
      <c r="AZ36" s="352"/>
      <c r="BA36" s="352"/>
      <c r="BB36" s="352"/>
      <c r="BC36" s="352"/>
      <c r="BD36" s="352"/>
      <c r="BE36" s="352"/>
      <c r="BF36" s="352"/>
    </row>
    <row r="37" customFormat="false" ht="12.75" hidden="false" customHeight="false" outlineLevel="0" collapsed="false">
      <c r="A37" s="355" t="n">
        <f aca="false">EOMONTH(A36,0)+1</f>
        <v>37926</v>
      </c>
      <c r="B37" s="346" t="n">
        <v>0.061321920125182</v>
      </c>
      <c r="D37" s="363" t="n">
        <v>36895</v>
      </c>
      <c r="E37" s="364" t="n">
        <v>66</v>
      </c>
      <c r="F37" s="364" t="n">
        <v>66.25</v>
      </c>
      <c r="G37" s="364" t="n">
        <v>66.5</v>
      </c>
      <c r="H37" s="359"/>
      <c r="I37" s="364" t="n">
        <v>21.5</v>
      </c>
      <c r="J37" s="364" t="n">
        <v>24.25</v>
      </c>
      <c r="K37" s="364" t="n">
        <v>28.5</v>
      </c>
      <c r="L37" s="353"/>
      <c r="M37" s="354" t="n">
        <v>37681</v>
      </c>
      <c r="N37" s="365" t="n">
        <v>25.25</v>
      </c>
      <c r="O37" s="365" t="n">
        <v>28</v>
      </c>
      <c r="P37" s="365" t="n">
        <v>30.5</v>
      </c>
      <c r="Q37" s="352"/>
      <c r="R37" s="365" t="n">
        <v>23.25</v>
      </c>
      <c r="S37" s="365" t="n">
        <v>26</v>
      </c>
      <c r="T37" s="365" t="n">
        <v>28.5</v>
      </c>
      <c r="U37" s="352"/>
      <c r="V37" s="365" t="n">
        <v>0</v>
      </c>
      <c r="W37" s="365" t="n">
        <v>0</v>
      </c>
      <c r="X37" s="365" t="n">
        <v>2</v>
      </c>
      <c r="Y37" s="352"/>
      <c r="Z37" s="365" t="n">
        <v>0.1875</v>
      </c>
      <c r="AA37" s="365" t="n">
        <v>0.25</v>
      </c>
      <c r="AB37" s="365" t="n">
        <v>0.375</v>
      </c>
      <c r="AC37" s="352"/>
      <c r="AD37" s="365" t="n">
        <v>0.09</v>
      </c>
      <c r="AE37" s="365" t="n">
        <v>0.12</v>
      </c>
      <c r="AF37" s="365" t="n">
        <v>0.18</v>
      </c>
      <c r="AG37" s="352"/>
      <c r="AH37" s="365" t="n">
        <v>-0.5</v>
      </c>
      <c r="AI37" s="365" t="n">
        <v>2.565</v>
      </c>
      <c r="AJ37" s="365" t="n">
        <v>1</v>
      </c>
      <c r="AK37" s="352"/>
      <c r="AL37" s="365" t="n">
        <v>-0.1</v>
      </c>
      <c r="AM37" s="365" t="n">
        <v>1.25</v>
      </c>
      <c r="AN37" s="365" t="n">
        <v>0.1</v>
      </c>
      <c r="AO37" s="352"/>
      <c r="AP37" s="353" t="n">
        <v>10</v>
      </c>
      <c r="AQ37" s="366" t="n">
        <v>0.2</v>
      </c>
      <c r="AR37" s="352"/>
      <c r="AS37" s="366" t="n">
        <v>-5</v>
      </c>
      <c r="AT37" s="369" t="n">
        <v>0.015</v>
      </c>
      <c r="AU37" s="352"/>
      <c r="AV37" s="366" t="n">
        <v>1</v>
      </c>
      <c r="AW37" s="352"/>
      <c r="AX37" s="352"/>
      <c r="AY37" s="352"/>
      <c r="AZ37" s="352"/>
      <c r="BA37" s="352"/>
      <c r="BB37" s="352"/>
      <c r="BC37" s="352"/>
      <c r="BD37" s="352"/>
      <c r="BE37" s="352"/>
      <c r="BF37" s="352"/>
    </row>
    <row r="38" customFormat="false" ht="12.75" hidden="false" customHeight="false" outlineLevel="0" collapsed="false">
      <c r="A38" s="355" t="n">
        <f aca="false">EOMONTH(A37,0)+1</f>
        <v>37956</v>
      </c>
      <c r="B38" s="346" t="n">
        <v>0.061331491640558</v>
      </c>
      <c r="D38" s="363" t="n">
        <v>36896</v>
      </c>
      <c r="E38" s="364" t="n">
        <v>93.5</v>
      </c>
      <c r="F38" s="364" t="n">
        <v>93.75</v>
      </c>
      <c r="G38" s="364" t="n">
        <v>94</v>
      </c>
      <c r="H38" s="359"/>
      <c r="I38" s="364" t="n">
        <v>22.5</v>
      </c>
      <c r="J38" s="364" t="n">
        <v>25.25</v>
      </c>
      <c r="K38" s="364" t="n">
        <v>29.5</v>
      </c>
      <c r="L38" s="353"/>
      <c r="M38" s="354" t="n">
        <v>37712</v>
      </c>
      <c r="N38" s="365" t="n">
        <v>26.25</v>
      </c>
      <c r="O38" s="365" t="n">
        <v>29</v>
      </c>
      <c r="P38" s="365" t="n">
        <v>31.5</v>
      </c>
      <c r="Q38" s="352"/>
      <c r="R38" s="365" t="n">
        <v>24.25</v>
      </c>
      <c r="S38" s="365" t="n">
        <v>27</v>
      </c>
      <c r="T38" s="365" t="n">
        <v>29.5</v>
      </c>
      <c r="U38" s="352"/>
      <c r="V38" s="365" t="n">
        <v>0</v>
      </c>
      <c r="W38" s="365" t="n">
        <v>0</v>
      </c>
      <c r="X38" s="365" t="n">
        <v>2</v>
      </c>
      <c r="Y38" s="352"/>
      <c r="Z38" s="365" t="n">
        <v>0.1875</v>
      </c>
      <c r="AA38" s="365" t="n">
        <v>0.25</v>
      </c>
      <c r="AB38" s="365" t="n">
        <v>0.375</v>
      </c>
      <c r="AC38" s="352"/>
      <c r="AD38" s="365" t="n">
        <v>0.09</v>
      </c>
      <c r="AE38" s="365" t="n">
        <v>0.12</v>
      </c>
      <c r="AF38" s="365" t="n">
        <v>0.18</v>
      </c>
      <c r="AG38" s="352"/>
      <c r="AH38" s="365" t="n">
        <v>-0.5</v>
      </c>
      <c r="AI38" s="365" t="n">
        <v>2.4975</v>
      </c>
      <c r="AJ38" s="365" t="n">
        <v>1</v>
      </c>
      <c r="AK38" s="352"/>
      <c r="AL38" s="365" t="n">
        <v>-0.1</v>
      </c>
      <c r="AM38" s="365" t="n">
        <v>1.25</v>
      </c>
      <c r="AN38" s="365" t="n">
        <v>0.1</v>
      </c>
      <c r="AO38" s="352"/>
      <c r="AP38" s="353" t="n">
        <v>10</v>
      </c>
      <c r="AQ38" s="366" t="n">
        <v>0.3</v>
      </c>
      <c r="AR38" s="352"/>
      <c r="AS38" s="366" t="n">
        <v>-4.5</v>
      </c>
      <c r="AT38" s="370" t="n">
        <v>0.015</v>
      </c>
      <c r="AU38" s="352"/>
      <c r="AV38" s="366" t="n">
        <v>2</v>
      </c>
      <c r="AW38" s="352"/>
      <c r="AX38" s="352"/>
      <c r="AY38" s="352"/>
      <c r="AZ38" s="352"/>
      <c r="BA38" s="352"/>
      <c r="BB38" s="352"/>
      <c r="BC38" s="352"/>
      <c r="BD38" s="352"/>
      <c r="BE38" s="352"/>
      <c r="BF38" s="352"/>
    </row>
    <row r="39" customFormat="false" ht="12.75" hidden="false" customHeight="false" outlineLevel="0" collapsed="false">
      <c r="A39" s="355" t="n">
        <f aca="false">EOMONTH(A38,0)+1</f>
        <v>37987</v>
      </c>
      <c r="B39" s="346" t="n">
        <v>0.061352511923859</v>
      </c>
      <c r="D39" s="363" t="n">
        <v>36897</v>
      </c>
      <c r="E39" s="364" t="n">
        <v>88.5</v>
      </c>
      <c r="F39" s="364" t="n">
        <v>88.75</v>
      </c>
      <c r="G39" s="364" t="n">
        <v>89</v>
      </c>
      <c r="H39" s="359"/>
      <c r="I39" s="364" t="n">
        <v>22.5</v>
      </c>
      <c r="J39" s="364" t="n">
        <v>25.25</v>
      </c>
      <c r="K39" s="364" t="n">
        <v>29.5</v>
      </c>
      <c r="L39" s="353"/>
      <c r="M39" s="354" t="n">
        <v>37742</v>
      </c>
      <c r="N39" s="365" t="n">
        <v>32.5</v>
      </c>
      <c r="O39" s="365" t="n">
        <v>35.25</v>
      </c>
      <c r="P39" s="365" t="n">
        <v>37.75</v>
      </c>
      <c r="Q39" s="352"/>
      <c r="R39" s="365" t="n">
        <v>30.5</v>
      </c>
      <c r="S39" s="365" t="n">
        <v>33.25</v>
      </c>
      <c r="T39" s="365" t="n">
        <v>35.75</v>
      </c>
      <c r="U39" s="352"/>
      <c r="V39" s="365" t="n">
        <v>0</v>
      </c>
      <c r="W39" s="365" t="n">
        <v>0</v>
      </c>
      <c r="X39" s="365" t="n">
        <v>3</v>
      </c>
      <c r="Y39" s="352"/>
      <c r="Z39" s="365" t="n">
        <v>0.291375</v>
      </c>
      <c r="AA39" s="365" t="n">
        <v>0.3885</v>
      </c>
      <c r="AB39" s="365" t="n">
        <v>0.58275</v>
      </c>
      <c r="AC39" s="352"/>
      <c r="AD39" s="365" t="n">
        <v>0.11625</v>
      </c>
      <c r="AE39" s="365" t="n">
        <v>0.155</v>
      </c>
      <c r="AF39" s="365" t="n">
        <v>0.2325</v>
      </c>
      <c r="AG39" s="352"/>
      <c r="AH39" s="365" t="n">
        <v>-0.4</v>
      </c>
      <c r="AI39" s="365" t="n">
        <v>3.3075</v>
      </c>
      <c r="AJ39" s="365" t="n">
        <v>0.5</v>
      </c>
      <c r="AK39" s="352"/>
      <c r="AL39" s="365" t="n">
        <v>-0.1</v>
      </c>
      <c r="AM39" s="365" t="n">
        <v>1.3125</v>
      </c>
      <c r="AN39" s="365" t="n">
        <v>0.1</v>
      </c>
      <c r="AO39" s="352"/>
      <c r="AP39" s="353" t="n">
        <v>11</v>
      </c>
      <c r="AQ39" s="366" t="n">
        <v>0.3</v>
      </c>
      <c r="AR39" s="352"/>
      <c r="AS39" s="371" t="n">
        <v>-4</v>
      </c>
      <c r="AT39" s="369" t="n">
        <v>0.0125</v>
      </c>
      <c r="AU39" s="352"/>
      <c r="AV39" s="366" t="n">
        <v>3</v>
      </c>
      <c r="AW39" s="352"/>
      <c r="AX39" s="352"/>
      <c r="AY39" s="352"/>
      <c r="AZ39" s="352"/>
      <c r="BA39" s="352"/>
      <c r="BB39" s="352"/>
      <c r="BC39" s="352"/>
      <c r="BD39" s="352"/>
      <c r="BE39" s="352"/>
      <c r="BF39" s="352"/>
    </row>
    <row r="40" customFormat="false" ht="12.75" hidden="false" customHeight="false" outlineLevel="0" collapsed="false">
      <c r="A40" s="355" t="n">
        <f aca="false">EOMONTH(A39,0)+1</f>
        <v>38018</v>
      </c>
      <c r="B40" s="346" t="n">
        <v>0.061385403905978</v>
      </c>
      <c r="D40" s="363" t="n">
        <v>36922</v>
      </c>
      <c r="E40" s="364" t="n">
        <v>92.5</v>
      </c>
      <c r="F40" s="364" t="n">
        <v>92.75</v>
      </c>
      <c r="G40" s="364" t="n">
        <v>93</v>
      </c>
      <c r="H40" s="359"/>
      <c r="I40" s="364" t="n">
        <v>22.5</v>
      </c>
      <c r="J40" s="364" t="n">
        <v>25.25</v>
      </c>
      <c r="K40" s="364" t="n">
        <v>29.5</v>
      </c>
      <c r="L40" s="353"/>
      <c r="M40" s="354" t="n">
        <v>37773</v>
      </c>
      <c r="N40" s="365" t="n">
        <v>36.25</v>
      </c>
      <c r="O40" s="365" t="n">
        <v>39</v>
      </c>
      <c r="P40" s="365" t="n">
        <v>41.5</v>
      </c>
      <c r="Q40" s="352"/>
      <c r="R40" s="365" t="n">
        <v>24.5</v>
      </c>
      <c r="S40" s="365" t="n">
        <v>27.25</v>
      </c>
      <c r="T40" s="365" t="n">
        <v>29.75</v>
      </c>
      <c r="U40" s="352"/>
      <c r="V40" s="365" t="n">
        <v>0.75</v>
      </c>
      <c r="W40" s="365" t="n">
        <v>3</v>
      </c>
      <c r="X40" s="365" t="n">
        <v>8</v>
      </c>
      <c r="Y40" s="352"/>
      <c r="Z40" s="365" t="n">
        <v>0.3350625</v>
      </c>
      <c r="AA40" s="365" t="n">
        <v>0.44675</v>
      </c>
      <c r="AB40" s="365" t="n">
        <v>0.670125</v>
      </c>
      <c r="AC40" s="352"/>
      <c r="AD40" s="365" t="n">
        <v>0.13125</v>
      </c>
      <c r="AE40" s="365" t="n">
        <v>0.175</v>
      </c>
      <c r="AF40" s="365" t="n">
        <v>0.2625</v>
      </c>
      <c r="AG40" s="352"/>
      <c r="AH40" s="365" t="n">
        <v>-0.4</v>
      </c>
      <c r="AI40" s="365" t="n">
        <v>5</v>
      </c>
      <c r="AJ40" s="365" t="n">
        <v>0.5</v>
      </c>
      <c r="AK40" s="352"/>
      <c r="AL40" s="365" t="n">
        <v>-0.1</v>
      </c>
      <c r="AM40" s="365" t="n">
        <v>1.4375</v>
      </c>
      <c r="AN40" s="365" t="n">
        <v>0.1</v>
      </c>
      <c r="AO40" s="352"/>
      <c r="AP40" s="353" t="n">
        <v>11</v>
      </c>
      <c r="AQ40" s="366" t="n">
        <v>0.3</v>
      </c>
      <c r="AR40" s="352"/>
      <c r="AS40" s="366" t="n">
        <v>-3.5</v>
      </c>
      <c r="AT40" s="369" t="n">
        <v>0.0125</v>
      </c>
      <c r="AU40" s="352"/>
      <c r="AV40" s="366" t="n">
        <v>4</v>
      </c>
      <c r="AW40" s="352"/>
      <c r="AX40" s="352"/>
      <c r="AY40" s="352"/>
      <c r="AZ40" s="352"/>
      <c r="BA40" s="352"/>
      <c r="BB40" s="352"/>
      <c r="BC40" s="352"/>
      <c r="BD40" s="352"/>
      <c r="BE40" s="352"/>
      <c r="BF40" s="352"/>
    </row>
    <row r="41" customFormat="false" ht="12.75" hidden="false" customHeight="false" outlineLevel="0" collapsed="false">
      <c r="A41" s="355" t="n">
        <f aca="false">EOMONTH(A40,0)+1</f>
        <v>38047</v>
      </c>
      <c r="B41" s="346" t="n">
        <v>0.061416173825059</v>
      </c>
      <c r="D41" s="363" t="n">
        <v>36923</v>
      </c>
      <c r="E41" s="364" t="n">
        <v>92.5</v>
      </c>
      <c r="F41" s="364" t="n">
        <v>92.75</v>
      </c>
      <c r="G41" s="364" t="n">
        <v>93</v>
      </c>
      <c r="H41" s="359"/>
      <c r="I41" s="364" t="n">
        <v>22.25</v>
      </c>
      <c r="J41" s="364" t="n">
        <v>25</v>
      </c>
      <c r="K41" s="364" t="n">
        <v>29.25</v>
      </c>
      <c r="L41" s="353"/>
      <c r="M41" s="354" t="n">
        <v>37803</v>
      </c>
      <c r="N41" s="365" t="n">
        <v>43.25</v>
      </c>
      <c r="O41" s="365" t="n">
        <v>46</v>
      </c>
      <c r="P41" s="365" t="n">
        <v>48.5</v>
      </c>
      <c r="Q41" s="352"/>
      <c r="R41" s="365" t="n">
        <v>41.5</v>
      </c>
      <c r="S41" s="365" t="n">
        <v>44.25</v>
      </c>
      <c r="T41" s="365" t="n">
        <v>46.75</v>
      </c>
      <c r="U41" s="352"/>
      <c r="V41" s="365" t="n">
        <v>2</v>
      </c>
      <c r="W41" s="365" t="n">
        <v>7</v>
      </c>
      <c r="X41" s="365" t="n">
        <v>12</v>
      </c>
      <c r="Y41" s="352"/>
      <c r="Z41" s="365" t="n">
        <v>0.3575625</v>
      </c>
      <c r="AA41" s="365" t="n">
        <v>0.47675</v>
      </c>
      <c r="AB41" s="365" t="n">
        <v>0.715125</v>
      </c>
      <c r="AC41" s="352"/>
      <c r="AD41" s="365" t="n">
        <v>0.16125</v>
      </c>
      <c r="AE41" s="365" t="n">
        <v>0.215</v>
      </c>
      <c r="AF41" s="365" t="n">
        <v>0.3225</v>
      </c>
      <c r="AG41" s="352"/>
      <c r="AH41" s="365" t="n">
        <v>-0.4</v>
      </c>
      <c r="AI41" s="365" t="n">
        <v>6.25</v>
      </c>
      <c r="AJ41" s="365" t="n">
        <v>0.5</v>
      </c>
      <c r="AK41" s="352"/>
      <c r="AL41" s="365" t="n">
        <v>-0.1</v>
      </c>
      <c r="AM41" s="365" t="n">
        <v>1.4375</v>
      </c>
      <c r="AN41" s="365" t="n">
        <v>0.1</v>
      </c>
      <c r="AO41" s="352"/>
      <c r="AP41" s="353" t="n">
        <v>11</v>
      </c>
      <c r="AQ41" s="366" t="n">
        <v>0.3</v>
      </c>
      <c r="AR41" s="352"/>
      <c r="AS41" s="366" t="n">
        <v>-3</v>
      </c>
      <c r="AT41" s="369" t="n">
        <v>0.01</v>
      </c>
      <c r="AU41" s="352"/>
      <c r="AV41" s="366" t="n">
        <v>10</v>
      </c>
      <c r="AW41" s="352"/>
      <c r="AX41" s="352"/>
      <c r="AY41" s="352"/>
      <c r="AZ41" s="352"/>
      <c r="BA41" s="352"/>
      <c r="BB41" s="352"/>
      <c r="BC41" s="352"/>
      <c r="BD41" s="352"/>
      <c r="BE41" s="352"/>
      <c r="BF41" s="352"/>
    </row>
    <row r="42" customFormat="false" ht="12.75" hidden="false" customHeight="false" outlineLevel="0" collapsed="false">
      <c r="A42" s="355" t="n">
        <f aca="false">EOMONTH(A41,0)+1</f>
        <v>38078</v>
      </c>
      <c r="B42" s="346" t="n">
        <v>0.061442177934566</v>
      </c>
      <c r="D42" s="363" t="n">
        <v>36951</v>
      </c>
      <c r="E42" s="364" t="n">
        <v>63.25</v>
      </c>
      <c r="F42" s="364" t="n">
        <v>63.5</v>
      </c>
      <c r="G42" s="364" t="n">
        <v>63.75</v>
      </c>
      <c r="H42" s="359"/>
      <c r="I42" s="364" t="n">
        <v>21</v>
      </c>
      <c r="J42" s="364" t="n">
        <v>23.75</v>
      </c>
      <c r="K42" s="364" t="n">
        <v>28</v>
      </c>
      <c r="L42" s="353"/>
      <c r="M42" s="354" t="n">
        <v>37834</v>
      </c>
      <c r="N42" s="365" t="n">
        <v>43.25</v>
      </c>
      <c r="O42" s="365" t="n">
        <v>46</v>
      </c>
      <c r="P42" s="365" t="n">
        <v>48.5</v>
      </c>
      <c r="Q42" s="352"/>
      <c r="R42" s="365" t="n">
        <v>41.5</v>
      </c>
      <c r="S42" s="365" t="n">
        <v>44.25</v>
      </c>
      <c r="T42" s="365" t="n">
        <v>46.75</v>
      </c>
      <c r="U42" s="352"/>
      <c r="V42" s="365" t="n">
        <v>2</v>
      </c>
      <c r="W42" s="365" t="n">
        <v>7</v>
      </c>
      <c r="X42" s="365" t="n">
        <v>12</v>
      </c>
      <c r="Y42" s="352"/>
      <c r="Z42" s="365" t="n">
        <v>0.3575625</v>
      </c>
      <c r="AA42" s="365" t="n">
        <v>0.47675</v>
      </c>
      <c r="AB42" s="365" t="n">
        <v>0.715125</v>
      </c>
      <c r="AC42" s="352"/>
      <c r="AD42" s="365" t="n">
        <v>0.16125</v>
      </c>
      <c r="AE42" s="365" t="n">
        <v>0.215</v>
      </c>
      <c r="AF42" s="365" t="n">
        <v>0.3225</v>
      </c>
      <c r="AG42" s="352"/>
      <c r="AH42" s="365" t="n">
        <v>-0.5</v>
      </c>
      <c r="AI42" s="365" t="n">
        <v>6.25</v>
      </c>
      <c r="AJ42" s="365" t="n">
        <v>1.75</v>
      </c>
      <c r="AK42" s="352"/>
      <c r="AL42" s="365" t="n">
        <v>-0.1</v>
      </c>
      <c r="AM42" s="365" t="n">
        <v>1.4375</v>
      </c>
      <c r="AN42" s="365" t="n">
        <v>0.1</v>
      </c>
      <c r="AO42" s="352"/>
      <c r="AP42" s="353" t="n">
        <v>12</v>
      </c>
      <c r="AQ42" s="366" t="n">
        <v>0.3</v>
      </c>
      <c r="AR42" s="352"/>
      <c r="AS42" s="366" t="n">
        <v>-2.5</v>
      </c>
      <c r="AT42" s="370" t="n">
        <v>0.005</v>
      </c>
      <c r="AU42" s="352"/>
      <c r="AV42" s="366" t="n">
        <v>0</v>
      </c>
      <c r="AW42" s="352"/>
      <c r="AX42" s="352"/>
      <c r="AY42" s="352"/>
      <c r="AZ42" s="352"/>
      <c r="BA42" s="352"/>
      <c r="BB42" s="352"/>
      <c r="BC42" s="352"/>
      <c r="BD42" s="352"/>
      <c r="BE42" s="352"/>
      <c r="BF42" s="352"/>
    </row>
    <row r="43" customFormat="false" ht="12.75" hidden="false" customHeight="false" outlineLevel="0" collapsed="false">
      <c r="A43" s="355" t="n">
        <f aca="false">EOMONTH(A42,0)+1</f>
        <v>38108</v>
      </c>
      <c r="B43" s="346" t="n">
        <v>0.061460233139234</v>
      </c>
      <c r="D43" s="363" t="n">
        <v>36982</v>
      </c>
      <c r="E43" s="364" t="n">
        <v>63.25</v>
      </c>
      <c r="F43" s="364" t="n">
        <v>63.5</v>
      </c>
      <c r="G43" s="364" t="n">
        <v>63.75</v>
      </c>
      <c r="H43" s="359"/>
      <c r="I43" s="364" t="n">
        <v>20.75</v>
      </c>
      <c r="J43" s="364" t="n">
        <v>23.5</v>
      </c>
      <c r="K43" s="364" t="n">
        <v>27.75</v>
      </c>
      <c r="L43" s="353"/>
      <c r="M43" s="354" t="n">
        <v>37865</v>
      </c>
      <c r="N43" s="365" t="n">
        <v>32.75</v>
      </c>
      <c r="O43" s="365" t="n">
        <v>35.5</v>
      </c>
      <c r="P43" s="365" t="n">
        <v>38</v>
      </c>
      <c r="Q43" s="352"/>
      <c r="R43" s="365" t="n">
        <v>30.75</v>
      </c>
      <c r="S43" s="365" t="n">
        <v>33.5</v>
      </c>
      <c r="T43" s="365" t="n">
        <v>36</v>
      </c>
      <c r="U43" s="352"/>
      <c r="V43" s="365" t="n">
        <v>0.25</v>
      </c>
      <c r="W43" s="365" t="n">
        <v>1</v>
      </c>
      <c r="X43" s="365" t="n">
        <v>4</v>
      </c>
      <c r="Y43" s="352"/>
      <c r="Z43" s="365" t="n">
        <v>0.291375</v>
      </c>
      <c r="AA43" s="365" t="n">
        <v>0.3885</v>
      </c>
      <c r="AB43" s="365" t="n">
        <v>0.58275</v>
      </c>
      <c r="AC43" s="352"/>
      <c r="AD43" s="365" t="n">
        <v>0.10125</v>
      </c>
      <c r="AE43" s="365" t="n">
        <v>0.135</v>
      </c>
      <c r="AF43" s="365" t="n">
        <v>0.2025</v>
      </c>
      <c r="AG43" s="352"/>
      <c r="AH43" s="365" t="n">
        <v>-1</v>
      </c>
      <c r="AI43" s="365" t="n">
        <v>3.3075</v>
      </c>
      <c r="AJ43" s="365" t="n">
        <v>2.5</v>
      </c>
      <c r="AK43" s="352"/>
      <c r="AL43" s="365" t="n">
        <v>-0.1</v>
      </c>
      <c r="AM43" s="365" t="n">
        <v>1.3125</v>
      </c>
      <c r="AN43" s="365" t="n">
        <v>0.1</v>
      </c>
      <c r="AO43" s="352"/>
      <c r="AP43" s="353" t="n">
        <v>12</v>
      </c>
      <c r="AQ43" s="366" t="n">
        <v>0.3</v>
      </c>
      <c r="AR43" s="352"/>
      <c r="AS43" s="366" t="n">
        <v>-2</v>
      </c>
      <c r="AT43" s="370" t="n">
        <v>0.0025</v>
      </c>
      <c r="AU43" s="352"/>
      <c r="AV43" s="366" t="n">
        <v>0</v>
      </c>
      <c r="AW43" s="352"/>
      <c r="AX43" s="352"/>
      <c r="AY43" s="352"/>
      <c r="AZ43" s="352"/>
      <c r="BA43" s="352"/>
      <c r="BB43" s="352"/>
      <c r="BC43" s="352"/>
      <c r="BD43" s="352"/>
      <c r="BE43" s="352"/>
      <c r="BF43" s="352"/>
    </row>
    <row r="44" customFormat="false" ht="12.75" hidden="false" customHeight="false" outlineLevel="0" collapsed="false">
      <c r="A44" s="355" t="n">
        <f aca="false">EOMONTH(A43,0)+1</f>
        <v>38139</v>
      </c>
      <c r="B44" s="346" t="n">
        <v>0.061478890184172</v>
      </c>
      <c r="D44" s="363" t="n">
        <v>37012</v>
      </c>
      <c r="E44" s="364" t="n">
        <v>84.5</v>
      </c>
      <c r="F44" s="364" t="n">
        <v>85</v>
      </c>
      <c r="G44" s="364" t="n">
        <v>85.5</v>
      </c>
      <c r="H44" s="359"/>
      <c r="I44" s="364" t="n">
        <v>27.5</v>
      </c>
      <c r="J44" s="364" t="n">
        <v>30.25</v>
      </c>
      <c r="K44" s="364" t="n">
        <v>34.5</v>
      </c>
      <c r="L44" s="353"/>
      <c r="M44" s="354" t="n">
        <v>37895</v>
      </c>
      <c r="N44" s="365" t="n">
        <v>26.75</v>
      </c>
      <c r="O44" s="365" t="n">
        <v>29.5</v>
      </c>
      <c r="P44" s="365" t="n">
        <v>32</v>
      </c>
      <c r="Q44" s="352"/>
      <c r="R44" s="365" t="n">
        <v>24.75</v>
      </c>
      <c r="S44" s="365" t="n">
        <v>27.5</v>
      </c>
      <c r="T44" s="365" t="n">
        <v>30</v>
      </c>
      <c r="U44" s="352"/>
      <c r="V44" s="365" t="n">
        <v>0</v>
      </c>
      <c r="W44" s="365" t="n">
        <v>0</v>
      </c>
      <c r="X44" s="365" t="n">
        <v>2</v>
      </c>
      <c r="Y44" s="352"/>
      <c r="Z44" s="365" t="n">
        <v>0.14625</v>
      </c>
      <c r="AA44" s="365" t="n">
        <v>0.195</v>
      </c>
      <c r="AB44" s="365" t="n">
        <v>0.2925</v>
      </c>
      <c r="AC44" s="352"/>
      <c r="AD44" s="365" t="n">
        <v>0.07875</v>
      </c>
      <c r="AE44" s="365" t="n">
        <v>0.105</v>
      </c>
      <c r="AF44" s="365" t="n">
        <v>0.1575</v>
      </c>
      <c r="AG44" s="352"/>
      <c r="AH44" s="365" t="n">
        <v>-1</v>
      </c>
      <c r="AI44" s="365" t="n">
        <v>2.7</v>
      </c>
      <c r="AJ44" s="365" t="n">
        <v>2.5</v>
      </c>
      <c r="AK44" s="352"/>
      <c r="AL44" s="365" t="n">
        <v>-0.1</v>
      </c>
      <c r="AM44" s="365" t="n">
        <v>1.25</v>
      </c>
      <c r="AN44" s="365" t="n">
        <v>0.1</v>
      </c>
      <c r="AO44" s="352"/>
      <c r="AP44" s="353" t="n">
        <v>12</v>
      </c>
      <c r="AQ44" s="366" t="n">
        <v>0.3</v>
      </c>
      <c r="AR44" s="352"/>
      <c r="AS44" s="366" t="n">
        <v>-1.5</v>
      </c>
      <c r="AT44" s="370" t="n">
        <v>0</v>
      </c>
      <c r="AU44" s="352"/>
      <c r="AV44" s="366" t="n">
        <v>0</v>
      </c>
      <c r="AW44" s="352"/>
      <c r="AX44" s="352"/>
      <c r="AY44" s="352"/>
      <c r="AZ44" s="352"/>
      <c r="BA44" s="352"/>
      <c r="BB44" s="352"/>
      <c r="BC44" s="352"/>
      <c r="BD44" s="352"/>
      <c r="BE44" s="352"/>
      <c r="BF44" s="352"/>
    </row>
    <row r="45" customFormat="false" ht="12.75" hidden="false" customHeight="false" outlineLevel="0" collapsed="false">
      <c r="A45" s="355" t="n">
        <f aca="false">EOMONTH(A44,0)+1</f>
        <v>38169</v>
      </c>
      <c r="B45" s="346" t="n">
        <v>0.061499170564736</v>
      </c>
      <c r="D45" s="363" t="n">
        <v>37043</v>
      </c>
      <c r="E45" s="364" t="n">
        <v>107.5</v>
      </c>
      <c r="F45" s="364" t="n">
        <v>110.5</v>
      </c>
      <c r="G45" s="364" t="n">
        <v>112.5</v>
      </c>
      <c r="H45" s="359"/>
      <c r="I45" s="364" t="n">
        <v>27.25</v>
      </c>
      <c r="J45" s="364" t="n">
        <v>31.75</v>
      </c>
      <c r="K45" s="364" t="n">
        <v>35.25</v>
      </c>
      <c r="L45" s="353"/>
      <c r="M45" s="354" t="n">
        <v>37926</v>
      </c>
      <c r="N45" s="365" t="n">
        <v>26.75</v>
      </c>
      <c r="O45" s="365" t="n">
        <v>29.5</v>
      </c>
      <c r="P45" s="365" t="n">
        <v>32</v>
      </c>
      <c r="Q45" s="352"/>
      <c r="R45" s="365" t="n">
        <v>24.75</v>
      </c>
      <c r="S45" s="365" t="n">
        <v>27.5</v>
      </c>
      <c r="T45" s="365" t="n">
        <v>30</v>
      </c>
      <c r="U45" s="352"/>
      <c r="V45" s="365" t="n">
        <v>0</v>
      </c>
      <c r="W45" s="365" t="n">
        <v>0</v>
      </c>
      <c r="X45" s="365" t="n">
        <v>2</v>
      </c>
      <c r="Y45" s="352"/>
      <c r="Z45" s="365" t="n">
        <v>0.14625</v>
      </c>
      <c r="AA45" s="365" t="n">
        <v>0.195</v>
      </c>
      <c r="AB45" s="365" t="n">
        <v>0.2925</v>
      </c>
      <c r="AC45" s="352"/>
      <c r="AD45" s="365" t="n">
        <v>0.07875</v>
      </c>
      <c r="AE45" s="365" t="n">
        <v>0.105</v>
      </c>
      <c r="AF45" s="365" t="n">
        <v>0.1575</v>
      </c>
      <c r="AG45" s="352"/>
      <c r="AH45" s="365" t="n">
        <v>-0.5</v>
      </c>
      <c r="AI45" s="365" t="n">
        <v>2.565</v>
      </c>
      <c r="AJ45" s="365" t="n">
        <v>1</v>
      </c>
      <c r="AK45" s="352"/>
      <c r="AL45" s="365" t="n">
        <v>-0.1</v>
      </c>
      <c r="AM45" s="365" t="n">
        <v>1.25</v>
      </c>
      <c r="AN45" s="365" t="n">
        <v>0.1</v>
      </c>
      <c r="AO45" s="352"/>
      <c r="AP45" s="353" t="n">
        <v>13</v>
      </c>
      <c r="AQ45" s="366" t="n">
        <v>0.3</v>
      </c>
      <c r="AR45" s="352"/>
      <c r="AS45" s="366" t="n">
        <v>-1</v>
      </c>
      <c r="AT45" s="370" t="n">
        <v>0</v>
      </c>
      <c r="AU45" s="352"/>
      <c r="AV45" s="366" t="n">
        <v>0</v>
      </c>
      <c r="AW45" s="352"/>
      <c r="AX45" s="352"/>
      <c r="AY45" s="352"/>
      <c r="AZ45" s="352"/>
      <c r="BA45" s="352"/>
      <c r="BB45" s="352"/>
      <c r="BC45" s="352"/>
      <c r="BD45" s="352"/>
      <c r="BE45" s="352"/>
      <c r="BF45" s="352"/>
    </row>
    <row r="46" customFormat="false" ht="12.75" hidden="false" customHeight="false" outlineLevel="0" collapsed="false">
      <c r="A46" s="355" t="n">
        <f aca="false">EOMONTH(A45,0)+1</f>
        <v>38200</v>
      </c>
      <c r="B46" s="346" t="n">
        <v>0.061522572692275</v>
      </c>
      <c r="D46" s="363" t="n">
        <v>37073</v>
      </c>
      <c r="E46" s="364" t="n">
        <v>177.75</v>
      </c>
      <c r="F46" s="364" t="n">
        <v>187.75</v>
      </c>
      <c r="G46" s="364" t="n">
        <v>192.75</v>
      </c>
      <c r="H46" s="359"/>
      <c r="I46" s="364" t="n">
        <v>29.1500015258789</v>
      </c>
      <c r="J46" s="364" t="n">
        <v>33.1500015258789</v>
      </c>
      <c r="K46" s="364" t="n">
        <v>39.1500015258789</v>
      </c>
      <c r="L46" s="353"/>
      <c r="M46" s="354" t="n">
        <v>37956</v>
      </c>
      <c r="N46" s="365" t="n">
        <v>24.75</v>
      </c>
      <c r="O46" s="365" t="n">
        <v>27.5</v>
      </c>
      <c r="P46" s="365" t="n">
        <v>30</v>
      </c>
      <c r="Q46" s="352"/>
      <c r="R46" s="365" t="n">
        <v>22.75</v>
      </c>
      <c r="S46" s="365" t="n">
        <v>25.5</v>
      </c>
      <c r="T46" s="365" t="n">
        <v>28</v>
      </c>
      <c r="U46" s="352"/>
      <c r="V46" s="365" t="n">
        <v>0</v>
      </c>
      <c r="W46" s="365" t="n">
        <v>0</v>
      </c>
      <c r="X46" s="365" t="n">
        <v>2</v>
      </c>
      <c r="Y46" s="352"/>
      <c r="Z46" s="365" t="n">
        <v>0.148125</v>
      </c>
      <c r="AA46" s="365" t="n">
        <v>0.1975</v>
      </c>
      <c r="AB46" s="365" t="n">
        <v>0.29625</v>
      </c>
      <c r="AC46" s="352"/>
      <c r="AD46" s="365" t="n">
        <v>0.08625</v>
      </c>
      <c r="AE46" s="365" t="n">
        <v>0.115</v>
      </c>
      <c r="AF46" s="365" t="n">
        <v>0.1725</v>
      </c>
      <c r="AG46" s="352"/>
      <c r="AH46" s="365" t="n">
        <v>-0.4</v>
      </c>
      <c r="AI46" s="365" t="n">
        <v>2.3625</v>
      </c>
      <c r="AJ46" s="365" t="n">
        <v>0.5</v>
      </c>
      <c r="AK46" s="352"/>
      <c r="AL46" s="365" t="n">
        <v>-0.1</v>
      </c>
      <c r="AM46" s="365" t="n">
        <v>1.25</v>
      </c>
      <c r="AN46" s="365" t="n">
        <v>0.1</v>
      </c>
      <c r="AO46" s="352"/>
      <c r="AP46" s="353" t="n">
        <v>13</v>
      </c>
      <c r="AQ46" s="366" t="n">
        <v>0.3</v>
      </c>
      <c r="AR46" s="352"/>
      <c r="AS46" s="366" t="n">
        <v>-0.5</v>
      </c>
      <c r="AT46" s="370" t="n">
        <v>0</v>
      </c>
      <c r="AU46" s="352"/>
      <c r="AV46" s="366" t="n">
        <v>0</v>
      </c>
      <c r="AW46" s="352"/>
      <c r="AX46" s="352"/>
      <c r="AY46" s="352"/>
      <c r="AZ46" s="352"/>
      <c r="BA46" s="352"/>
      <c r="BB46" s="352"/>
      <c r="BC46" s="352"/>
      <c r="BD46" s="352"/>
      <c r="BE46" s="352"/>
      <c r="BF46" s="352"/>
    </row>
    <row r="47" customFormat="false" ht="12.75" hidden="false" customHeight="false" outlineLevel="0" collapsed="false">
      <c r="A47" s="355" t="n">
        <f aca="false">EOMONTH(A46,0)+1</f>
        <v>38231</v>
      </c>
      <c r="B47" s="346" t="n">
        <v>0.06154597482</v>
      </c>
      <c r="D47" s="363" t="n">
        <v>37104</v>
      </c>
      <c r="E47" s="364" t="n">
        <v>167.75</v>
      </c>
      <c r="F47" s="364" t="n">
        <v>177.75</v>
      </c>
      <c r="G47" s="364" t="n">
        <v>182.75</v>
      </c>
      <c r="H47" s="359"/>
      <c r="I47" s="364" t="n">
        <v>28.9000015258789</v>
      </c>
      <c r="J47" s="364" t="n">
        <v>32.9000015258789</v>
      </c>
      <c r="K47" s="364" t="n">
        <v>38.9000015258789</v>
      </c>
      <c r="L47" s="353"/>
      <c r="M47" s="354" t="n">
        <v>37987</v>
      </c>
      <c r="N47" s="365" t="n">
        <v>26.75</v>
      </c>
      <c r="O47" s="365" t="n">
        <v>29.75</v>
      </c>
      <c r="P47" s="365" t="n">
        <v>32.5</v>
      </c>
      <c r="Q47" s="352"/>
      <c r="R47" s="365" t="n">
        <v>24.75</v>
      </c>
      <c r="S47" s="365" t="n">
        <v>27.75</v>
      </c>
      <c r="T47" s="365" t="n">
        <v>30.5</v>
      </c>
      <c r="U47" s="352"/>
      <c r="V47" s="365" t="n">
        <v>0</v>
      </c>
      <c r="W47" s="365" t="n">
        <v>0</v>
      </c>
      <c r="X47" s="365" t="n">
        <v>3</v>
      </c>
      <c r="Y47" s="352"/>
      <c r="Z47" s="365" t="n">
        <v>0.2038125</v>
      </c>
      <c r="AA47" s="365" t="n">
        <v>0.27175</v>
      </c>
      <c r="AB47" s="365" t="n">
        <v>0.407625</v>
      </c>
      <c r="AC47" s="352"/>
      <c r="AD47" s="365" t="n">
        <v>0.10125</v>
      </c>
      <c r="AE47" s="365" t="n">
        <v>0.135</v>
      </c>
      <c r="AF47" s="365" t="n">
        <v>0.2025</v>
      </c>
      <c r="AG47" s="352"/>
      <c r="AH47" s="365" t="n">
        <v>-0.4</v>
      </c>
      <c r="AI47" s="365" t="n">
        <v>2.9025</v>
      </c>
      <c r="AJ47" s="365" t="n">
        <v>0.5</v>
      </c>
      <c r="AK47" s="352"/>
      <c r="AL47" s="365" t="n">
        <v>-0.1</v>
      </c>
      <c r="AM47" s="365" t="n">
        <v>1.25</v>
      </c>
      <c r="AN47" s="365" t="n">
        <v>0.1</v>
      </c>
      <c r="AO47" s="352"/>
      <c r="AP47" s="353" t="n">
        <v>13</v>
      </c>
      <c r="AQ47" s="366" t="n">
        <v>0.3</v>
      </c>
      <c r="AR47" s="352"/>
      <c r="AS47" s="366" t="n">
        <v>0</v>
      </c>
      <c r="AT47" s="370" t="n">
        <v>0</v>
      </c>
      <c r="AU47" s="352"/>
      <c r="AV47" s="366" t="n">
        <v>0</v>
      </c>
      <c r="AW47" s="352"/>
      <c r="AX47" s="352"/>
      <c r="AY47" s="352"/>
      <c r="AZ47" s="352"/>
      <c r="BA47" s="352"/>
      <c r="BB47" s="352"/>
      <c r="BC47" s="352"/>
      <c r="BD47" s="352"/>
      <c r="BE47" s="352"/>
      <c r="BF47" s="352"/>
    </row>
    <row r="48" customFormat="false" ht="12.75" hidden="false" customHeight="false" outlineLevel="0" collapsed="false">
      <c r="A48" s="355" t="n">
        <f aca="false">EOMONTH(A47,0)+1</f>
        <v>38261</v>
      </c>
      <c r="B48" s="346" t="n">
        <v>0.06156995905522</v>
      </c>
      <c r="D48" s="363" t="n">
        <v>37135</v>
      </c>
      <c r="E48" s="364" t="n">
        <v>59.75</v>
      </c>
      <c r="F48" s="364" t="n">
        <v>60.75</v>
      </c>
      <c r="G48" s="364" t="n">
        <v>61.75</v>
      </c>
      <c r="H48" s="359"/>
      <c r="I48" s="364" t="n">
        <v>24.75</v>
      </c>
      <c r="J48" s="364" t="n">
        <v>30</v>
      </c>
      <c r="K48" s="364" t="n">
        <v>31.75</v>
      </c>
      <c r="L48" s="353"/>
      <c r="M48" s="354" t="n">
        <v>38018</v>
      </c>
      <c r="N48" s="365" t="n">
        <v>24.75</v>
      </c>
      <c r="O48" s="365" t="n">
        <v>27.75</v>
      </c>
      <c r="P48" s="365" t="n">
        <v>30.5</v>
      </c>
      <c r="Q48" s="352"/>
      <c r="R48" s="365" t="n">
        <v>22.75</v>
      </c>
      <c r="S48" s="365" t="n">
        <v>25.75</v>
      </c>
      <c r="T48" s="365" t="n">
        <v>28.5</v>
      </c>
      <c r="U48" s="352"/>
      <c r="V48" s="365" t="n">
        <v>0</v>
      </c>
      <c r="W48" s="365" t="n">
        <v>0</v>
      </c>
      <c r="X48" s="365" t="n">
        <v>3</v>
      </c>
      <c r="Y48" s="352"/>
      <c r="Z48" s="365" t="n">
        <v>0.2038125</v>
      </c>
      <c r="AA48" s="365" t="n">
        <v>0.27175</v>
      </c>
      <c r="AB48" s="365" t="n">
        <v>0.407625</v>
      </c>
      <c r="AC48" s="352"/>
      <c r="AD48" s="365" t="n">
        <v>0.10125</v>
      </c>
      <c r="AE48" s="365" t="n">
        <v>0.135</v>
      </c>
      <c r="AF48" s="365" t="n">
        <v>0.2025</v>
      </c>
      <c r="AG48" s="352"/>
      <c r="AH48" s="365" t="n">
        <v>-0.4</v>
      </c>
      <c r="AI48" s="365" t="n">
        <v>2.9025</v>
      </c>
      <c r="AJ48" s="365" t="n">
        <v>0.6</v>
      </c>
      <c r="AK48" s="352"/>
      <c r="AL48" s="365" t="n">
        <v>-0.1</v>
      </c>
      <c r="AM48" s="365" t="n">
        <v>1.25</v>
      </c>
      <c r="AN48" s="365" t="n">
        <v>0.1</v>
      </c>
      <c r="AO48" s="352"/>
      <c r="AP48" s="353" t="n">
        <v>14</v>
      </c>
      <c r="AQ48" s="366" t="n">
        <v>0.3</v>
      </c>
      <c r="AR48" s="352"/>
      <c r="AS48" s="366" t="n">
        <v>1</v>
      </c>
      <c r="AT48" s="370" t="n">
        <v>0</v>
      </c>
      <c r="AU48" s="352"/>
      <c r="AV48" s="366" t="n">
        <v>0</v>
      </c>
      <c r="AW48" s="352"/>
      <c r="AX48" s="352"/>
      <c r="AY48" s="352"/>
      <c r="AZ48" s="352"/>
      <c r="BA48" s="352"/>
      <c r="BB48" s="352"/>
      <c r="BC48" s="352"/>
      <c r="BD48" s="352"/>
      <c r="BE48" s="352"/>
      <c r="BF48" s="352"/>
    </row>
    <row r="49" customFormat="false" ht="12.75" hidden="false" customHeight="false" outlineLevel="0" collapsed="false">
      <c r="A49" s="355" t="n">
        <f aca="false">EOMONTH(A48,0)+1</f>
        <v>38292</v>
      </c>
      <c r="B49" s="346" t="n">
        <v>0.061596029570591</v>
      </c>
      <c r="D49" s="363" t="n">
        <v>37165</v>
      </c>
      <c r="E49" s="364" t="n">
        <v>51</v>
      </c>
      <c r="F49" s="364" t="n">
        <v>51.25</v>
      </c>
      <c r="G49" s="364" t="n">
        <v>51.5</v>
      </c>
      <c r="H49" s="359"/>
      <c r="I49" s="364" t="n">
        <v>22</v>
      </c>
      <c r="J49" s="364" t="n">
        <v>24.75</v>
      </c>
      <c r="K49" s="364" t="n">
        <v>29</v>
      </c>
      <c r="L49" s="353"/>
      <c r="M49" s="354" t="n">
        <v>38047</v>
      </c>
      <c r="N49" s="365" t="n">
        <v>25.75</v>
      </c>
      <c r="O49" s="365" t="n">
        <v>28.75</v>
      </c>
      <c r="P49" s="365" t="n">
        <v>31.5</v>
      </c>
      <c r="Q49" s="352"/>
      <c r="R49" s="365" t="n">
        <v>23.75</v>
      </c>
      <c r="S49" s="365" t="n">
        <v>26.75</v>
      </c>
      <c r="T49" s="365" t="n">
        <v>29.5</v>
      </c>
      <c r="U49" s="352"/>
      <c r="V49" s="365" t="n">
        <v>0</v>
      </c>
      <c r="W49" s="365" t="n">
        <v>0</v>
      </c>
      <c r="X49" s="365" t="n">
        <v>2</v>
      </c>
      <c r="Y49" s="352"/>
      <c r="Z49" s="365" t="n">
        <v>0.135</v>
      </c>
      <c r="AA49" s="365" t="n">
        <v>0.18</v>
      </c>
      <c r="AB49" s="365" t="n">
        <v>0.27</v>
      </c>
      <c r="AC49" s="352"/>
      <c r="AD49" s="365" t="n">
        <v>0.09</v>
      </c>
      <c r="AE49" s="365" t="n">
        <v>0.12</v>
      </c>
      <c r="AF49" s="365" t="n">
        <v>0.18</v>
      </c>
      <c r="AG49" s="352"/>
      <c r="AH49" s="365" t="n">
        <v>-0.5</v>
      </c>
      <c r="AI49" s="365" t="n">
        <v>2.565</v>
      </c>
      <c r="AJ49" s="365" t="n">
        <v>1</v>
      </c>
      <c r="AK49" s="352"/>
      <c r="AL49" s="365" t="n">
        <v>-0.1</v>
      </c>
      <c r="AM49" s="365" t="n">
        <v>1.25</v>
      </c>
      <c r="AN49" s="365" t="n">
        <v>0.1</v>
      </c>
      <c r="AO49" s="352"/>
      <c r="AP49" s="353" t="n">
        <v>14</v>
      </c>
      <c r="AQ49" s="366" t="n">
        <v>0.3</v>
      </c>
      <c r="AR49" s="352"/>
      <c r="AS49" s="366" t="n">
        <v>2</v>
      </c>
      <c r="AT49" s="370" t="n">
        <v>0</v>
      </c>
      <c r="AU49" s="352"/>
      <c r="AV49" s="366" t="n">
        <v>0</v>
      </c>
      <c r="AW49" s="352"/>
      <c r="AX49" s="352"/>
      <c r="AY49" s="352"/>
      <c r="AZ49" s="352"/>
      <c r="BA49" s="352"/>
      <c r="BB49" s="352"/>
      <c r="BC49" s="352"/>
      <c r="BD49" s="352"/>
      <c r="BE49" s="352"/>
      <c r="BF49" s="352"/>
    </row>
    <row r="50" customFormat="false" ht="12.75" hidden="false" customHeight="false" outlineLevel="0" collapsed="false">
      <c r="A50" s="355" t="n">
        <f aca="false">EOMONTH(A49,0)+1</f>
        <v>38322</v>
      </c>
      <c r="B50" s="346" t="n">
        <v>0.06162125910181</v>
      </c>
      <c r="D50" s="363" t="n">
        <v>37196</v>
      </c>
      <c r="E50" s="364" t="n">
        <v>51</v>
      </c>
      <c r="F50" s="364" t="n">
        <v>51.25</v>
      </c>
      <c r="G50" s="364" t="n">
        <v>51.5</v>
      </c>
      <c r="H50" s="359"/>
      <c r="I50" s="364" t="n">
        <v>22</v>
      </c>
      <c r="J50" s="364" t="n">
        <v>24.75</v>
      </c>
      <c r="K50" s="364" t="n">
        <v>29</v>
      </c>
      <c r="L50" s="353"/>
      <c r="M50" s="354" t="n">
        <v>38078</v>
      </c>
      <c r="N50" s="365" t="n">
        <v>26.75</v>
      </c>
      <c r="O50" s="365" t="n">
        <v>29.75</v>
      </c>
      <c r="P50" s="365" t="n">
        <v>32.5</v>
      </c>
      <c r="Q50" s="352"/>
      <c r="R50" s="365" t="n">
        <v>24.75</v>
      </c>
      <c r="S50" s="365" t="n">
        <v>27.75</v>
      </c>
      <c r="T50" s="365" t="n">
        <v>30.5</v>
      </c>
      <c r="U50" s="352"/>
      <c r="V50" s="365" t="n">
        <v>0</v>
      </c>
      <c r="W50" s="365" t="n">
        <v>0</v>
      </c>
      <c r="X50" s="365" t="n">
        <v>2</v>
      </c>
      <c r="Y50" s="352"/>
      <c r="Z50" s="365" t="n">
        <v>0.135</v>
      </c>
      <c r="AA50" s="365" t="n">
        <v>0.18</v>
      </c>
      <c r="AB50" s="365" t="n">
        <v>0.27</v>
      </c>
      <c r="AC50" s="352"/>
      <c r="AD50" s="365" t="n">
        <v>0.09</v>
      </c>
      <c r="AE50" s="365" t="n">
        <v>0.12</v>
      </c>
      <c r="AF50" s="365" t="n">
        <v>0.18</v>
      </c>
      <c r="AG50" s="352"/>
      <c r="AH50" s="365" t="n">
        <v>-0.5</v>
      </c>
      <c r="AI50" s="365" t="n">
        <v>2.4975</v>
      </c>
      <c r="AJ50" s="365" t="n">
        <v>1</v>
      </c>
      <c r="AK50" s="352"/>
      <c r="AL50" s="365" t="n">
        <v>-0.1</v>
      </c>
      <c r="AM50" s="365" t="n">
        <v>1.25</v>
      </c>
      <c r="AN50" s="365" t="n">
        <v>0.1</v>
      </c>
      <c r="AO50" s="352"/>
      <c r="AP50" s="353" t="n">
        <v>14</v>
      </c>
      <c r="AQ50" s="366" t="n">
        <v>0.4</v>
      </c>
      <c r="AR50" s="352"/>
      <c r="AS50" s="366" t="n">
        <v>3</v>
      </c>
      <c r="AT50" s="370" t="n">
        <v>0.01</v>
      </c>
      <c r="AU50" s="352"/>
      <c r="AV50" s="366" t="n">
        <v>0</v>
      </c>
      <c r="AW50" s="352"/>
      <c r="AX50" s="352"/>
      <c r="AY50" s="352"/>
      <c r="AZ50" s="352"/>
      <c r="BA50" s="352"/>
      <c r="BB50" s="352"/>
      <c r="BC50" s="352"/>
      <c r="BD50" s="352"/>
      <c r="BE50" s="352"/>
      <c r="BF50" s="352"/>
    </row>
    <row r="51" customFormat="false" ht="12.75" hidden="false" customHeight="false" outlineLevel="0" collapsed="false">
      <c r="A51" s="355" t="n">
        <f aca="false">EOMONTH(A50,0)+1</f>
        <v>38353</v>
      </c>
      <c r="B51" s="346" t="n">
        <v>0.061683294741668</v>
      </c>
      <c r="D51" s="363" t="n">
        <v>37226</v>
      </c>
      <c r="E51" s="364" t="n">
        <v>51</v>
      </c>
      <c r="F51" s="364" t="n">
        <v>51.25</v>
      </c>
      <c r="G51" s="364" t="n">
        <v>51.5</v>
      </c>
      <c r="H51" s="359"/>
      <c r="I51" s="364" t="n">
        <v>22.5</v>
      </c>
      <c r="J51" s="364" t="n">
        <v>25.25</v>
      </c>
      <c r="K51" s="364" t="n">
        <v>29.5</v>
      </c>
      <c r="L51" s="353"/>
      <c r="M51" s="354" t="n">
        <v>38108</v>
      </c>
      <c r="N51" s="365" t="n">
        <v>33</v>
      </c>
      <c r="O51" s="365" t="n">
        <v>36</v>
      </c>
      <c r="P51" s="365" t="n">
        <v>38.75</v>
      </c>
      <c r="Q51" s="352"/>
      <c r="R51" s="365" t="n">
        <v>31</v>
      </c>
      <c r="S51" s="365" t="n">
        <v>34</v>
      </c>
      <c r="T51" s="365" t="n">
        <v>36.75</v>
      </c>
      <c r="U51" s="352"/>
      <c r="V51" s="365" t="n">
        <v>0</v>
      </c>
      <c r="W51" s="365" t="n">
        <v>0</v>
      </c>
      <c r="X51" s="365" t="n">
        <v>3</v>
      </c>
      <c r="Y51" s="352"/>
      <c r="Z51" s="365" t="n">
        <v>0.20025</v>
      </c>
      <c r="AA51" s="365" t="n">
        <v>0.267</v>
      </c>
      <c r="AB51" s="365" t="n">
        <v>0.4005</v>
      </c>
      <c r="AC51" s="352"/>
      <c r="AD51" s="365" t="n">
        <v>0.11625</v>
      </c>
      <c r="AE51" s="365" t="n">
        <v>0.155</v>
      </c>
      <c r="AF51" s="365" t="n">
        <v>0.2325</v>
      </c>
      <c r="AG51" s="352"/>
      <c r="AH51" s="365" t="n">
        <v>-0.4</v>
      </c>
      <c r="AI51" s="365" t="n">
        <v>3.1725</v>
      </c>
      <c r="AJ51" s="365" t="n">
        <v>0.5</v>
      </c>
      <c r="AK51" s="352"/>
      <c r="AL51" s="365" t="n">
        <v>-0.1</v>
      </c>
      <c r="AM51" s="365" t="n">
        <v>1.3125</v>
      </c>
      <c r="AN51" s="365" t="n">
        <v>0.1</v>
      </c>
      <c r="AO51" s="352"/>
      <c r="AP51" s="353" t="n">
        <v>15</v>
      </c>
      <c r="AQ51" s="366" t="n">
        <v>0.4</v>
      </c>
      <c r="AR51" s="352"/>
      <c r="AS51" s="366" t="n">
        <v>4</v>
      </c>
      <c r="AT51" s="370" t="n">
        <v>0.015</v>
      </c>
      <c r="AU51" s="352"/>
      <c r="AV51" s="366" t="n">
        <v>0</v>
      </c>
      <c r="AW51" s="352"/>
      <c r="AX51" s="352"/>
      <c r="AY51" s="352"/>
      <c r="AZ51" s="352"/>
      <c r="BA51" s="352"/>
      <c r="BB51" s="352"/>
      <c r="BC51" s="352"/>
      <c r="BD51" s="352"/>
      <c r="BE51" s="352"/>
      <c r="BF51" s="352"/>
    </row>
    <row r="52" customFormat="false" ht="12.75" hidden="false" customHeight="false" outlineLevel="0" collapsed="false">
      <c r="A52" s="355" t="n">
        <f aca="false">EOMONTH(A51,0)+1</f>
        <v>38384</v>
      </c>
      <c r="B52" s="346" t="n">
        <v>0.061774948721184</v>
      </c>
      <c r="D52" s="363" t="n">
        <v>37257</v>
      </c>
      <c r="E52" s="364" t="n">
        <v>67.5</v>
      </c>
      <c r="F52" s="364" t="n">
        <v>68</v>
      </c>
      <c r="G52" s="364" t="n">
        <v>68.5</v>
      </c>
      <c r="H52" s="359"/>
      <c r="I52" s="364" t="n">
        <v>22.25</v>
      </c>
      <c r="J52" s="364" t="n">
        <v>25.5</v>
      </c>
      <c r="K52" s="364" t="n">
        <v>29.5</v>
      </c>
      <c r="L52" s="353"/>
      <c r="M52" s="354" t="n">
        <v>38139</v>
      </c>
      <c r="N52" s="365" t="n">
        <v>36.75</v>
      </c>
      <c r="O52" s="365" t="n">
        <v>39.75</v>
      </c>
      <c r="P52" s="365" t="n">
        <v>42.5</v>
      </c>
      <c r="Q52" s="352"/>
      <c r="R52" s="365" t="n">
        <v>25</v>
      </c>
      <c r="S52" s="365" t="n">
        <v>28</v>
      </c>
      <c r="T52" s="365" t="n">
        <v>30.75</v>
      </c>
      <c r="U52" s="352"/>
      <c r="V52" s="365" t="n">
        <v>0.75</v>
      </c>
      <c r="W52" s="365" t="n">
        <v>3</v>
      </c>
      <c r="X52" s="365" t="n">
        <v>8</v>
      </c>
      <c r="Y52" s="352"/>
      <c r="Z52" s="365" t="n">
        <v>0.280125</v>
      </c>
      <c r="AA52" s="365" t="n">
        <v>0.3735</v>
      </c>
      <c r="AB52" s="365" t="n">
        <v>0.56025</v>
      </c>
      <c r="AC52" s="352"/>
      <c r="AD52" s="365" t="n">
        <v>0.13125</v>
      </c>
      <c r="AE52" s="365" t="n">
        <v>0.175</v>
      </c>
      <c r="AF52" s="365" t="n">
        <v>0.2625</v>
      </c>
      <c r="AG52" s="352"/>
      <c r="AH52" s="365" t="n">
        <v>-0.4</v>
      </c>
      <c r="AI52" s="365" t="n">
        <v>4.455</v>
      </c>
      <c r="AJ52" s="365" t="n">
        <v>0.5</v>
      </c>
      <c r="AK52" s="352"/>
      <c r="AL52" s="365" t="n">
        <v>-0.1</v>
      </c>
      <c r="AM52" s="365" t="n">
        <v>1.4375</v>
      </c>
      <c r="AN52" s="365" t="n">
        <v>0.1</v>
      </c>
      <c r="AO52" s="352"/>
      <c r="AP52" s="353" t="n">
        <v>15</v>
      </c>
      <c r="AQ52" s="366" t="n">
        <v>0.4</v>
      </c>
      <c r="AR52" s="352"/>
      <c r="AS52" s="366" t="n">
        <v>5</v>
      </c>
      <c r="AT52" s="370" t="n">
        <v>0.0175</v>
      </c>
      <c r="AU52" s="352"/>
      <c r="AV52" s="366" t="n">
        <v>0</v>
      </c>
      <c r="AW52" s="352"/>
      <c r="AX52" s="352"/>
      <c r="AY52" s="352"/>
      <c r="AZ52" s="352"/>
      <c r="BA52" s="352"/>
      <c r="BB52" s="352"/>
      <c r="BC52" s="352"/>
      <c r="BD52" s="352"/>
      <c r="BE52" s="352"/>
      <c r="BF52" s="352"/>
    </row>
    <row r="53" customFormat="false" ht="12.75" hidden="false" customHeight="false" outlineLevel="0" collapsed="false">
      <c r="A53" s="355" t="n">
        <f aca="false">EOMONTH(A52,0)+1</f>
        <v>38412</v>
      </c>
      <c r="B53" s="346" t="n">
        <v>0.061857732963145</v>
      </c>
      <c r="D53" s="363" t="n">
        <v>37288</v>
      </c>
      <c r="E53" s="364" t="n">
        <v>67.5</v>
      </c>
      <c r="F53" s="364" t="n">
        <v>68</v>
      </c>
      <c r="G53" s="364" t="n">
        <v>68.5</v>
      </c>
      <c r="H53" s="359"/>
      <c r="I53" s="364" t="n">
        <v>22.25</v>
      </c>
      <c r="J53" s="364" t="n">
        <v>25.25</v>
      </c>
      <c r="K53" s="364" t="n">
        <v>29.5</v>
      </c>
      <c r="L53" s="353"/>
      <c r="M53" s="354" t="n">
        <v>38169</v>
      </c>
      <c r="N53" s="365" t="n">
        <v>38.75</v>
      </c>
      <c r="O53" s="365" t="n">
        <v>41.75</v>
      </c>
      <c r="P53" s="365" t="n">
        <v>44.5</v>
      </c>
      <c r="Q53" s="352"/>
      <c r="R53" s="365" t="n">
        <v>37</v>
      </c>
      <c r="S53" s="365" t="n">
        <v>40</v>
      </c>
      <c r="T53" s="365" t="n">
        <v>42.75</v>
      </c>
      <c r="U53" s="352"/>
      <c r="V53" s="365" t="n">
        <v>2</v>
      </c>
      <c r="W53" s="365" t="n">
        <v>7</v>
      </c>
      <c r="X53" s="365" t="n">
        <v>12</v>
      </c>
      <c r="Y53" s="352"/>
      <c r="Z53" s="365" t="n">
        <v>0.283875</v>
      </c>
      <c r="AA53" s="365" t="n">
        <v>0.3785</v>
      </c>
      <c r="AB53" s="365" t="n">
        <v>0.56775</v>
      </c>
      <c r="AC53" s="352"/>
      <c r="AD53" s="365" t="n">
        <v>0.16125</v>
      </c>
      <c r="AE53" s="365" t="n">
        <v>0.215</v>
      </c>
      <c r="AF53" s="365" t="n">
        <v>0.3225</v>
      </c>
      <c r="AG53" s="352"/>
      <c r="AH53" s="365" t="n">
        <v>-0.4</v>
      </c>
      <c r="AI53" s="365" t="n">
        <v>5.805</v>
      </c>
      <c r="AJ53" s="365" t="n">
        <v>0.5</v>
      </c>
      <c r="AK53" s="352"/>
      <c r="AL53" s="365" t="n">
        <v>-0.1</v>
      </c>
      <c r="AM53" s="365" t="n">
        <v>1.4375</v>
      </c>
      <c r="AN53" s="365" t="n">
        <v>0.1</v>
      </c>
      <c r="AO53" s="352"/>
      <c r="AP53" s="353" t="n">
        <v>15</v>
      </c>
      <c r="AQ53" s="366" t="n">
        <v>0.4</v>
      </c>
      <c r="AR53" s="352"/>
      <c r="AS53" s="366" t="n">
        <v>6</v>
      </c>
      <c r="AT53" s="370" t="n">
        <v>0.025</v>
      </c>
      <c r="AU53" s="352"/>
      <c r="AV53" s="366" t="n">
        <v>0</v>
      </c>
      <c r="AW53" s="352"/>
      <c r="AX53" s="352"/>
      <c r="AY53" s="352"/>
      <c r="AZ53" s="352"/>
      <c r="BA53" s="352"/>
      <c r="BB53" s="352"/>
      <c r="BC53" s="352"/>
      <c r="BD53" s="352"/>
      <c r="BE53" s="352"/>
      <c r="BF53" s="352"/>
    </row>
    <row r="54" customFormat="false" ht="12.75" hidden="false" customHeight="false" outlineLevel="0" collapsed="false">
      <c r="A54" s="355" t="n">
        <f aca="false">EOMONTH(A53,0)+1</f>
        <v>38443</v>
      </c>
      <c r="B54" s="346" t="n">
        <v>0.061949386947968</v>
      </c>
      <c r="D54" s="363" t="n">
        <v>37316</v>
      </c>
      <c r="E54" s="364" t="n">
        <v>49.25</v>
      </c>
      <c r="F54" s="364" t="n">
        <v>49.75</v>
      </c>
      <c r="G54" s="364" t="n">
        <v>50.25</v>
      </c>
      <c r="H54" s="359"/>
      <c r="I54" s="364" t="n">
        <v>21.5</v>
      </c>
      <c r="J54" s="364" t="n">
        <v>24.5</v>
      </c>
      <c r="K54" s="364" t="n">
        <v>28.75</v>
      </c>
      <c r="L54" s="353"/>
      <c r="M54" s="354" t="n">
        <v>38200</v>
      </c>
      <c r="N54" s="365" t="n">
        <v>38.75</v>
      </c>
      <c r="O54" s="365" t="n">
        <v>41.75</v>
      </c>
      <c r="P54" s="365" t="n">
        <v>44.5</v>
      </c>
      <c r="Q54" s="352"/>
      <c r="R54" s="365" t="n">
        <v>37</v>
      </c>
      <c r="S54" s="365" t="n">
        <v>40</v>
      </c>
      <c r="T54" s="365" t="n">
        <v>42.75</v>
      </c>
      <c r="U54" s="352"/>
      <c r="V54" s="365" t="n">
        <v>2</v>
      </c>
      <c r="W54" s="365" t="n">
        <v>7</v>
      </c>
      <c r="X54" s="365" t="n">
        <v>12</v>
      </c>
      <c r="Y54" s="352"/>
      <c r="Z54" s="365" t="n">
        <v>0.283875</v>
      </c>
      <c r="AA54" s="365" t="n">
        <v>0.3785</v>
      </c>
      <c r="AB54" s="365" t="n">
        <v>0.56775</v>
      </c>
      <c r="AC54" s="352"/>
      <c r="AD54" s="365" t="n">
        <v>0.16125</v>
      </c>
      <c r="AE54" s="365" t="n">
        <v>0.215</v>
      </c>
      <c r="AF54" s="365" t="n">
        <v>0.3225</v>
      </c>
      <c r="AG54" s="352"/>
      <c r="AH54" s="365" t="n">
        <v>-0.5</v>
      </c>
      <c r="AI54" s="365" t="n">
        <v>5.805</v>
      </c>
      <c r="AJ54" s="365" t="n">
        <v>1.75</v>
      </c>
      <c r="AK54" s="352"/>
      <c r="AL54" s="365" t="n">
        <v>-0.1</v>
      </c>
      <c r="AM54" s="365" t="n">
        <v>1.4375</v>
      </c>
      <c r="AN54" s="365" t="n">
        <v>0.1</v>
      </c>
      <c r="AO54" s="352"/>
      <c r="AP54" s="353" t="n">
        <v>16</v>
      </c>
      <c r="AQ54" s="366" t="n">
        <v>0.4</v>
      </c>
      <c r="AR54" s="352"/>
      <c r="AS54" s="366" t="n">
        <v>7</v>
      </c>
      <c r="AT54" s="370" t="n">
        <v>0.035</v>
      </c>
      <c r="AU54" s="352"/>
      <c r="AV54" s="366" t="n">
        <v>0</v>
      </c>
      <c r="AW54" s="352"/>
      <c r="AX54" s="352"/>
      <c r="AY54" s="352"/>
      <c r="AZ54" s="352"/>
      <c r="BA54" s="352"/>
      <c r="BB54" s="352"/>
      <c r="BC54" s="352"/>
      <c r="BD54" s="352"/>
      <c r="BE54" s="352"/>
      <c r="BF54" s="352"/>
    </row>
    <row r="55" customFormat="false" ht="12.75" hidden="false" customHeight="false" outlineLevel="0" collapsed="false">
      <c r="A55" s="355" t="n">
        <f aca="false">EOMONTH(A54,0)+1</f>
        <v>38473</v>
      </c>
      <c r="B55" s="346" t="n">
        <v>0.062038084355291</v>
      </c>
      <c r="D55" s="363" t="n">
        <v>37347</v>
      </c>
      <c r="E55" s="364" t="n">
        <v>49.25</v>
      </c>
      <c r="F55" s="364" t="n">
        <v>49.75</v>
      </c>
      <c r="G55" s="364" t="n">
        <v>50.25</v>
      </c>
      <c r="H55" s="359"/>
      <c r="I55" s="364" t="n">
        <v>21.25</v>
      </c>
      <c r="J55" s="364" t="n">
        <v>24.25</v>
      </c>
      <c r="K55" s="364" t="n">
        <v>28.5</v>
      </c>
      <c r="L55" s="353"/>
      <c r="M55" s="354" t="n">
        <v>38231</v>
      </c>
      <c r="N55" s="365" t="n">
        <v>33.25</v>
      </c>
      <c r="O55" s="365" t="n">
        <v>36.25</v>
      </c>
      <c r="P55" s="365" t="n">
        <v>39</v>
      </c>
      <c r="Q55" s="352"/>
      <c r="R55" s="365" t="n">
        <v>31.25</v>
      </c>
      <c r="S55" s="365" t="n">
        <v>34.25</v>
      </c>
      <c r="T55" s="365" t="n">
        <v>37</v>
      </c>
      <c r="U55" s="352"/>
      <c r="V55" s="365" t="n">
        <v>0.25</v>
      </c>
      <c r="W55" s="365" t="n">
        <v>1</v>
      </c>
      <c r="X55" s="365" t="n">
        <v>4</v>
      </c>
      <c r="Y55" s="352"/>
      <c r="Z55" s="365" t="n">
        <v>0.20025</v>
      </c>
      <c r="AA55" s="365" t="n">
        <v>0.267</v>
      </c>
      <c r="AB55" s="365" t="n">
        <v>0.4005</v>
      </c>
      <c r="AC55" s="352"/>
      <c r="AD55" s="365" t="n">
        <v>0.10125</v>
      </c>
      <c r="AE55" s="365" t="n">
        <v>0.135</v>
      </c>
      <c r="AF55" s="365" t="n">
        <v>0.2025</v>
      </c>
      <c r="AG55" s="352"/>
      <c r="AH55" s="365" t="n">
        <v>-1</v>
      </c>
      <c r="AI55" s="365" t="n">
        <v>3.1725</v>
      </c>
      <c r="AJ55" s="365" t="n">
        <v>2.5</v>
      </c>
      <c r="AK55" s="352"/>
      <c r="AL55" s="365" t="n">
        <v>-0.1</v>
      </c>
      <c r="AM55" s="365" t="n">
        <v>1.3125</v>
      </c>
      <c r="AN55" s="365" t="n">
        <v>0.1</v>
      </c>
      <c r="AO55" s="352"/>
      <c r="AP55" s="353" t="n">
        <v>16</v>
      </c>
      <c r="AQ55" s="366" t="n">
        <v>0.4</v>
      </c>
      <c r="AR55" s="352"/>
      <c r="AS55" s="366" t="n">
        <v>8</v>
      </c>
      <c r="AT55" s="370" t="n">
        <v>0.04</v>
      </c>
      <c r="AU55" s="352"/>
      <c r="AV55" s="366" t="n">
        <v>0</v>
      </c>
      <c r="AW55" s="352"/>
      <c r="AX55" s="352"/>
      <c r="AY55" s="352"/>
      <c r="AZ55" s="352"/>
      <c r="BA55" s="352"/>
      <c r="BB55" s="352"/>
      <c r="BC55" s="352"/>
      <c r="BD55" s="352"/>
      <c r="BE55" s="352"/>
      <c r="BF55" s="352"/>
    </row>
    <row r="56" customFormat="false" ht="12.75" hidden="false" customHeight="false" outlineLevel="0" collapsed="false">
      <c r="A56" s="355" t="n">
        <f aca="false">EOMONTH(A55,0)+1</f>
        <v>38504</v>
      </c>
      <c r="B56" s="346" t="n">
        <v>0.062129738345602</v>
      </c>
      <c r="D56" s="363" t="n">
        <v>37377</v>
      </c>
      <c r="E56" s="364" t="n">
        <v>61.75</v>
      </c>
      <c r="F56" s="364" t="n">
        <v>62.75</v>
      </c>
      <c r="G56" s="364" t="n">
        <v>63.75</v>
      </c>
      <c r="H56" s="359"/>
      <c r="I56" s="364" t="n">
        <v>29</v>
      </c>
      <c r="J56" s="364" t="n">
        <v>32</v>
      </c>
      <c r="K56" s="364" t="n">
        <v>36.25</v>
      </c>
      <c r="L56" s="353"/>
      <c r="M56" s="354" t="n">
        <v>38261</v>
      </c>
      <c r="N56" s="365" t="n">
        <v>27.25</v>
      </c>
      <c r="O56" s="365" t="n">
        <v>30.25</v>
      </c>
      <c r="P56" s="365" t="n">
        <v>33</v>
      </c>
      <c r="Q56" s="352"/>
      <c r="R56" s="365" t="n">
        <v>25.25</v>
      </c>
      <c r="S56" s="365" t="n">
        <v>28.25</v>
      </c>
      <c r="T56" s="365" t="n">
        <v>31</v>
      </c>
      <c r="U56" s="352"/>
      <c r="V56" s="365" t="n">
        <v>0</v>
      </c>
      <c r="W56" s="365" t="n">
        <v>0</v>
      </c>
      <c r="X56" s="365" t="n">
        <v>2</v>
      </c>
      <c r="Y56" s="352"/>
      <c r="Z56" s="365" t="n">
        <v>0.1275</v>
      </c>
      <c r="AA56" s="365" t="n">
        <v>0.17</v>
      </c>
      <c r="AB56" s="365" t="n">
        <v>0.255</v>
      </c>
      <c r="AC56" s="352"/>
      <c r="AD56" s="365" t="n">
        <v>0.07875</v>
      </c>
      <c r="AE56" s="365" t="n">
        <v>0.105</v>
      </c>
      <c r="AF56" s="365" t="n">
        <v>0.1575</v>
      </c>
      <c r="AG56" s="352"/>
      <c r="AH56" s="365" t="n">
        <v>-1</v>
      </c>
      <c r="AI56" s="365" t="n">
        <v>2.7</v>
      </c>
      <c r="AJ56" s="365" t="n">
        <v>2.5</v>
      </c>
      <c r="AK56" s="352"/>
      <c r="AL56" s="365" t="n">
        <v>-0.1</v>
      </c>
      <c r="AM56" s="365" t="n">
        <v>1.25</v>
      </c>
      <c r="AN56" s="365" t="n">
        <v>0.1</v>
      </c>
      <c r="AO56" s="352"/>
      <c r="AP56" s="353" t="n">
        <v>16</v>
      </c>
      <c r="AQ56" s="366" t="n">
        <v>0.4</v>
      </c>
      <c r="AR56" s="352"/>
      <c r="AS56" s="366" t="n">
        <v>9</v>
      </c>
      <c r="AT56" s="370" t="n">
        <v>0.055</v>
      </c>
      <c r="AU56" s="352"/>
      <c r="AV56" s="366" t="n">
        <v>0</v>
      </c>
      <c r="AW56" s="352"/>
      <c r="AX56" s="352"/>
      <c r="AY56" s="352"/>
      <c r="AZ56" s="352"/>
      <c r="BA56" s="352"/>
      <c r="BB56" s="352"/>
      <c r="BC56" s="352"/>
      <c r="BD56" s="352"/>
      <c r="BE56" s="352"/>
      <c r="BF56" s="352"/>
    </row>
    <row r="57" customFormat="false" ht="12.75" hidden="false" customHeight="false" outlineLevel="0" collapsed="false">
      <c r="A57" s="355" t="n">
        <f aca="false">EOMONTH(A56,0)+1</f>
        <v>38534</v>
      </c>
      <c r="B57" s="346" t="n">
        <v>0.062218435758234</v>
      </c>
      <c r="D57" s="363" t="n">
        <v>37408</v>
      </c>
      <c r="E57" s="364" t="n">
        <v>81</v>
      </c>
      <c r="F57" s="364" t="n">
        <v>86</v>
      </c>
      <c r="G57" s="364" t="n">
        <v>91</v>
      </c>
      <c r="H57" s="359"/>
      <c r="I57" s="364" t="n">
        <v>28.25</v>
      </c>
      <c r="J57" s="364" t="n">
        <v>33</v>
      </c>
      <c r="K57" s="364" t="n">
        <v>36.75</v>
      </c>
      <c r="L57" s="353"/>
      <c r="M57" s="354" t="n">
        <v>38292</v>
      </c>
      <c r="N57" s="365" t="n">
        <v>27.25</v>
      </c>
      <c r="O57" s="365" t="n">
        <v>30.25</v>
      </c>
      <c r="P57" s="365" t="n">
        <v>33</v>
      </c>
      <c r="Q57" s="352"/>
      <c r="R57" s="365" t="n">
        <v>25.25</v>
      </c>
      <c r="S57" s="365" t="n">
        <v>28.25</v>
      </c>
      <c r="T57" s="365" t="n">
        <v>31</v>
      </c>
      <c r="U57" s="352"/>
      <c r="V57" s="365" t="n">
        <v>0</v>
      </c>
      <c r="W57" s="365" t="n">
        <v>0</v>
      </c>
      <c r="X57" s="365" t="n">
        <v>2</v>
      </c>
      <c r="Y57" s="352"/>
      <c r="Z57" s="365" t="n">
        <v>0.1275</v>
      </c>
      <c r="AA57" s="365" t="n">
        <v>0.17</v>
      </c>
      <c r="AB57" s="365" t="n">
        <v>0.255</v>
      </c>
      <c r="AC57" s="352"/>
      <c r="AD57" s="365" t="n">
        <v>0.07875</v>
      </c>
      <c r="AE57" s="365" t="n">
        <v>0.105</v>
      </c>
      <c r="AF57" s="365" t="n">
        <v>0.1575</v>
      </c>
      <c r="AG57" s="352"/>
      <c r="AH57" s="365" t="n">
        <v>-0.5</v>
      </c>
      <c r="AI57" s="365" t="n">
        <v>2.565</v>
      </c>
      <c r="AJ57" s="365" t="n">
        <v>1</v>
      </c>
      <c r="AK57" s="352"/>
      <c r="AL57" s="365" t="n">
        <v>-0.1</v>
      </c>
      <c r="AM57" s="365" t="n">
        <v>1.25</v>
      </c>
      <c r="AN57" s="365" t="n">
        <v>0.1</v>
      </c>
      <c r="AO57" s="352"/>
      <c r="AP57" s="353" t="n">
        <v>17</v>
      </c>
      <c r="AQ57" s="366" t="n">
        <v>0.4</v>
      </c>
      <c r="AR57" s="352"/>
      <c r="AS57" s="366" t="n">
        <v>10</v>
      </c>
      <c r="AT57" s="370" t="n">
        <v>0.07</v>
      </c>
      <c r="AU57" s="352"/>
      <c r="AV57" s="352"/>
      <c r="AW57" s="352"/>
      <c r="AX57" s="352"/>
      <c r="AY57" s="352"/>
      <c r="AZ57" s="352"/>
      <c r="BA57" s="352"/>
      <c r="BB57" s="352"/>
      <c r="BC57" s="352"/>
      <c r="BD57" s="352"/>
      <c r="BE57" s="352"/>
      <c r="BF57" s="352"/>
    </row>
    <row r="58" customFormat="false" ht="12.75" hidden="false" customHeight="false" outlineLevel="0" collapsed="false">
      <c r="A58" s="355" t="n">
        <f aca="false">EOMONTH(A57,0)+1</f>
        <v>38565</v>
      </c>
      <c r="B58" s="346" t="n">
        <v>0.062310089754032</v>
      </c>
      <c r="D58" s="363" t="n">
        <v>37438</v>
      </c>
      <c r="E58" s="364" t="n">
        <v>113.75</v>
      </c>
      <c r="F58" s="364" t="n">
        <v>123.75</v>
      </c>
      <c r="G58" s="364" t="n">
        <v>133.75</v>
      </c>
      <c r="H58" s="359"/>
      <c r="I58" s="364" t="n">
        <v>30.5</v>
      </c>
      <c r="J58" s="364" t="n">
        <v>34.75</v>
      </c>
      <c r="K58" s="364" t="n">
        <v>41</v>
      </c>
      <c r="L58" s="353"/>
      <c r="M58" s="354" t="n">
        <v>38322</v>
      </c>
      <c r="N58" s="365" t="n">
        <v>25.25</v>
      </c>
      <c r="O58" s="365" t="n">
        <v>28.25</v>
      </c>
      <c r="P58" s="365" t="n">
        <v>31</v>
      </c>
      <c r="Q58" s="352"/>
      <c r="R58" s="365" t="n">
        <v>23.25</v>
      </c>
      <c r="S58" s="365" t="n">
        <v>26.25</v>
      </c>
      <c r="T58" s="365" t="n">
        <v>29</v>
      </c>
      <c r="U58" s="352"/>
      <c r="V58" s="365" t="n">
        <v>0</v>
      </c>
      <c r="W58" s="365" t="n">
        <v>0</v>
      </c>
      <c r="X58" s="365" t="n">
        <v>2</v>
      </c>
      <c r="Y58" s="352"/>
      <c r="Z58" s="365" t="n">
        <v>0.129375</v>
      </c>
      <c r="AA58" s="365" t="n">
        <v>0.1725</v>
      </c>
      <c r="AB58" s="365" t="n">
        <v>0.25875</v>
      </c>
      <c r="AC58" s="352"/>
      <c r="AD58" s="365" t="n">
        <v>0.08625</v>
      </c>
      <c r="AE58" s="365" t="n">
        <v>0.115</v>
      </c>
      <c r="AF58" s="365" t="n">
        <v>0.1725</v>
      </c>
      <c r="AG58" s="352"/>
      <c r="AH58" s="365" t="n">
        <v>-0.4</v>
      </c>
      <c r="AI58" s="365" t="n">
        <v>2.3625</v>
      </c>
      <c r="AJ58" s="365" t="n">
        <v>0.5</v>
      </c>
      <c r="AK58" s="352"/>
      <c r="AL58" s="365" t="n">
        <v>-0.1</v>
      </c>
      <c r="AM58" s="365" t="n">
        <v>1.25</v>
      </c>
      <c r="AN58" s="365" t="n">
        <v>0.1</v>
      </c>
      <c r="AO58" s="352"/>
      <c r="AP58" s="353" t="n">
        <v>17</v>
      </c>
      <c r="AQ58" s="366" t="n">
        <v>0.4</v>
      </c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  <c r="BC58" s="352"/>
      <c r="BD58" s="352"/>
      <c r="BE58" s="352"/>
      <c r="BF58" s="352"/>
    </row>
    <row r="59" customFormat="false" ht="12.75" hidden="false" customHeight="false" outlineLevel="0" collapsed="false">
      <c r="A59" s="355" t="n">
        <f aca="false">EOMONTH(A58,0)+1</f>
        <v>38596</v>
      </c>
      <c r="B59" s="346" t="n">
        <v>0.062401743752617</v>
      </c>
      <c r="D59" s="363" t="n">
        <v>37469</v>
      </c>
      <c r="E59" s="364" t="n">
        <v>106.75</v>
      </c>
      <c r="F59" s="364" t="n">
        <v>116.75</v>
      </c>
      <c r="G59" s="364" t="n">
        <v>126.75</v>
      </c>
      <c r="H59" s="359"/>
      <c r="I59" s="364" t="n">
        <v>30.25</v>
      </c>
      <c r="J59" s="364" t="n">
        <v>34.5</v>
      </c>
      <c r="K59" s="364" t="n">
        <v>40.75</v>
      </c>
      <c r="L59" s="353"/>
      <c r="M59" s="354" t="n">
        <v>38353</v>
      </c>
      <c r="N59" s="365" t="n">
        <v>27.25</v>
      </c>
      <c r="O59" s="365" t="n">
        <v>30.5</v>
      </c>
      <c r="P59" s="365" t="n">
        <v>33.5</v>
      </c>
      <c r="Q59" s="352"/>
      <c r="R59" s="365" t="n">
        <v>25.25</v>
      </c>
      <c r="S59" s="365" t="n">
        <v>28.5</v>
      </c>
      <c r="T59" s="365" t="n">
        <v>31.5</v>
      </c>
      <c r="U59" s="352"/>
      <c r="V59" s="365" t="n">
        <v>0</v>
      </c>
      <c r="W59" s="365" t="n">
        <v>0</v>
      </c>
      <c r="X59" s="365" t="n">
        <v>3</v>
      </c>
      <c r="Y59" s="352"/>
      <c r="Z59" s="365" t="n">
        <v>0.1786875</v>
      </c>
      <c r="AA59" s="365" t="n">
        <v>0.23825</v>
      </c>
      <c r="AB59" s="365" t="n">
        <v>0.357375</v>
      </c>
      <c r="AC59" s="352"/>
      <c r="AD59" s="365" t="n">
        <v>0.10125</v>
      </c>
      <c r="AE59" s="365" t="n">
        <v>0.135</v>
      </c>
      <c r="AF59" s="365" t="n">
        <v>0.2025</v>
      </c>
      <c r="AG59" s="352"/>
      <c r="AH59" s="365" t="n">
        <v>-0.4</v>
      </c>
      <c r="AI59" s="365" t="n">
        <v>2.322</v>
      </c>
      <c r="AJ59" s="365" t="n">
        <v>0.5</v>
      </c>
      <c r="AK59" s="352"/>
      <c r="AL59" s="365" t="n">
        <v>-0.1</v>
      </c>
      <c r="AM59" s="365" t="n">
        <v>1</v>
      </c>
      <c r="AN59" s="365" t="n">
        <v>0.1</v>
      </c>
      <c r="AO59" s="352"/>
      <c r="AP59" s="353" t="n">
        <v>17</v>
      </c>
      <c r="AQ59" s="366" t="n">
        <v>0.4</v>
      </c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  <c r="BC59" s="352"/>
      <c r="BD59" s="352"/>
      <c r="BE59" s="352"/>
      <c r="BF59" s="352"/>
    </row>
    <row r="60" customFormat="false" ht="12.75" hidden="false" customHeight="false" outlineLevel="0" collapsed="false">
      <c r="A60" s="355" t="n">
        <f aca="false">EOMONTH(A59,0)+1</f>
        <v>38626</v>
      </c>
      <c r="B60" s="346" t="n">
        <v>0.062490441173257</v>
      </c>
      <c r="D60" s="363" t="n">
        <v>37500</v>
      </c>
      <c r="E60" s="364" t="n">
        <v>48.5</v>
      </c>
      <c r="F60" s="364" t="n">
        <v>50.5</v>
      </c>
      <c r="G60" s="364" t="n">
        <v>52.5</v>
      </c>
      <c r="H60" s="359"/>
      <c r="I60" s="364" t="n">
        <v>24.5</v>
      </c>
      <c r="J60" s="364" t="n">
        <v>30</v>
      </c>
      <c r="K60" s="364" t="n">
        <v>31.75</v>
      </c>
      <c r="L60" s="353"/>
      <c r="M60" s="354" t="n">
        <v>38384</v>
      </c>
      <c r="N60" s="365" t="n">
        <v>25.25</v>
      </c>
      <c r="O60" s="365" t="n">
        <v>28.5</v>
      </c>
      <c r="P60" s="365" t="n">
        <v>31.5</v>
      </c>
      <c r="Q60" s="352"/>
      <c r="R60" s="365" t="n">
        <v>23.25</v>
      </c>
      <c r="S60" s="365" t="n">
        <v>26.5</v>
      </c>
      <c r="T60" s="365" t="n">
        <v>29.5</v>
      </c>
      <c r="U60" s="352"/>
      <c r="V60" s="365" t="n">
        <v>0</v>
      </c>
      <c r="W60" s="365" t="n">
        <v>0</v>
      </c>
      <c r="X60" s="365" t="n">
        <v>3</v>
      </c>
      <c r="Y60" s="352"/>
      <c r="Z60" s="365" t="n">
        <v>0.1786875</v>
      </c>
      <c r="AA60" s="365" t="n">
        <v>0.23825</v>
      </c>
      <c r="AB60" s="365" t="n">
        <v>0.357375</v>
      </c>
      <c r="AC60" s="352"/>
      <c r="AD60" s="365" t="n">
        <v>0.10125</v>
      </c>
      <c r="AE60" s="365" t="n">
        <v>0.135</v>
      </c>
      <c r="AF60" s="365" t="n">
        <v>0.2025</v>
      </c>
      <c r="AG60" s="352"/>
      <c r="AH60" s="365" t="n">
        <v>-0.4</v>
      </c>
      <c r="AI60" s="365" t="n">
        <v>2.322</v>
      </c>
      <c r="AJ60" s="365" t="n">
        <v>0.6</v>
      </c>
      <c r="AK60" s="352"/>
      <c r="AL60" s="365" t="n">
        <v>-0.1</v>
      </c>
      <c r="AM60" s="365" t="n">
        <v>1</v>
      </c>
      <c r="AN60" s="365" t="n">
        <v>0.1</v>
      </c>
      <c r="AO60" s="352"/>
      <c r="AP60" s="353" t="n">
        <v>18</v>
      </c>
      <c r="AQ60" s="366" t="n">
        <v>0.4</v>
      </c>
      <c r="AR60" s="352"/>
      <c r="AS60" s="352"/>
      <c r="AT60" s="352"/>
      <c r="AU60" s="352"/>
      <c r="AV60" s="352"/>
      <c r="AW60" s="352"/>
      <c r="AX60" s="352"/>
      <c r="AY60" s="352"/>
      <c r="AZ60" s="352"/>
      <c r="BA60" s="352"/>
      <c r="BB60" s="352"/>
      <c r="BC60" s="352"/>
      <c r="BD60" s="352"/>
      <c r="BE60" s="352"/>
      <c r="BF60" s="352"/>
    </row>
    <row r="61" customFormat="false" ht="12.75" hidden="false" customHeight="false" outlineLevel="0" collapsed="false">
      <c r="A61" s="355" t="n">
        <f aca="false">EOMONTH(A60,0)+1</f>
        <v>38657</v>
      </c>
      <c r="B61" s="346" t="n">
        <v>0.062582095177328</v>
      </c>
      <c r="D61" s="363" t="n">
        <v>37530</v>
      </c>
      <c r="E61" s="364" t="n">
        <v>43</v>
      </c>
      <c r="F61" s="364" t="n">
        <v>43.5</v>
      </c>
      <c r="G61" s="364" t="n">
        <v>44</v>
      </c>
      <c r="H61" s="359"/>
      <c r="I61" s="364" t="n">
        <v>21.75</v>
      </c>
      <c r="J61" s="364" t="n">
        <v>24.75</v>
      </c>
      <c r="K61" s="364" t="n">
        <v>29</v>
      </c>
      <c r="L61" s="353"/>
      <c r="M61" s="354" t="n">
        <v>38412</v>
      </c>
      <c r="N61" s="365" t="n">
        <v>26.25</v>
      </c>
      <c r="O61" s="365" t="n">
        <v>29.5</v>
      </c>
      <c r="P61" s="365" t="n">
        <v>32.5</v>
      </c>
      <c r="Q61" s="352"/>
      <c r="R61" s="365" t="n">
        <v>24.25</v>
      </c>
      <c r="S61" s="365" t="n">
        <v>27.5</v>
      </c>
      <c r="T61" s="365" t="n">
        <v>30.5</v>
      </c>
      <c r="U61" s="352"/>
      <c r="V61" s="365" t="n">
        <v>0</v>
      </c>
      <c r="W61" s="365" t="n">
        <v>0</v>
      </c>
      <c r="X61" s="365" t="n">
        <v>2</v>
      </c>
      <c r="Y61" s="352"/>
      <c r="Z61" s="365" t="n">
        <v>0.1711875</v>
      </c>
      <c r="AA61" s="365" t="n">
        <v>0.22825</v>
      </c>
      <c r="AB61" s="365" t="n">
        <v>0.342375</v>
      </c>
      <c r="AC61" s="352"/>
      <c r="AD61" s="365" t="n">
        <v>0.09</v>
      </c>
      <c r="AE61" s="365" t="n">
        <v>0.12</v>
      </c>
      <c r="AF61" s="365" t="n">
        <v>0.18</v>
      </c>
      <c r="AG61" s="352"/>
      <c r="AH61" s="365" t="n">
        <v>-0.5</v>
      </c>
      <c r="AI61" s="365" t="n">
        <v>2.052</v>
      </c>
      <c r="AJ61" s="365" t="n">
        <v>1</v>
      </c>
      <c r="AK61" s="352"/>
      <c r="AL61" s="365" t="n">
        <v>-0.1</v>
      </c>
      <c r="AM61" s="365" t="n">
        <v>1</v>
      </c>
      <c r="AN61" s="365" t="n">
        <v>0.1</v>
      </c>
      <c r="AO61" s="352"/>
      <c r="AP61" s="353" t="n">
        <v>18</v>
      </c>
      <c r="AQ61" s="366" t="n">
        <v>0.4</v>
      </c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  <c r="BC61" s="352"/>
      <c r="BD61" s="352"/>
      <c r="BE61" s="352"/>
      <c r="BF61" s="352"/>
    </row>
    <row r="62" customFormat="false" ht="12.75" hidden="false" customHeight="false" outlineLevel="0" collapsed="false">
      <c r="A62" s="355" t="n">
        <f aca="false">EOMONTH(A61,0)+1</f>
        <v>38687</v>
      </c>
      <c r="B62" s="346" t="n">
        <v>0.062670792603276</v>
      </c>
      <c r="D62" s="363" t="n">
        <v>37561</v>
      </c>
      <c r="E62" s="364" t="n">
        <v>43</v>
      </c>
      <c r="F62" s="364" t="n">
        <v>43.5</v>
      </c>
      <c r="G62" s="364" t="n">
        <v>44</v>
      </c>
      <c r="H62" s="359"/>
      <c r="I62" s="364" t="n">
        <v>21.75</v>
      </c>
      <c r="J62" s="364" t="n">
        <v>24.75</v>
      </c>
      <c r="K62" s="364" t="n">
        <v>29</v>
      </c>
      <c r="L62" s="353"/>
      <c r="M62" s="354" t="n">
        <v>38443</v>
      </c>
      <c r="N62" s="365" t="n">
        <v>27.25</v>
      </c>
      <c r="O62" s="365" t="n">
        <v>30.5</v>
      </c>
      <c r="P62" s="365" t="n">
        <v>33.5</v>
      </c>
      <c r="Q62" s="352"/>
      <c r="R62" s="365" t="n">
        <v>25.25</v>
      </c>
      <c r="S62" s="365" t="n">
        <v>28.5</v>
      </c>
      <c r="T62" s="365" t="n">
        <v>31.5</v>
      </c>
      <c r="U62" s="352"/>
      <c r="V62" s="365" t="n">
        <v>0</v>
      </c>
      <c r="W62" s="365" t="n">
        <v>0</v>
      </c>
      <c r="X62" s="365" t="n">
        <v>2</v>
      </c>
      <c r="Y62" s="352"/>
      <c r="Z62" s="365" t="n">
        <v>0.1711875</v>
      </c>
      <c r="AA62" s="365" t="n">
        <v>0.22825</v>
      </c>
      <c r="AB62" s="365" t="n">
        <v>0.342375</v>
      </c>
      <c r="AC62" s="352"/>
      <c r="AD62" s="365" t="n">
        <v>0.09</v>
      </c>
      <c r="AE62" s="365" t="n">
        <v>0.12</v>
      </c>
      <c r="AF62" s="365" t="n">
        <v>0.18</v>
      </c>
      <c r="AG62" s="352"/>
      <c r="AH62" s="365" t="n">
        <v>-0.5</v>
      </c>
      <c r="AI62" s="365" t="n">
        <v>1.998</v>
      </c>
      <c r="AJ62" s="365" t="n">
        <v>1</v>
      </c>
      <c r="AK62" s="352"/>
      <c r="AL62" s="365" t="n">
        <v>-0.1</v>
      </c>
      <c r="AM62" s="365" t="n">
        <v>1</v>
      </c>
      <c r="AN62" s="365" t="n">
        <v>0.1</v>
      </c>
      <c r="AO62" s="352"/>
      <c r="AP62" s="353" t="n">
        <v>18</v>
      </c>
      <c r="AQ62" s="366" t="n">
        <v>0.4</v>
      </c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  <c r="BC62" s="352"/>
      <c r="BD62" s="352"/>
      <c r="BE62" s="352"/>
      <c r="BF62" s="352"/>
    </row>
    <row r="63" customFormat="false" ht="12.75" hidden="false" customHeight="false" outlineLevel="0" collapsed="false">
      <c r="A63" s="355" t="n">
        <f aca="false">EOMONTH(A62,0)+1</f>
        <v>38718</v>
      </c>
      <c r="B63" s="346" t="n">
        <v>0.062718188006239</v>
      </c>
      <c r="D63" s="363" t="n">
        <v>37591</v>
      </c>
      <c r="E63" s="364" t="n">
        <v>43</v>
      </c>
      <c r="F63" s="364" t="n">
        <v>43.5</v>
      </c>
      <c r="G63" s="364" t="n">
        <v>44</v>
      </c>
      <c r="H63" s="359"/>
      <c r="I63" s="364" t="n">
        <v>22.25</v>
      </c>
      <c r="J63" s="364" t="n">
        <v>25.25</v>
      </c>
      <c r="K63" s="364" t="n">
        <v>29.5</v>
      </c>
      <c r="L63" s="353"/>
      <c r="M63" s="354" t="n">
        <v>38473</v>
      </c>
      <c r="N63" s="365" t="n">
        <v>33.5</v>
      </c>
      <c r="O63" s="365" t="n">
        <v>36.75</v>
      </c>
      <c r="P63" s="365" t="n">
        <v>39.75</v>
      </c>
      <c r="Q63" s="352"/>
      <c r="R63" s="365" t="n">
        <v>31.5</v>
      </c>
      <c r="S63" s="365" t="n">
        <v>34.75</v>
      </c>
      <c r="T63" s="365" t="n">
        <v>37.75</v>
      </c>
      <c r="U63" s="352"/>
      <c r="V63" s="365" t="n">
        <v>0</v>
      </c>
      <c r="W63" s="365" t="n">
        <v>0</v>
      </c>
      <c r="X63" s="365" t="n">
        <v>3</v>
      </c>
      <c r="Y63" s="352"/>
      <c r="Z63" s="365" t="n">
        <v>0.1786875</v>
      </c>
      <c r="AA63" s="365" t="n">
        <v>0.23825</v>
      </c>
      <c r="AB63" s="365" t="n">
        <v>0.357375</v>
      </c>
      <c r="AC63" s="352"/>
      <c r="AD63" s="365" t="n">
        <v>0.11625</v>
      </c>
      <c r="AE63" s="365" t="n">
        <v>0.155</v>
      </c>
      <c r="AF63" s="365" t="n">
        <v>0.2325</v>
      </c>
      <c r="AG63" s="352"/>
      <c r="AH63" s="365" t="n">
        <v>-0.4</v>
      </c>
      <c r="AI63" s="365" t="n">
        <v>2.43</v>
      </c>
      <c r="AJ63" s="365" t="n">
        <v>0.5</v>
      </c>
      <c r="AK63" s="352"/>
      <c r="AL63" s="365" t="n">
        <v>-0.1</v>
      </c>
      <c r="AM63" s="365" t="n">
        <v>1.05</v>
      </c>
      <c r="AN63" s="365" t="n">
        <v>0.1</v>
      </c>
      <c r="AO63" s="352"/>
      <c r="AP63" s="353" t="n">
        <v>19</v>
      </c>
      <c r="AQ63" s="366" t="n">
        <v>0.4</v>
      </c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  <c r="BC63" s="352"/>
      <c r="BD63" s="352"/>
      <c r="BE63" s="352"/>
      <c r="BF63" s="352"/>
    </row>
    <row r="64" customFormat="false" ht="12.75" hidden="false" customHeight="false" outlineLevel="0" collapsed="false">
      <c r="A64" s="355" t="n">
        <f aca="false">EOMONTH(A63,0)+1</f>
        <v>38749</v>
      </c>
      <c r="B64" s="346" t="n">
        <v>0.062752674649609</v>
      </c>
      <c r="D64" s="363" t="n">
        <v>37622</v>
      </c>
      <c r="E64" s="364" t="n">
        <v>62.75</v>
      </c>
      <c r="F64" s="364" t="n">
        <v>63.5</v>
      </c>
      <c r="G64" s="364" t="n">
        <v>64.25</v>
      </c>
      <c r="H64" s="359"/>
      <c r="I64" s="364" t="n">
        <v>23</v>
      </c>
      <c r="J64" s="364" t="n">
        <v>26.5</v>
      </c>
      <c r="K64" s="364" t="n">
        <v>28.5</v>
      </c>
      <c r="L64" s="353"/>
      <c r="M64" s="354" t="n">
        <v>38504</v>
      </c>
      <c r="N64" s="365" t="n">
        <v>37.25</v>
      </c>
      <c r="O64" s="365" t="n">
        <v>40.5</v>
      </c>
      <c r="P64" s="365" t="n">
        <v>43.5</v>
      </c>
      <c r="Q64" s="352"/>
      <c r="R64" s="365" t="n">
        <v>25.5</v>
      </c>
      <c r="S64" s="365" t="n">
        <v>28.75</v>
      </c>
      <c r="T64" s="365" t="n">
        <v>31.75</v>
      </c>
      <c r="U64" s="352"/>
      <c r="V64" s="365" t="n">
        <v>0.75</v>
      </c>
      <c r="W64" s="365" t="n">
        <v>3</v>
      </c>
      <c r="X64" s="365" t="n">
        <v>8</v>
      </c>
      <c r="Y64" s="352"/>
      <c r="Z64" s="365" t="n">
        <v>0.1813125</v>
      </c>
      <c r="AA64" s="365" t="n">
        <v>0.24175</v>
      </c>
      <c r="AB64" s="365" t="n">
        <v>0.362625</v>
      </c>
      <c r="AC64" s="352"/>
      <c r="AD64" s="365" t="n">
        <v>0.13125</v>
      </c>
      <c r="AE64" s="365" t="n">
        <v>0.175</v>
      </c>
      <c r="AF64" s="365" t="n">
        <v>0.2625</v>
      </c>
      <c r="AG64" s="352"/>
      <c r="AH64" s="365" t="n">
        <v>-0.4</v>
      </c>
      <c r="AI64" s="365" t="n">
        <v>3.402</v>
      </c>
      <c r="AJ64" s="365" t="n">
        <v>0.5</v>
      </c>
      <c r="AK64" s="352"/>
      <c r="AL64" s="365" t="n">
        <v>-0.1</v>
      </c>
      <c r="AM64" s="365" t="n">
        <v>1.15</v>
      </c>
      <c r="AN64" s="365" t="n">
        <v>0.1</v>
      </c>
      <c r="AO64" s="352"/>
      <c r="AP64" s="353" t="n">
        <v>19</v>
      </c>
      <c r="AQ64" s="366" t="n">
        <v>0.4</v>
      </c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  <c r="BC64" s="352"/>
      <c r="BD64" s="352"/>
      <c r="BE64" s="352"/>
      <c r="BF64" s="352"/>
    </row>
    <row r="65" customFormat="false" ht="12.75" hidden="false" customHeight="false" outlineLevel="0" collapsed="false">
      <c r="A65" s="355" t="n">
        <f aca="false">EOMONTH(A64,0)+1</f>
        <v>38777</v>
      </c>
      <c r="B65" s="346" t="n">
        <v>0.062783823876218</v>
      </c>
      <c r="D65" s="363" t="n">
        <v>37653</v>
      </c>
      <c r="E65" s="364" t="n">
        <v>62.75</v>
      </c>
      <c r="F65" s="364" t="n">
        <v>63.5</v>
      </c>
      <c r="G65" s="364" t="n">
        <v>64.25</v>
      </c>
      <c r="H65" s="359"/>
      <c r="I65" s="364" t="n">
        <v>23</v>
      </c>
      <c r="J65" s="364" t="n">
        <v>26.25</v>
      </c>
      <c r="K65" s="364" t="n">
        <v>28.25</v>
      </c>
      <c r="L65" s="353"/>
      <c r="M65" s="354" t="n">
        <v>38534</v>
      </c>
      <c r="N65" s="365" t="n">
        <v>39.25</v>
      </c>
      <c r="O65" s="365" t="n">
        <v>42.5</v>
      </c>
      <c r="P65" s="365" t="n">
        <v>45.5</v>
      </c>
      <c r="Q65" s="352"/>
      <c r="R65" s="365" t="n">
        <v>37.5</v>
      </c>
      <c r="S65" s="365" t="n">
        <v>40.75</v>
      </c>
      <c r="T65" s="365" t="n">
        <v>43.75</v>
      </c>
      <c r="U65" s="352"/>
      <c r="V65" s="365" t="n">
        <v>2</v>
      </c>
      <c r="W65" s="365" t="n">
        <v>7</v>
      </c>
      <c r="X65" s="365" t="n">
        <v>12</v>
      </c>
      <c r="Y65" s="352"/>
      <c r="Z65" s="365" t="n">
        <v>0.1813125</v>
      </c>
      <c r="AA65" s="365" t="n">
        <v>0.24175</v>
      </c>
      <c r="AB65" s="365" t="n">
        <v>0.362625</v>
      </c>
      <c r="AC65" s="352"/>
      <c r="AD65" s="365" t="n">
        <v>0.16125</v>
      </c>
      <c r="AE65" s="365" t="n">
        <v>0.215</v>
      </c>
      <c r="AF65" s="365" t="n">
        <v>0.3225</v>
      </c>
      <c r="AG65" s="352"/>
      <c r="AH65" s="365" t="n">
        <v>-0.4</v>
      </c>
      <c r="AI65" s="365" t="n">
        <v>4.482</v>
      </c>
      <c r="AJ65" s="365" t="n">
        <v>0.5</v>
      </c>
      <c r="AK65" s="352"/>
      <c r="AL65" s="365" t="n">
        <v>-0.1</v>
      </c>
      <c r="AM65" s="365" t="n">
        <v>1.15</v>
      </c>
      <c r="AN65" s="365" t="n">
        <v>0.1</v>
      </c>
      <c r="AO65" s="352"/>
      <c r="AP65" s="353" t="n">
        <v>19</v>
      </c>
      <c r="AQ65" s="366" t="n">
        <v>0.4</v>
      </c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  <c r="BC65" s="352"/>
      <c r="BD65" s="352"/>
      <c r="BE65" s="352"/>
      <c r="BF65" s="352"/>
    </row>
    <row r="66" customFormat="false" ht="12.75" hidden="false" customHeight="false" outlineLevel="0" collapsed="false">
      <c r="A66" s="355" t="n">
        <f aca="false">EOMONTH(A65,0)+1</f>
        <v>38808</v>
      </c>
      <c r="B66" s="346" t="n">
        <v>0.062818310520339</v>
      </c>
      <c r="D66" s="363" t="n">
        <v>37681</v>
      </c>
      <c r="E66" s="364" t="n">
        <v>45.25</v>
      </c>
      <c r="F66" s="364" t="n">
        <v>46</v>
      </c>
      <c r="G66" s="364" t="n">
        <v>46.75</v>
      </c>
      <c r="H66" s="359"/>
      <c r="I66" s="364" t="n">
        <v>22.25</v>
      </c>
      <c r="J66" s="364" t="n">
        <v>25.5</v>
      </c>
      <c r="K66" s="364" t="n">
        <v>27.5</v>
      </c>
      <c r="L66" s="353"/>
      <c r="M66" s="354" t="n">
        <v>38565</v>
      </c>
      <c r="N66" s="365" t="n">
        <v>39.25</v>
      </c>
      <c r="O66" s="365" t="n">
        <v>42.5</v>
      </c>
      <c r="P66" s="365" t="n">
        <v>45.5</v>
      </c>
      <c r="Q66" s="352"/>
      <c r="R66" s="365" t="n">
        <v>37.5</v>
      </c>
      <c r="S66" s="365" t="n">
        <v>40.75</v>
      </c>
      <c r="T66" s="365" t="n">
        <v>43.75</v>
      </c>
      <c r="U66" s="352"/>
      <c r="V66" s="365" t="n">
        <v>2</v>
      </c>
      <c r="W66" s="365" t="n">
        <v>7</v>
      </c>
      <c r="X66" s="365" t="n">
        <v>12</v>
      </c>
      <c r="Y66" s="352"/>
      <c r="Z66" s="365" t="n">
        <v>0.1813125</v>
      </c>
      <c r="AA66" s="365" t="n">
        <v>0.24175</v>
      </c>
      <c r="AB66" s="365" t="n">
        <v>0.362625</v>
      </c>
      <c r="AC66" s="352"/>
      <c r="AD66" s="365" t="n">
        <v>0.16125</v>
      </c>
      <c r="AE66" s="365" t="n">
        <v>0.215</v>
      </c>
      <c r="AF66" s="365" t="n">
        <v>0.3225</v>
      </c>
      <c r="AG66" s="352"/>
      <c r="AH66" s="365" t="n">
        <v>-0.5</v>
      </c>
      <c r="AI66" s="365" t="n">
        <v>4.482</v>
      </c>
      <c r="AJ66" s="365" t="n">
        <v>1.75</v>
      </c>
      <c r="AK66" s="352"/>
      <c r="AL66" s="365" t="n">
        <v>-0.1</v>
      </c>
      <c r="AM66" s="365" t="n">
        <v>1.15</v>
      </c>
      <c r="AN66" s="365" t="n">
        <v>0.1</v>
      </c>
      <c r="AO66" s="352"/>
      <c r="AP66" s="353" t="n">
        <v>20</v>
      </c>
      <c r="AQ66" s="366" t="n">
        <v>0.4</v>
      </c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  <c r="BC66" s="352"/>
      <c r="BD66" s="352"/>
      <c r="BE66" s="352"/>
      <c r="BF66" s="352"/>
    </row>
    <row r="67" customFormat="false" ht="12.75" hidden="false" customHeight="false" outlineLevel="0" collapsed="false">
      <c r="A67" s="355" t="n">
        <f aca="false">EOMONTH(A66,0)+1</f>
        <v>38838</v>
      </c>
      <c r="B67" s="346" t="n">
        <v>0.062851684692445</v>
      </c>
      <c r="D67" s="363" t="n">
        <v>37712</v>
      </c>
      <c r="E67" s="364" t="n">
        <v>45.25</v>
      </c>
      <c r="F67" s="364" t="n">
        <v>46</v>
      </c>
      <c r="G67" s="364" t="n">
        <v>46.75</v>
      </c>
      <c r="H67" s="359"/>
      <c r="I67" s="364" t="n">
        <v>22</v>
      </c>
      <c r="J67" s="364" t="n">
        <v>25.25</v>
      </c>
      <c r="K67" s="364" t="n">
        <v>27.25</v>
      </c>
      <c r="L67" s="353"/>
      <c r="M67" s="354" t="n">
        <v>38596</v>
      </c>
      <c r="N67" s="365" t="n">
        <v>33.75</v>
      </c>
      <c r="O67" s="365" t="n">
        <v>37</v>
      </c>
      <c r="P67" s="365" t="n">
        <v>40</v>
      </c>
      <c r="Q67" s="352"/>
      <c r="R67" s="365" t="n">
        <v>31.75</v>
      </c>
      <c r="S67" s="365" t="n">
        <v>35</v>
      </c>
      <c r="T67" s="365" t="n">
        <v>38</v>
      </c>
      <c r="U67" s="352"/>
      <c r="V67" s="365" t="n">
        <v>0.25</v>
      </c>
      <c r="W67" s="365" t="n">
        <v>1</v>
      </c>
      <c r="X67" s="365" t="n">
        <v>4</v>
      </c>
      <c r="Y67" s="352"/>
      <c r="Z67" s="365" t="n">
        <v>0.1786875</v>
      </c>
      <c r="AA67" s="365" t="n">
        <v>0.23825</v>
      </c>
      <c r="AB67" s="365" t="n">
        <v>0.357375</v>
      </c>
      <c r="AC67" s="352"/>
      <c r="AD67" s="365" t="n">
        <v>0.10125</v>
      </c>
      <c r="AE67" s="365" t="n">
        <v>0.135</v>
      </c>
      <c r="AF67" s="365" t="n">
        <v>0.2025</v>
      </c>
      <c r="AG67" s="352"/>
      <c r="AH67" s="365" t="n">
        <v>-1</v>
      </c>
      <c r="AI67" s="365" t="n">
        <v>2.43</v>
      </c>
      <c r="AJ67" s="365" t="n">
        <v>2.5</v>
      </c>
      <c r="AK67" s="352"/>
      <c r="AL67" s="365" t="n">
        <v>-0.1</v>
      </c>
      <c r="AM67" s="365" t="n">
        <v>1.05</v>
      </c>
      <c r="AN67" s="365" t="n">
        <v>0.1</v>
      </c>
      <c r="AO67" s="352"/>
      <c r="AP67" s="353" t="n">
        <v>20</v>
      </c>
      <c r="AQ67" s="366" t="n">
        <v>0.4</v>
      </c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  <c r="BC67" s="352"/>
      <c r="BD67" s="352"/>
      <c r="BE67" s="352"/>
      <c r="BF67" s="352"/>
    </row>
    <row r="68" customFormat="false" ht="12.75" hidden="false" customHeight="false" outlineLevel="0" collapsed="false">
      <c r="A68" s="355" t="n">
        <f aca="false">EOMONTH(A67,0)+1</f>
        <v>38869</v>
      </c>
      <c r="B68" s="346" t="n">
        <v>0.062886171337343</v>
      </c>
      <c r="D68" s="363" t="n">
        <v>37742</v>
      </c>
      <c r="E68" s="364" t="n">
        <v>59.5</v>
      </c>
      <c r="F68" s="364" t="n">
        <v>61</v>
      </c>
      <c r="G68" s="364" t="n">
        <v>62.5</v>
      </c>
      <c r="H68" s="359"/>
      <c r="I68" s="364" t="n">
        <v>29.75</v>
      </c>
      <c r="J68" s="364" t="n">
        <v>33</v>
      </c>
      <c r="K68" s="364" t="n">
        <v>35</v>
      </c>
      <c r="L68" s="353"/>
      <c r="M68" s="354" t="n">
        <v>38626</v>
      </c>
      <c r="N68" s="365" t="n">
        <v>27.75</v>
      </c>
      <c r="O68" s="365" t="n">
        <v>31</v>
      </c>
      <c r="P68" s="365" t="n">
        <v>34</v>
      </c>
      <c r="Q68" s="352"/>
      <c r="R68" s="365" t="n">
        <v>25.75</v>
      </c>
      <c r="S68" s="365" t="n">
        <v>29</v>
      </c>
      <c r="T68" s="365" t="n">
        <v>32</v>
      </c>
      <c r="U68" s="352"/>
      <c r="V68" s="365" t="n">
        <v>0</v>
      </c>
      <c r="W68" s="365" t="n">
        <v>0</v>
      </c>
      <c r="X68" s="365" t="n">
        <v>2</v>
      </c>
      <c r="Y68" s="352"/>
      <c r="Z68" s="365" t="n">
        <v>0.1711875</v>
      </c>
      <c r="AA68" s="365" t="n">
        <v>0.22825</v>
      </c>
      <c r="AB68" s="365" t="n">
        <v>0.342375</v>
      </c>
      <c r="AC68" s="352"/>
      <c r="AD68" s="365" t="n">
        <v>0.07875</v>
      </c>
      <c r="AE68" s="365" t="n">
        <v>0.105</v>
      </c>
      <c r="AF68" s="365" t="n">
        <v>0.1575</v>
      </c>
      <c r="AG68" s="352"/>
      <c r="AH68" s="365" t="n">
        <v>-1</v>
      </c>
      <c r="AI68" s="365" t="n">
        <v>2.16</v>
      </c>
      <c r="AJ68" s="365" t="n">
        <v>2.5</v>
      </c>
      <c r="AK68" s="352"/>
      <c r="AL68" s="365" t="n">
        <v>-0.1</v>
      </c>
      <c r="AM68" s="365" t="n">
        <v>1</v>
      </c>
      <c r="AN68" s="365" t="n">
        <v>0.1</v>
      </c>
      <c r="AO68" s="352"/>
      <c r="AP68" s="353" t="n">
        <v>20</v>
      </c>
      <c r="AQ68" s="366" t="n">
        <v>0.4</v>
      </c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  <c r="BC68" s="352"/>
      <c r="BD68" s="352"/>
      <c r="BE68" s="352"/>
      <c r="BF68" s="352"/>
    </row>
    <row r="69" customFormat="false" ht="12.75" hidden="false" customHeight="false" outlineLevel="0" collapsed="false">
      <c r="A69" s="355" t="n">
        <f aca="false">EOMONTH(A68,0)+1</f>
        <v>38899</v>
      </c>
      <c r="B69" s="346" t="n">
        <v>0.062919545510201</v>
      </c>
      <c r="D69" s="363" t="n">
        <v>37773</v>
      </c>
      <c r="E69" s="364" t="n">
        <v>71</v>
      </c>
      <c r="F69" s="364" t="n">
        <v>81</v>
      </c>
      <c r="G69" s="364" t="n">
        <v>87</v>
      </c>
      <c r="H69" s="359"/>
      <c r="I69" s="364" t="n">
        <v>29</v>
      </c>
      <c r="J69" s="364" t="n">
        <v>34</v>
      </c>
      <c r="K69" s="364" t="n">
        <v>38</v>
      </c>
      <c r="L69" s="353"/>
      <c r="M69" s="354" t="n">
        <v>38657</v>
      </c>
      <c r="N69" s="365" t="n">
        <v>27.75</v>
      </c>
      <c r="O69" s="365" t="n">
        <v>31</v>
      </c>
      <c r="P69" s="365" t="n">
        <v>34</v>
      </c>
      <c r="Q69" s="352"/>
      <c r="R69" s="365" t="n">
        <v>25.75</v>
      </c>
      <c r="S69" s="365" t="n">
        <v>29</v>
      </c>
      <c r="T69" s="365" t="n">
        <v>32</v>
      </c>
      <c r="U69" s="352"/>
      <c r="V69" s="365" t="n">
        <v>0</v>
      </c>
      <c r="W69" s="365" t="n">
        <v>0</v>
      </c>
      <c r="X69" s="365" t="n">
        <v>2</v>
      </c>
      <c r="Y69" s="352"/>
      <c r="Z69" s="365" t="n">
        <v>0.1711875</v>
      </c>
      <c r="AA69" s="365" t="n">
        <v>0.22825</v>
      </c>
      <c r="AB69" s="365" t="n">
        <v>0.342375</v>
      </c>
      <c r="AC69" s="352"/>
      <c r="AD69" s="365" t="n">
        <v>0.07875</v>
      </c>
      <c r="AE69" s="365" t="n">
        <v>0.105</v>
      </c>
      <c r="AF69" s="365" t="n">
        <v>0.1575</v>
      </c>
      <c r="AG69" s="352"/>
      <c r="AH69" s="365" t="n">
        <v>-0.5</v>
      </c>
      <c r="AI69" s="365" t="n">
        <v>2.052</v>
      </c>
      <c r="AJ69" s="365" t="n">
        <v>1</v>
      </c>
      <c r="AK69" s="352"/>
      <c r="AL69" s="365" t="n">
        <v>-0.1</v>
      </c>
      <c r="AM69" s="365" t="n">
        <v>1</v>
      </c>
      <c r="AN69" s="365" t="n">
        <v>0.1</v>
      </c>
      <c r="AO69" s="352"/>
      <c r="AP69" s="353" t="n">
        <v>21</v>
      </c>
      <c r="AQ69" s="366" t="n">
        <v>0.4</v>
      </c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</row>
    <row r="70" customFormat="false" ht="12.75" hidden="false" customHeight="false" outlineLevel="0" collapsed="false">
      <c r="A70" s="355" t="n">
        <f aca="false">EOMONTH(A69,0)+1</f>
        <v>38930</v>
      </c>
      <c r="B70" s="346" t="n">
        <v>0.062954032155875</v>
      </c>
      <c r="D70" s="363" t="n">
        <v>37803</v>
      </c>
      <c r="E70" s="364" t="n">
        <v>94.75</v>
      </c>
      <c r="F70" s="364" t="n">
        <v>109.75</v>
      </c>
      <c r="G70" s="364" t="n">
        <v>119.75</v>
      </c>
      <c r="H70" s="359"/>
      <c r="I70" s="364" t="n">
        <v>31.25</v>
      </c>
      <c r="J70" s="364" t="n">
        <v>35.75</v>
      </c>
      <c r="K70" s="364" t="n">
        <v>42.25</v>
      </c>
      <c r="L70" s="353"/>
      <c r="M70" s="354" t="n">
        <v>38687</v>
      </c>
      <c r="N70" s="365" t="n">
        <v>25.75</v>
      </c>
      <c r="O70" s="365" t="n">
        <v>29</v>
      </c>
      <c r="P70" s="365" t="n">
        <v>32</v>
      </c>
      <c r="Q70" s="352"/>
      <c r="R70" s="365" t="n">
        <v>23.75</v>
      </c>
      <c r="S70" s="365" t="n">
        <v>27</v>
      </c>
      <c r="T70" s="365" t="n">
        <v>30</v>
      </c>
      <c r="U70" s="352"/>
      <c r="V70" s="365" t="n">
        <v>0</v>
      </c>
      <c r="W70" s="365" t="n">
        <v>0</v>
      </c>
      <c r="X70" s="365" t="n">
        <v>2</v>
      </c>
      <c r="Y70" s="352"/>
      <c r="Z70" s="365" t="n">
        <v>0.1711875</v>
      </c>
      <c r="AA70" s="365" t="n">
        <v>0.22825</v>
      </c>
      <c r="AB70" s="365" t="n">
        <v>0.342375</v>
      </c>
      <c r="AC70" s="352"/>
      <c r="AD70" s="365" t="n">
        <v>0.08625</v>
      </c>
      <c r="AE70" s="365" t="n">
        <v>0.115</v>
      </c>
      <c r="AF70" s="365" t="n">
        <v>0.1725</v>
      </c>
      <c r="AG70" s="352"/>
      <c r="AH70" s="365" t="n">
        <v>-0.4</v>
      </c>
      <c r="AI70" s="365" t="n">
        <v>1.89</v>
      </c>
      <c r="AJ70" s="365" t="n">
        <v>0.5</v>
      </c>
      <c r="AK70" s="352"/>
      <c r="AL70" s="365" t="n">
        <v>-0.1</v>
      </c>
      <c r="AM70" s="365" t="n">
        <v>1</v>
      </c>
      <c r="AN70" s="365" t="n">
        <v>0.1</v>
      </c>
      <c r="AO70" s="352"/>
      <c r="AP70" s="353" t="n">
        <v>21</v>
      </c>
      <c r="AQ70" s="366" t="n">
        <v>0.4</v>
      </c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  <c r="BC70" s="352"/>
      <c r="BD70" s="352"/>
      <c r="BE70" s="352"/>
      <c r="BF70" s="352"/>
    </row>
    <row r="71" customFormat="false" ht="12.75" hidden="false" customHeight="false" outlineLevel="0" collapsed="false">
      <c r="A71" s="355" t="n">
        <f aca="false">EOMONTH(A70,0)+1</f>
        <v>38961</v>
      </c>
      <c r="B71" s="346" t="n">
        <v>0.062988518801944</v>
      </c>
      <c r="D71" s="363" t="n">
        <v>37834</v>
      </c>
      <c r="E71" s="364" t="n">
        <v>87.75</v>
      </c>
      <c r="F71" s="364" t="n">
        <v>102.75</v>
      </c>
      <c r="G71" s="364" t="n">
        <v>112.75</v>
      </c>
      <c r="H71" s="359"/>
      <c r="I71" s="364" t="n">
        <v>31</v>
      </c>
      <c r="J71" s="364" t="n">
        <v>35.5</v>
      </c>
      <c r="K71" s="364" t="n">
        <v>42</v>
      </c>
      <c r="L71" s="353"/>
      <c r="M71" s="354" t="n">
        <v>38718</v>
      </c>
      <c r="N71" s="365" t="n">
        <v>27.5</v>
      </c>
      <c r="O71" s="365" t="n">
        <v>31</v>
      </c>
      <c r="P71" s="365" t="n">
        <v>34.25</v>
      </c>
      <c r="Q71" s="352"/>
      <c r="R71" s="365" t="n">
        <v>25.75</v>
      </c>
      <c r="S71" s="365" t="n">
        <v>29.25</v>
      </c>
      <c r="T71" s="365" t="n">
        <v>32.5</v>
      </c>
      <c r="U71" s="352"/>
      <c r="V71" s="365" t="n">
        <v>0</v>
      </c>
      <c r="W71" s="365" t="n">
        <v>0</v>
      </c>
      <c r="X71" s="365" t="n">
        <v>3</v>
      </c>
      <c r="Y71" s="352"/>
      <c r="Z71" s="365" t="n">
        <v>0.1745625</v>
      </c>
      <c r="AA71" s="365" t="n">
        <v>0.23275</v>
      </c>
      <c r="AB71" s="365" t="n">
        <v>0.349125</v>
      </c>
      <c r="AC71" s="352"/>
      <c r="AD71" s="365" t="n">
        <v>0.10125</v>
      </c>
      <c r="AE71" s="365" t="n">
        <v>0.135</v>
      </c>
      <c r="AF71" s="365" t="n">
        <v>0.2025</v>
      </c>
      <c r="AG71" s="352"/>
      <c r="AH71" s="365" t="n">
        <v>-0.4</v>
      </c>
      <c r="AI71" s="365" t="n">
        <v>2.322</v>
      </c>
      <c r="AJ71" s="365" t="n">
        <v>0.5</v>
      </c>
      <c r="AK71" s="352"/>
      <c r="AL71" s="365" t="n">
        <v>-0.1</v>
      </c>
      <c r="AM71" s="365" t="n">
        <v>1</v>
      </c>
      <c r="AN71" s="365" t="n">
        <v>0.1</v>
      </c>
      <c r="AO71" s="352"/>
      <c r="AP71" s="353" t="n">
        <v>21</v>
      </c>
      <c r="AQ71" s="366" t="n">
        <v>0.4</v>
      </c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  <c r="BC71" s="352"/>
      <c r="BD71" s="352"/>
      <c r="BE71" s="352"/>
      <c r="BF71" s="352"/>
    </row>
    <row r="72" customFormat="false" ht="12.75" hidden="false" customHeight="false" outlineLevel="0" collapsed="false">
      <c r="A72" s="355" t="n">
        <f aca="false">EOMONTH(A71,0)+1</f>
        <v>38991</v>
      </c>
      <c r="B72" s="346" t="n">
        <v>0.063021892975935</v>
      </c>
      <c r="D72" s="363" t="n">
        <v>37865</v>
      </c>
      <c r="E72" s="364" t="n">
        <v>42.5</v>
      </c>
      <c r="F72" s="364" t="n">
        <v>45.5</v>
      </c>
      <c r="G72" s="364" t="n">
        <v>48.5</v>
      </c>
      <c r="H72" s="359"/>
      <c r="I72" s="364" t="n">
        <v>25.25</v>
      </c>
      <c r="J72" s="364" t="n">
        <v>31</v>
      </c>
      <c r="K72" s="364" t="n">
        <v>33</v>
      </c>
      <c r="L72" s="353"/>
      <c r="M72" s="354" t="n">
        <v>38749</v>
      </c>
      <c r="N72" s="365" t="n">
        <v>25.5</v>
      </c>
      <c r="O72" s="365" t="n">
        <v>29</v>
      </c>
      <c r="P72" s="365" t="n">
        <v>32.25</v>
      </c>
      <c r="Q72" s="352"/>
      <c r="R72" s="365" t="n">
        <v>23.75</v>
      </c>
      <c r="S72" s="365" t="n">
        <v>27.25</v>
      </c>
      <c r="T72" s="365" t="n">
        <v>30.5</v>
      </c>
      <c r="U72" s="352"/>
      <c r="V72" s="365" t="n">
        <v>0</v>
      </c>
      <c r="W72" s="365" t="n">
        <v>0</v>
      </c>
      <c r="X72" s="365" t="n">
        <v>3</v>
      </c>
      <c r="Y72" s="352"/>
      <c r="Z72" s="365" t="n">
        <v>0.1745625</v>
      </c>
      <c r="AA72" s="365" t="n">
        <v>0.23275</v>
      </c>
      <c r="AB72" s="365" t="n">
        <v>0.349125</v>
      </c>
      <c r="AC72" s="352"/>
      <c r="AD72" s="365" t="n">
        <v>0.10125</v>
      </c>
      <c r="AE72" s="365" t="n">
        <v>0.135</v>
      </c>
      <c r="AF72" s="365" t="n">
        <v>0.2025</v>
      </c>
      <c r="AG72" s="352"/>
      <c r="AH72" s="365" t="n">
        <v>-0.4</v>
      </c>
      <c r="AI72" s="365" t="n">
        <v>2.322</v>
      </c>
      <c r="AJ72" s="365" t="n">
        <v>0.6</v>
      </c>
      <c r="AK72" s="352"/>
      <c r="AL72" s="365" t="n">
        <v>-0.1</v>
      </c>
      <c r="AM72" s="365" t="n">
        <v>1</v>
      </c>
      <c r="AN72" s="365" t="n">
        <v>0.1</v>
      </c>
      <c r="AO72" s="352"/>
      <c r="AP72" s="353" t="n">
        <v>22</v>
      </c>
      <c r="AQ72" s="366" t="n">
        <v>0.4</v>
      </c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  <c r="BC72" s="352"/>
      <c r="BD72" s="352"/>
      <c r="BE72" s="352"/>
      <c r="BF72" s="352"/>
    </row>
    <row r="73" customFormat="false" ht="12.75" hidden="false" customHeight="false" outlineLevel="0" collapsed="false">
      <c r="A73" s="355" t="n">
        <f aca="false">EOMONTH(A72,0)+1</f>
        <v>39022</v>
      </c>
      <c r="B73" s="346" t="n">
        <v>0.06305637962278</v>
      </c>
      <c r="D73" s="363" t="n">
        <v>37895</v>
      </c>
      <c r="E73" s="364" t="n">
        <v>38.75</v>
      </c>
      <c r="F73" s="364" t="n">
        <v>39.5</v>
      </c>
      <c r="G73" s="364" t="n">
        <v>40.25</v>
      </c>
      <c r="H73" s="359"/>
      <c r="I73" s="364" t="n">
        <v>22.5</v>
      </c>
      <c r="J73" s="364" t="n">
        <v>25.75</v>
      </c>
      <c r="K73" s="364" t="n">
        <v>27.75</v>
      </c>
      <c r="L73" s="353"/>
      <c r="M73" s="354" t="n">
        <v>38777</v>
      </c>
      <c r="N73" s="365" t="n">
        <v>26.5</v>
      </c>
      <c r="O73" s="365" t="n">
        <v>30</v>
      </c>
      <c r="P73" s="365" t="n">
        <v>33.25</v>
      </c>
      <c r="Q73" s="352"/>
      <c r="R73" s="365" t="n">
        <v>24.75</v>
      </c>
      <c r="S73" s="365" t="n">
        <v>28.25</v>
      </c>
      <c r="T73" s="365" t="n">
        <v>31.5</v>
      </c>
      <c r="U73" s="352"/>
      <c r="V73" s="365" t="n">
        <v>0</v>
      </c>
      <c r="W73" s="365" t="n">
        <v>0</v>
      </c>
      <c r="X73" s="365" t="n">
        <v>2</v>
      </c>
      <c r="Y73" s="352"/>
      <c r="Z73" s="365" t="n">
        <v>0.1670625</v>
      </c>
      <c r="AA73" s="365" t="n">
        <v>0.22275</v>
      </c>
      <c r="AB73" s="365" t="n">
        <v>0.334125</v>
      </c>
      <c r="AC73" s="352"/>
      <c r="AD73" s="365" t="n">
        <v>0.09</v>
      </c>
      <c r="AE73" s="365" t="n">
        <v>0.12</v>
      </c>
      <c r="AF73" s="365" t="n">
        <v>0.18</v>
      </c>
      <c r="AG73" s="352"/>
      <c r="AH73" s="365" t="n">
        <v>-0.5</v>
      </c>
      <c r="AI73" s="365" t="n">
        <v>2.052</v>
      </c>
      <c r="AJ73" s="365" t="n">
        <v>1</v>
      </c>
      <c r="AK73" s="352"/>
      <c r="AL73" s="365" t="n">
        <v>-0.1</v>
      </c>
      <c r="AM73" s="365" t="n">
        <v>1</v>
      </c>
      <c r="AN73" s="365" t="n">
        <v>0.1</v>
      </c>
      <c r="AO73" s="352"/>
      <c r="AP73" s="353" t="n">
        <v>22</v>
      </c>
      <c r="AQ73" s="366" t="n">
        <v>0.4</v>
      </c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  <c r="BC73" s="352"/>
      <c r="BD73" s="352"/>
      <c r="BE73" s="352"/>
      <c r="BF73" s="352"/>
    </row>
    <row r="74" customFormat="false" ht="12.75" hidden="false" customHeight="false" outlineLevel="0" collapsed="false">
      <c r="A74" s="355" t="n">
        <f aca="false">EOMONTH(A73,0)+1</f>
        <v>39052</v>
      </c>
      <c r="B74" s="346" t="n">
        <v>0.063089753797522</v>
      </c>
      <c r="D74" s="363" t="n">
        <v>37926</v>
      </c>
      <c r="E74" s="364" t="n">
        <v>38.75</v>
      </c>
      <c r="F74" s="364" t="n">
        <v>39.5</v>
      </c>
      <c r="G74" s="364" t="n">
        <v>40.25</v>
      </c>
      <c r="H74" s="359"/>
      <c r="I74" s="364" t="n">
        <v>22.5</v>
      </c>
      <c r="J74" s="364" t="n">
        <v>25.75</v>
      </c>
      <c r="K74" s="364" t="n">
        <v>27.75</v>
      </c>
      <c r="L74" s="353"/>
      <c r="M74" s="354" t="n">
        <v>38808</v>
      </c>
      <c r="N74" s="365" t="n">
        <v>27.5</v>
      </c>
      <c r="O74" s="365" t="n">
        <v>31</v>
      </c>
      <c r="P74" s="365" t="n">
        <v>34.25</v>
      </c>
      <c r="Q74" s="352"/>
      <c r="R74" s="365" t="n">
        <v>25.75</v>
      </c>
      <c r="S74" s="365" t="n">
        <v>29.25</v>
      </c>
      <c r="T74" s="365" t="n">
        <v>32.5</v>
      </c>
      <c r="U74" s="352"/>
      <c r="V74" s="365" t="n">
        <v>0</v>
      </c>
      <c r="W74" s="365" t="n">
        <v>0</v>
      </c>
      <c r="X74" s="365" t="n">
        <v>2</v>
      </c>
      <c r="Y74" s="352"/>
      <c r="Z74" s="365" t="n">
        <v>0.1670625</v>
      </c>
      <c r="AA74" s="365" t="n">
        <v>0.22275</v>
      </c>
      <c r="AB74" s="365" t="n">
        <v>0.334125</v>
      </c>
      <c r="AC74" s="352"/>
      <c r="AD74" s="365" t="n">
        <v>0.09</v>
      </c>
      <c r="AE74" s="365" t="n">
        <v>0.12</v>
      </c>
      <c r="AF74" s="365" t="n">
        <v>0.18</v>
      </c>
      <c r="AG74" s="352"/>
      <c r="AH74" s="365" t="n">
        <v>-0.5</v>
      </c>
      <c r="AI74" s="365" t="n">
        <v>1.998</v>
      </c>
      <c r="AJ74" s="365" t="n">
        <v>1</v>
      </c>
      <c r="AK74" s="352"/>
      <c r="AL74" s="365" t="n">
        <v>-0.1</v>
      </c>
      <c r="AM74" s="365" t="n">
        <v>1</v>
      </c>
      <c r="AN74" s="365" t="n">
        <v>0.1</v>
      </c>
      <c r="AO74" s="352"/>
      <c r="AP74" s="353" t="n">
        <v>22</v>
      </c>
      <c r="AQ74" s="366" t="n">
        <v>0.4</v>
      </c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  <c r="BC74" s="352"/>
      <c r="BD74" s="352"/>
      <c r="BE74" s="352"/>
      <c r="BF74" s="352"/>
    </row>
    <row r="75" customFormat="false" ht="12.75" hidden="false" customHeight="false" outlineLevel="0" collapsed="false">
      <c r="A75" s="355" t="n">
        <f aca="false">EOMONTH(A74,0)+1</f>
        <v>39083</v>
      </c>
      <c r="B75" s="346" t="n">
        <v>0.063124240445144</v>
      </c>
      <c r="D75" s="363" t="n">
        <v>37956</v>
      </c>
      <c r="E75" s="364" t="n">
        <v>38.75</v>
      </c>
      <c r="F75" s="364" t="n">
        <v>39.5</v>
      </c>
      <c r="G75" s="364" t="n">
        <v>40.25</v>
      </c>
      <c r="H75" s="359"/>
      <c r="I75" s="364" t="n">
        <v>23</v>
      </c>
      <c r="J75" s="364" t="n">
        <v>26.25</v>
      </c>
      <c r="K75" s="364" t="n">
        <v>28.25</v>
      </c>
      <c r="L75" s="353"/>
      <c r="M75" s="354" t="n">
        <v>38838</v>
      </c>
      <c r="N75" s="365" t="n">
        <v>33.75</v>
      </c>
      <c r="O75" s="365" t="n">
        <v>37.25</v>
      </c>
      <c r="P75" s="365" t="n">
        <v>40.5</v>
      </c>
      <c r="Q75" s="352"/>
      <c r="R75" s="365" t="n">
        <v>32</v>
      </c>
      <c r="S75" s="365" t="n">
        <v>35.5</v>
      </c>
      <c r="T75" s="365" t="n">
        <v>38.75</v>
      </c>
      <c r="U75" s="352"/>
      <c r="V75" s="365" t="n">
        <v>0</v>
      </c>
      <c r="W75" s="365" t="n">
        <v>0</v>
      </c>
      <c r="X75" s="365" t="n">
        <v>3</v>
      </c>
      <c r="Y75" s="352"/>
      <c r="Z75" s="365" t="n">
        <v>0.1745625</v>
      </c>
      <c r="AA75" s="365" t="n">
        <v>0.23275</v>
      </c>
      <c r="AB75" s="365" t="n">
        <v>0.349125</v>
      </c>
      <c r="AC75" s="352"/>
      <c r="AD75" s="365" t="n">
        <v>0.11625</v>
      </c>
      <c r="AE75" s="365" t="n">
        <v>0.155</v>
      </c>
      <c r="AF75" s="365" t="n">
        <v>0.2325</v>
      </c>
      <c r="AG75" s="352"/>
      <c r="AH75" s="365" t="n">
        <v>-0.4</v>
      </c>
      <c r="AI75" s="365" t="n">
        <v>2.15</v>
      </c>
      <c r="AJ75" s="365" t="n">
        <v>0.5</v>
      </c>
      <c r="AK75" s="352"/>
      <c r="AL75" s="365" t="n">
        <v>-0.1</v>
      </c>
      <c r="AM75" s="365" t="n">
        <v>1.05</v>
      </c>
      <c r="AN75" s="365" t="n">
        <v>0.1</v>
      </c>
      <c r="AO75" s="352"/>
      <c r="AP75" s="353" t="n">
        <v>23</v>
      </c>
      <c r="AQ75" s="366" t="n">
        <v>0.4</v>
      </c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  <c r="BC75" s="352"/>
      <c r="BD75" s="352"/>
      <c r="BE75" s="352"/>
      <c r="BF75" s="352"/>
    </row>
    <row r="76" customFormat="false" ht="12.75" hidden="false" customHeight="false" outlineLevel="0" collapsed="false">
      <c r="A76" s="355" t="n">
        <f aca="false">EOMONTH(A75,0)+1</f>
        <v>39114</v>
      </c>
      <c r="B76" s="346" t="n">
        <v>0.063158727093161</v>
      </c>
      <c r="D76" s="363" t="n">
        <v>37987</v>
      </c>
      <c r="E76" s="364" t="n">
        <v>62.5</v>
      </c>
      <c r="F76" s="364" t="n">
        <v>63.5</v>
      </c>
      <c r="G76" s="364" t="n">
        <v>64.5</v>
      </c>
      <c r="H76" s="359"/>
      <c r="I76" s="364" t="n">
        <v>23.5</v>
      </c>
      <c r="J76" s="364" t="n">
        <v>27.25</v>
      </c>
      <c r="K76" s="364" t="n">
        <v>29.25</v>
      </c>
      <c r="L76" s="353"/>
      <c r="M76" s="354" t="n">
        <v>38869</v>
      </c>
      <c r="N76" s="365" t="n">
        <v>37.5</v>
      </c>
      <c r="O76" s="365" t="n">
        <v>41</v>
      </c>
      <c r="P76" s="365" t="n">
        <v>44.25</v>
      </c>
      <c r="Q76" s="352"/>
      <c r="R76" s="365" t="n">
        <v>26</v>
      </c>
      <c r="S76" s="365" t="n">
        <v>29.5</v>
      </c>
      <c r="T76" s="365" t="n">
        <v>32.75</v>
      </c>
      <c r="U76" s="352"/>
      <c r="V76" s="365" t="n">
        <v>0.75</v>
      </c>
      <c r="W76" s="365" t="n">
        <v>3</v>
      </c>
      <c r="X76" s="365" t="n">
        <v>8</v>
      </c>
      <c r="Y76" s="352"/>
      <c r="Z76" s="365" t="n">
        <v>0.1753125</v>
      </c>
      <c r="AA76" s="365" t="n">
        <v>0.23375</v>
      </c>
      <c r="AB76" s="365" t="n">
        <v>0.350625</v>
      </c>
      <c r="AC76" s="352"/>
      <c r="AD76" s="365" t="n">
        <v>0.13125</v>
      </c>
      <c r="AE76" s="365" t="n">
        <v>0.175</v>
      </c>
      <c r="AF76" s="365" t="n">
        <v>0.2625</v>
      </c>
      <c r="AG76" s="352"/>
      <c r="AH76" s="365" t="n">
        <v>-0.4</v>
      </c>
      <c r="AI76" s="365" t="n">
        <v>3</v>
      </c>
      <c r="AJ76" s="365" t="n">
        <v>0.5</v>
      </c>
      <c r="AK76" s="352"/>
      <c r="AL76" s="365" t="n">
        <v>-0.1</v>
      </c>
      <c r="AM76" s="365" t="n">
        <v>1.15</v>
      </c>
      <c r="AN76" s="365" t="n">
        <v>0.1</v>
      </c>
      <c r="AO76" s="352"/>
      <c r="AP76" s="353" t="n">
        <v>23</v>
      </c>
      <c r="AQ76" s="366" t="n">
        <v>0.4</v>
      </c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  <c r="BC76" s="352"/>
      <c r="BD76" s="352"/>
      <c r="BE76" s="352"/>
      <c r="BF76" s="352"/>
    </row>
    <row r="77" customFormat="false" ht="12.75" hidden="false" customHeight="false" outlineLevel="0" collapsed="false">
      <c r="A77" s="355" t="n">
        <f aca="false">EOMONTH(A76,0)+1</f>
        <v>39142</v>
      </c>
      <c r="B77" s="346" t="n">
        <v>0.063189876323966</v>
      </c>
      <c r="D77" s="363" t="n">
        <v>38018</v>
      </c>
      <c r="E77" s="364" t="n">
        <v>62.5</v>
      </c>
      <c r="F77" s="364" t="n">
        <v>63.5</v>
      </c>
      <c r="G77" s="364" t="n">
        <v>64.5</v>
      </c>
      <c r="H77" s="359"/>
      <c r="I77" s="364" t="n">
        <v>23.5</v>
      </c>
      <c r="J77" s="364" t="n">
        <v>27</v>
      </c>
      <c r="K77" s="364" t="n">
        <v>29</v>
      </c>
      <c r="L77" s="353"/>
      <c r="M77" s="354" t="n">
        <v>38899</v>
      </c>
      <c r="N77" s="365" t="n">
        <v>39.5</v>
      </c>
      <c r="O77" s="365" t="n">
        <v>43</v>
      </c>
      <c r="P77" s="365" t="n">
        <v>46.25</v>
      </c>
      <c r="Q77" s="352"/>
      <c r="R77" s="365" t="n">
        <v>38</v>
      </c>
      <c r="S77" s="365" t="n">
        <v>41.5</v>
      </c>
      <c r="T77" s="365" t="n">
        <v>44.75</v>
      </c>
      <c r="U77" s="352"/>
      <c r="V77" s="365" t="n">
        <v>2</v>
      </c>
      <c r="W77" s="365" t="n">
        <v>7</v>
      </c>
      <c r="X77" s="365" t="n">
        <v>12</v>
      </c>
      <c r="Y77" s="352"/>
      <c r="Z77" s="365" t="n">
        <v>0.1760625</v>
      </c>
      <c r="AA77" s="365" t="n">
        <v>0.23475</v>
      </c>
      <c r="AB77" s="365" t="n">
        <v>0.352125</v>
      </c>
      <c r="AC77" s="352"/>
      <c r="AD77" s="365" t="n">
        <v>0.16125</v>
      </c>
      <c r="AE77" s="365" t="n">
        <v>0.215</v>
      </c>
      <c r="AF77" s="365" t="n">
        <v>0.3225</v>
      </c>
      <c r="AG77" s="352"/>
      <c r="AH77" s="365" t="n">
        <v>-0.4</v>
      </c>
      <c r="AI77" s="365" t="n">
        <v>4</v>
      </c>
      <c r="AJ77" s="365" t="n">
        <v>0.5</v>
      </c>
      <c r="AK77" s="352"/>
      <c r="AL77" s="365" t="n">
        <v>-0.1</v>
      </c>
      <c r="AM77" s="365" t="n">
        <v>1.15</v>
      </c>
      <c r="AN77" s="365" t="n">
        <v>0.1</v>
      </c>
      <c r="AO77" s="352"/>
      <c r="AP77" s="353" t="n">
        <v>23</v>
      </c>
      <c r="AQ77" s="366" t="n">
        <v>0.4</v>
      </c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  <c r="BC77" s="352"/>
      <c r="BD77" s="352"/>
      <c r="BE77" s="352"/>
      <c r="BF77" s="352"/>
    </row>
    <row r="78" customFormat="false" ht="12.75" hidden="false" customHeight="false" outlineLevel="0" collapsed="false">
      <c r="A78" s="355" t="n">
        <f aca="false">EOMONTH(A77,0)+1</f>
        <v>39173</v>
      </c>
      <c r="B78" s="346" t="n">
        <v>0.063224362972733</v>
      </c>
      <c r="D78" s="363" t="n">
        <v>38047</v>
      </c>
      <c r="E78" s="364" t="n">
        <v>45</v>
      </c>
      <c r="F78" s="364" t="n">
        <v>46</v>
      </c>
      <c r="G78" s="364" t="n">
        <v>47</v>
      </c>
      <c r="H78" s="359"/>
      <c r="I78" s="364" t="n">
        <v>22.75</v>
      </c>
      <c r="J78" s="364" t="n">
        <v>26.25</v>
      </c>
      <c r="K78" s="364" t="n">
        <v>28.25</v>
      </c>
      <c r="L78" s="353"/>
      <c r="M78" s="354" t="n">
        <v>38930</v>
      </c>
      <c r="N78" s="365" t="n">
        <v>39.5</v>
      </c>
      <c r="O78" s="365" t="n">
        <v>43</v>
      </c>
      <c r="P78" s="365" t="n">
        <v>46.25</v>
      </c>
      <c r="Q78" s="352"/>
      <c r="R78" s="365" t="n">
        <v>38</v>
      </c>
      <c r="S78" s="365" t="n">
        <v>41.5</v>
      </c>
      <c r="T78" s="365" t="n">
        <v>44.75</v>
      </c>
      <c r="U78" s="352"/>
      <c r="V78" s="365" t="n">
        <v>2</v>
      </c>
      <c r="W78" s="365" t="n">
        <v>7</v>
      </c>
      <c r="X78" s="365" t="n">
        <v>12</v>
      </c>
      <c r="Y78" s="352"/>
      <c r="Z78" s="365" t="n">
        <v>0.1760625</v>
      </c>
      <c r="AA78" s="365" t="n">
        <v>0.23475</v>
      </c>
      <c r="AB78" s="365" t="n">
        <v>0.352125</v>
      </c>
      <c r="AC78" s="352"/>
      <c r="AD78" s="365" t="n">
        <v>0.16125</v>
      </c>
      <c r="AE78" s="365" t="n">
        <v>0.215</v>
      </c>
      <c r="AF78" s="365" t="n">
        <v>0.3225</v>
      </c>
      <c r="AG78" s="352"/>
      <c r="AH78" s="365" t="n">
        <v>-0.5</v>
      </c>
      <c r="AI78" s="365" t="n">
        <v>4</v>
      </c>
      <c r="AJ78" s="365" t="n">
        <v>1.75</v>
      </c>
      <c r="AK78" s="352"/>
      <c r="AL78" s="365" t="n">
        <v>-0.1</v>
      </c>
      <c r="AM78" s="365" t="n">
        <v>1.15</v>
      </c>
      <c r="AN78" s="365" t="n">
        <v>0.1</v>
      </c>
      <c r="AO78" s="352"/>
      <c r="AP78" s="353" t="n">
        <v>24</v>
      </c>
      <c r="AQ78" s="366" t="n">
        <v>0.4</v>
      </c>
      <c r="AR78" s="352"/>
      <c r="AS78" s="352"/>
      <c r="AT78" s="352"/>
      <c r="AU78" s="352"/>
      <c r="AV78" s="352"/>
      <c r="AW78" s="352"/>
      <c r="AX78" s="352"/>
      <c r="AY78" s="352"/>
      <c r="AZ78" s="352"/>
      <c r="BA78" s="352"/>
      <c r="BB78" s="352"/>
      <c r="BC78" s="352"/>
      <c r="BD78" s="352"/>
      <c r="BE78" s="352"/>
      <c r="BF78" s="352"/>
    </row>
    <row r="79" customFormat="false" ht="12.75" hidden="false" customHeight="false" outlineLevel="0" collapsed="false">
      <c r="A79" s="355" t="n">
        <f aca="false">EOMONTH(A78,0)+1</f>
        <v>39203</v>
      </c>
      <c r="B79" s="346" t="n">
        <v>0.063257737149335</v>
      </c>
      <c r="D79" s="363" t="n">
        <v>38078</v>
      </c>
      <c r="E79" s="364" t="n">
        <v>45</v>
      </c>
      <c r="F79" s="364" t="n">
        <v>46</v>
      </c>
      <c r="G79" s="364" t="n">
        <v>47</v>
      </c>
      <c r="H79" s="359"/>
      <c r="I79" s="364" t="n">
        <v>22.5</v>
      </c>
      <c r="J79" s="364" t="n">
        <v>26</v>
      </c>
      <c r="K79" s="364" t="n">
        <v>28</v>
      </c>
      <c r="L79" s="353"/>
      <c r="M79" s="354" t="n">
        <v>38961</v>
      </c>
      <c r="N79" s="365" t="n">
        <v>34</v>
      </c>
      <c r="O79" s="365" t="n">
        <v>37.5</v>
      </c>
      <c r="P79" s="365" t="n">
        <v>40.75</v>
      </c>
      <c r="Q79" s="352"/>
      <c r="R79" s="365" t="n">
        <v>32.25</v>
      </c>
      <c r="S79" s="365" t="n">
        <v>35.75</v>
      </c>
      <c r="T79" s="365" t="n">
        <v>39</v>
      </c>
      <c r="U79" s="352"/>
      <c r="V79" s="365" t="n">
        <v>0.25</v>
      </c>
      <c r="W79" s="365" t="n">
        <v>1</v>
      </c>
      <c r="X79" s="365" t="n">
        <v>4</v>
      </c>
      <c r="Y79" s="352"/>
      <c r="Z79" s="365" t="n">
        <v>0.1745625</v>
      </c>
      <c r="AA79" s="365" t="n">
        <v>0.23275</v>
      </c>
      <c r="AB79" s="365" t="n">
        <v>0.349125</v>
      </c>
      <c r="AC79" s="352"/>
      <c r="AD79" s="365" t="n">
        <v>0.10125</v>
      </c>
      <c r="AE79" s="365" t="n">
        <v>0.135</v>
      </c>
      <c r="AF79" s="365" t="n">
        <v>0.2025</v>
      </c>
      <c r="AG79" s="352"/>
      <c r="AH79" s="365" t="n">
        <v>-1</v>
      </c>
      <c r="AI79" s="365" t="n">
        <v>2.33</v>
      </c>
      <c r="AJ79" s="365" t="n">
        <v>2.5</v>
      </c>
      <c r="AK79" s="352"/>
      <c r="AL79" s="365" t="n">
        <v>-0.1</v>
      </c>
      <c r="AM79" s="365" t="n">
        <v>1.05</v>
      </c>
      <c r="AN79" s="365" t="n">
        <v>0.1</v>
      </c>
      <c r="AO79" s="352"/>
      <c r="AP79" s="353" t="n">
        <v>24</v>
      </c>
      <c r="AQ79" s="366" t="n">
        <v>0.4</v>
      </c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  <c r="BC79" s="352"/>
      <c r="BD79" s="352"/>
      <c r="BE79" s="352"/>
      <c r="BF79" s="352"/>
    </row>
    <row r="80" customFormat="false" ht="12.75" hidden="false" customHeight="false" outlineLevel="0" collapsed="false">
      <c r="A80" s="355" t="n">
        <f aca="false">EOMONTH(A79,0)+1</f>
        <v>39234</v>
      </c>
      <c r="B80" s="346" t="n">
        <v>0.063292223798879</v>
      </c>
      <c r="D80" s="363" t="n">
        <v>38108</v>
      </c>
      <c r="E80" s="364" t="n">
        <v>59</v>
      </c>
      <c r="F80" s="364" t="n">
        <v>61</v>
      </c>
      <c r="G80" s="364" t="n">
        <v>63</v>
      </c>
      <c r="H80" s="359"/>
      <c r="I80" s="364" t="n">
        <v>30.25</v>
      </c>
      <c r="J80" s="364" t="n">
        <v>33.75</v>
      </c>
      <c r="K80" s="364" t="n">
        <v>35.75</v>
      </c>
      <c r="L80" s="353"/>
      <c r="M80" s="354" t="n">
        <v>38991</v>
      </c>
      <c r="N80" s="365" t="n">
        <v>28</v>
      </c>
      <c r="O80" s="365" t="n">
        <v>31.5</v>
      </c>
      <c r="P80" s="365" t="n">
        <v>34.75</v>
      </c>
      <c r="Q80" s="352"/>
      <c r="R80" s="365" t="n">
        <v>26.25</v>
      </c>
      <c r="S80" s="365" t="n">
        <v>29.75</v>
      </c>
      <c r="T80" s="365" t="n">
        <v>33</v>
      </c>
      <c r="U80" s="352"/>
      <c r="V80" s="365" t="n">
        <v>0</v>
      </c>
      <c r="W80" s="365" t="n">
        <v>0</v>
      </c>
      <c r="X80" s="365" t="n">
        <v>2</v>
      </c>
      <c r="Y80" s="352"/>
      <c r="Z80" s="365" t="n">
        <v>0.1670625</v>
      </c>
      <c r="AA80" s="365" t="n">
        <v>0.22275</v>
      </c>
      <c r="AB80" s="365" t="n">
        <v>0.334125</v>
      </c>
      <c r="AC80" s="352"/>
      <c r="AD80" s="365" t="n">
        <v>0.07875</v>
      </c>
      <c r="AE80" s="365" t="n">
        <v>0.105</v>
      </c>
      <c r="AF80" s="365" t="n">
        <v>0.1575</v>
      </c>
      <c r="AG80" s="352"/>
      <c r="AH80" s="365" t="n">
        <v>-1</v>
      </c>
      <c r="AI80" s="365" t="n">
        <v>2.06</v>
      </c>
      <c r="AJ80" s="365" t="n">
        <v>2.5</v>
      </c>
      <c r="AK80" s="352"/>
      <c r="AL80" s="365" t="n">
        <v>-0.1</v>
      </c>
      <c r="AM80" s="365" t="n">
        <v>1</v>
      </c>
      <c r="AN80" s="365" t="n">
        <v>0.1</v>
      </c>
      <c r="AO80" s="352"/>
      <c r="AP80" s="353" t="n">
        <v>24</v>
      </c>
      <c r="AQ80" s="366" t="n">
        <v>0.4</v>
      </c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  <c r="BC80" s="352"/>
      <c r="BD80" s="352"/>
      <c r="BE80" s="352"/>
      <c r="BF80" s="352"/>
    </row>
    <row r="81" customFormat="false" ht="12.75" hidden="false" customHeight="false" outlineLevel="0" collapsed="false">
      <c r="A81" s="355" t="n">
        <f aca="false">EOMONTH(A80,0)+1</f>
        <v>39264</v>
      </c>
      <c r="B81" s="346" t="n">
        <v>0.063325597976233</v>
      </c>
      <c r="D81" s="363" t="n">
        <v>38139</v>
      </c>
      <c r="E81" s="364" t="n">
        <v>64</v>
      </c>
      <c r="F81" s="364" t="n">
        <v>79</v>
      </c>
      <c r="G81" s="364" t="n">
        <v>86</v>
      </c>
      <c r="H81" s="359"/>
      <c r="I81" s="364" t="n">
        <v>29.5</v>
      </c>
      <c r="J81" s="364" t="n">
        <v>34.75</v>
      </c>
      <c r="K81" s="364" t="n">
        <v>39</v>
      </c>
      <c r="L81" s="353"/>
      <c r="M81" s="354" t="n">
        <v>39022</v>
      </c>
      <c r="N81" s="365" t="n">
        <v>28</v>
      </c>
      <c r="O81" s="365" t="n">
        <v>31.5</v>
      </c>
      <c r="P81" s="365" t="n">
        <v>34.75</v>
      </c>
      <c r="Q81" s="352"/>
      <c r="R81" s="365" t="n">
        <v>26.25</v>
      </c>
      <c r="S81" s="365" t="n">
        <v>29.75</v>
      </c>
      <c r="T81" s="365" t="n">
        <v>33</v>
      </c>
      <c r="U81" s="352"/>
      <c r="V81" s="365" t="n">
        <v>0</v>
      </c>
      <c r="W81" s="365" t="n">
        <v>0</v>
      </c>
      <c r="X81" s="365" t="n">
        <v>2</v>
      </c>
      <c r="Y81" s="352"/>
      <c r="Z81" s="365" t="n">
        <v>0.1670625</v>
      </c>
      <c r="AA81" s="365" t="n">
        <v>0.22275</v>
      </c>
      <c r="AB81" s="365" t="n">
        <v>0.334125</v>
      </c>
      <c r="AC81" s="352"/>
      <c r="AD81" s="365" t="n">
        <v>0.07875</v>
      </c>
      <c r="AE81" s="365" t="n">
        <v>0.105</v>
      </c>
      <c r="AF81" s="365" t="n">
        <v>0.1575</v>
      </c>
      <c r="AG81" s="352"/>
      <c r="AH81" s="365" t="n">
        <v>-0.5</v>
      </c>
      <c r="AI81" s="365" t="n">
        <v>2.052</v>
      </c>
      <c r="AJ81" s="365" t="n">
        <v>1</v>
      </c>
      <c r="AK81" s="352"/>
      <c r="AL81" s="365" t="n">
        <v>-0.1</v>
      </c>
      <c r="AM81" s="365" t="n">
        <v>1</v>
      </c>
      <c r="AN81" s="365" t="n">
        <v>0.1</v>
      </c>
      <c r="AO81" s="352"/>
      <c r="AP81" s="353" t="n">
        <v>25</v>
      </c>
      <c r="AQ81" s="366" t="n">
        <v>0.4</v>
      </c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  <c r="BC81" s="352"/>
      <c r="BD81" s="352"/>
      <c r="BE81" s="352"/>
      <c r="BF81" s="352"/>
    </row>
    <row r="82" customFormat="false" ht="12.75" hidden="false" customHeight="false" outlineLevel="0" collapsed="false">
      <c r="A82" s="355" t="n">
        <f aca="false">EOMONTH(A81,0)+1</f>
        <v>39295</v>
      </c>
      <c r="B82" s="346" t="n">
        <v>0.063360084626553</v>
      </c>
      <c r="D82" s="363" t="n">
        <v>38169</v>
      </c>
      <c r="E82" s="364" t="n">
        <v>76.75</v>
      </c>
      <c r="F82" s="364" t="n">
        <v>96.75</v>
      </c>
      <c r="G82" s="364" t="n">
        <v>106.75</v>
      </c>
      <c r="H82" s="359"/>
      <c r="I82" s="364" t="n">
        <v>26.75</v>
      </c>
      <c r="J82" s="364" t="n">
        <v>31.5</v>
      </c>
      <c r="K82" s="364" t="n">
        <v>38.25</v>
      </c>
      <c r="L82" s="353"/>
      <c r="M82" s="354" t="n">
        <v>39052</v>
      </c>
      <c r="N82" s="365" t="n">
        <v>26</v>
      </c>
      <c r="O82" s="365" t="n">
        <v>29.5</v>
      </c>
      <c r="P82" s="365" t="n">
        <v>32.75</v>
      </c>
      <c r="Q82" s="352"/>
      <c r="R82" s="365" t="n">
        <v>24.25</v>
      </c>
      <c r="S82" s="365" t="n">
        <v>27.75</v>
      </c>
      <c r="T82" s="365" t="n">
        <v>31</v>
      </c>
      <c r="U82" s="352"/>
      <c r="V82" s="365" t="n">
        <v>0</v>
      </c>
      <c r="W82" s="365" t="n">
        <v>0</v>
      </c>
      <c r="X82" s="365" t="n">
        <v>2</v>
      </c>
      <c r="Y82" s="352"/>
      <c r="Z82" s="365" t="n">
        <v>0.1670625</v>
      </c>
      <c r="AA82" s="365" t="n">
        <v>0.22275</v>
      </c>
      <c r="AB82" s="365" t="n">
        <v>0.334125</v>
      </c>
      <c r="AC82" s="352"/>
      <c r="AD82" s="365" t="n">
        <v>0.08625</v>
      </c>
      <c r="AE82" s="365" t="n">
        <v>0.115</v>
      </c>
      <c r="AF82" s="365" t="n">
        <v>0.1725</v>
      </c>
      <c r="AG82" s="352"/>
      <c r="AH82" s="365" t="n">
        <v>-0.4</v>
      </c>
      <c r="AI82" s="365" t="n">
        <v>1.89</v>
      </c>
      <c r="AJ82" s="365" t="n">
        <v>0.5</v>
      </c>
      <c r="AK82" s="352"/>
      <c r="AL82" s="365" t="n">
        <v>-0.1</v>
      </c>
      <c r="AM82" s="365" t="n">
        <v>1</v>
      </c>
      <c r="AN82" s="365" t="n">
        <v>0.1</v>
      </c>
      <c r="AO82" s="352"/>
      <c r="AP82" s="353" t="n">
        <v>25</v>
      </c>
      <c r="AQ82" s="366" t="n">
        <v>0.4</v>
      </c>
      <c r="AR82" s="352"/>
      <c r="AS82" s="352"/>
      <c r="AT82" s="352"/>
      <c r="AU82" s="352"/>
      <c r="AV82" s="352"/>
      <c r="AW82" s="352"/>
      <c r="AX82" s="352"/>
      <c r="AY82" s="352"/>
      <c r="AZ82" s="352"/>
      <c r="BA82" s="352"/>
      <c r="BB82" s="352"/>
      <c r="BC82" s="352"/>
      <c r="BD82" s="352"/>
      <c r="BE82" s="352"/>
      <c r="BF82" s="352"/>
    </row>
    <row r="83" customFormat="false" ht="12.75" hidden="false" customHeight="false" outlineLevel="0" collapsed="false">
      <c r="A83" s="355" t="n">
        <f aca="false">EOMONTH(A82,0)+1</f>
        <v>39326</v>
      </c>
      <c r="B83" s="346" t="n">
        <v>0.063394571277267</v>
      </c>
      <c r="D83" s="363" t="n">
        <v>38200</v>
      </c>
      <c r="E83" s="364" t="n">
        <v>69.75</v>
      </c>
      <c r="F83" s="364" t="n">
        <v>89.75</v>
      </c>
      <c r="G83" s="364" t="n">
        <v>99.75</v>
      </c>
      <c r="H83" s="359"/>
      <c r="I83" s="364" t="n">
        <v>26.5</v>
      </c>
      <c r="J83" s="364" t="n">
        <v>31.25</v>
      </c>
      <c r="K83" s="364" t="n">
        <v>38</v>
      </c>
      <c r="L83" s="353"/>
      <c r="M83" s="354" t="n">
        <v>39083</v>
      </c>
      <c r="N83" s="365" t="n">
        <v>27.75</v>
      </c>
      <c r="O83" s="365" t="n">
        <v>31.5</v>
      </c>
      <c r="P83" s="365" t="n">
        <v>35</v>
      </c>
      <c r="Q83" s="352"/>
      <c r="R83" s="365" t="n">
        <v>26.25</v>
      </c>
      <c r="S83" s="365" t="n">
        <v>30</v>
      </c>
      <c r="T83" s="365" t="n">
        <v>33.5</v>
      </c>
      <c r="U83" s="352"/>
      <c r="V83" s="365" t="n">
        <v>0</v>
      </c>
      <c r="W83" s="365" t="n">
        <v>0</v>
      </c>
      <c r="X83" s="365" t="n">
        <v>3</v>
      </c>
      <c r="Y83" s="352"/>
      <c r="Z83" s="365" t="n">
        <v>0.1726875</v>
      </c>
      <c r="AA83" s="365" t="n">
        <v>0.23025</v>
      </c>
      <c r="AB83" s="365" t="n">
        <v>0.345375</v>
      </c>
      <c r="AC83" s="352"/>
      <c r="AD83" s="365" t="n">
        <v>0.10125</v>
      </c>
      <c r="AE83" s="365" t="n">
        <v>0.135</v>
      </c>
      <c r="AF83" s="365" t="n">
        <v>0.2025</v>
      </c>
      <c r="AG83" s="352"/>
      <c r="AH83" s="365" t="n">
        <v>-0.4</v>
      </c>
      <c r="AI83" s="365" t="n">
        <v>2.322</v>
      </c>
      <c r="AJ83" s="365" t="n">
        <v>0.5</v>
      </c>
      <c r="AK83" s="352"/>
      <c r="AL83" s="365" t="n">
        <v>-0.1</v>
      </c>
      <c r="AM83" s="365" t="n">
        <v>1</v>
      </c>
      <c r="AN83" s="365" t="n">
        <v>0.1</v>
      </c>
      <c r="AO83" s="352"/>
      <c r="AP83" s="353" t="n">
        <v>25</v>
      </c>
      <c r="AQ83" s="366" t="n">
        <v>0.4</v>
      </c>
      <c r="AR83" s="352"/>
      <c r="AS83" s="352"/>
      <c r="AT83" s="352"/>
      <c r="AU83" s="352"/>
      <c r="AV83" s="352"/>
      <c r="AW83" s="352"/>
      <c r="AX83" s="352"/>
      <c r="AY83" s="352"/>
      <c r="AZ83" s="352"/>
      <c r="BA83" s="352"/>
      <c r="BB83" s="352"/>
      <c r="BC83" s="352"/>
      <c r="BD83" s="352"/>
      <c r="BE83" s="352"/>
      <c r="BF83" s="352"/>
    </row>
    <row r="84" customFormat="false" ht="12.75" hidden="false" customHeight="false" outlineLevel="0" collapsed="false">
      <c r="A84" s="355" t="n">
        <f aca="false">EOMONTH(A83,0)+1</f>
        <v>39356</v>
      </c>
      <c r="B84" s="346" t="n">
        <v>0.063427945455754</v>
      </c>
      <c r="D84" s="363" t="n">
        <v>38231</v>
      </c>
      <c r="E84" s="364" t="n">
        <v>41.5</v>
      </c>
      <c r="F84" s="364" t="n">
        <v>45.5</v>
      </c>
      <c r="G84" s="364" t="n">
        <v>49.5</v>
      </c>
      <c r="H84" s="359"/>
      <c r="I84" s="364" t="n">
        <v>25.75</v>
      </c>
      <c r="J84" s="364" t="n">
        <v>31.75</v>
      </c>
      <c r="K84" s="364" t="n">
        <v>33.75</v>
      </c>
      <c r="L84" s="353"/>
      <c r="M84" s="354" t="n">
        <v>39114</v>
      </c>
      <c r="N84" s="365" t="n">
        <v>25.75</v>
      </c>
      <c r="O84" s="365" t="n">
        <v>29.5</v>
      </c>
      <c r="P84" s="365" t="n">
        <v>33</v>
      </c>
      <c r="Q84" s="352"/>
      <c r="R84" s="365" t="n">
        <v>24.25</v>
      </c>
      <c r="S84" s="365" t="n">
        <v>28</v>
      </c>
      <c r="T84" s="365" t="n">
        <v>31.5</v>
      </c>
      <c r="U84" s="352"/>
      <c r="V84" s="365" t="n">
        <v>0</v>
      </c>
      <c r="W84" s="365" t="n">
        <v>0</v>
      </c>
      <c r="X84" s="365" t="n">
        <v>3</v>
      </c>
      <c r="Y84" s="352"/>
      <c r="Z84" s="365" t="n">
        <v>0.1726875</v>
      </c>
      <c r="AA84" s="365" t="n">
        <v>0.23025</v>
      </c>
      <c r="AB84" s="365" t="n">
        <v>0.345375</v>
      </c>
      <c r="AC84" s="352"/>
      <c r="AD84" s="365" t="n">
        <v>0.10125</v>
      </c>
      <c r="AE84" s="365" t="n">
        <v>0.135</v>
      </c>
      <c r="AF84" s="365" t="n">
        <v>0.2025</v>
      </c>
      <c r="AG84" s="352"/>
      <c r="AH84" s="365" t="n">
        <v>-0.4</v>
      </c>
      <c r="AI84" s="365" t="n">
        <v>2.322</v>
      </c>
      <c r="AJ84" s="365" t="n">
        <v>0.6</v>
      </c>
      <c r="AK84" s="352"/>
      <c r="AL84" s="365" t="n">
        <v>-0.1</v>
      </c>
      <c r="AM84" s="365" t="n">
        <v>1</v>
      </c>
      <c r="AN84" s="365" t="n">
        <v>0.1</v>
      </c>
      <c r="AO84" s="352"/>
      <c r="AP84" s="353" t="n">
        <v>26</v>
      </c>
      <c r="AQ84" s="366" t="n">
        <v>0.4</v>
      </c>
      <c r="AR84" s="352"/>
      <c r="AS84" s="352"/>
      <c r="AT84" s="352"/>
      <c r="AU84" s="352"/>
      <c r="AV84" s="352"/>
      <c r="AW84" s="352"/>
      <c r="AX84" s="352"/>
      <c r="AY84" s="352"/>
      <c r="AZ84" s="352"/>
      <c r="BA84" s="352"/>
      <c r="BB84" s="352"/>
      <c r="BC84" s="352"/>
      <c r="BD84" s="352"/>
      <c r="BE84" s="352"/>
      <c r="BF84" s="352"/>
    </row>
    <row r="85" customFormat="false" ht="12.75" hidden="false" customHeight="false" outlineLevel="0" collapsed="false">
      <c r="A85" s="355" t="n">
        <f aca="false">EOMONTH(A84,0)+1</f>
        <v>39387</v>
      </c>
      <c r="B85" s="346" t="n">
        <v>0.063462432107245</v>
      </c>
      <c r="D85" s="363" t="n">
        <v>38261</v>
      </c>
      <c r="E85" s="364" t="n">
        <v>38.5</v>
      </c>
      <c r="F85" s="364" t="n">
        <v>39.5</v>
      </c>
      <c r="G85" s="364" t="n">
        <v>40.5</v>
      </c>
      <c r="H85" s="359"/>
      <c r="I85" s="364" t="n">
        <v>23</v>
      </c>
      <c r="J85" s="364" t="n">
        <v>26.5</v>
      </c>
      <c r="K85" s="364" t="n">
        <v>28.5</v>
      </c>
      <c r="L85" s="353"/>
      <c r="M85" s="354" t="n">
        <v>39142</v>
      </c>
      <c r="N85" s="365" t="n">
        <v>26.75</v>
      </c>
      <c r="O85" s="365" t="n">
        <v>30.5</v>
      </c>
      <c r="P85" s="365" t="n">
        <v>34</v>
      </c>
      <c r="Q85" s="352"/>
      <c r="R85" s="365" t="n">
        <v>25.25</v>
      </c>
      <c r="S85" s="365" t="n">
        <v>29</v>
      </c>
      <c r="T85" s="365" t="n">
        <v>32.5</v>
      </c>
      <c r="U85" s="352"/>
      <c r="V85" s="365" t="n">
        <v>0</v>
      </c>
      <c r="W85" s="365" t="n">
        <v>0</v>
      </c>
      <c r="X85" s="365" t="n">
        <v>2</v>
      </c>
      <c r="Y85" s="352"/>
      <c r="Z85" s="365" t="n">
        <v>0.1726875</v>
      </c>
      <c r="AA85" s="365" t="n">
        <v>0.23025</v>
      </c>
      <c r="AB85" s="365" t="n">
        <v>0.345375</v>
      </c>
      <c r="AC85" s="352"/>
      <c r="AD85" s="365" t="n">
        <v>0.09</v>
      </c>
      <c r="AE85" s="365" t="n">
        <v>0.12</v>
      </c>
      <c r="AF85" s="365" t="n">
        <v>0.18</v>
      </c>
      <c r="AG85" s="352"/>
      <c r="AH85" s="365" t="n">
        <v>-0.5</v>
      </c>
      <c r="AI85" s="365" t="n">
        <v>2.052</v>
      </c>
      <c r="AJ85" s="365" t="n">
        <v>1</v>
      </c>
      <c r="AK85" s="352"/>
      <c r="AL85" s="365" t="n">
        <v>-0.1</v>
      </c>
      <c r="AM85" s="365" t="n">
        <v>1</v>
      </c>
      <c r="AN85" s="365" t="n">
        <v>0.1</v>
      </c>
      <c r="AO85" s="352"/>
      <c r="AP85" s="353" t="n">
        <v>26</v>
      </c>
      <c r="AQ85" s="366" t="n">
        <v>0.4</v>
      </c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</row>
    <row r="86" customFormat="false" ht="12.75" hidden="false" customHeight="false" outlineLevel="0" collapsed="false">
      <c r="A86" s="355" t="n">
        <f aca="false">EOMONTH(A85,0)+1</f>
        <v>39417</v>
      </c>
      <c r="B86" s="346" t="n">
        <v>0.063495806286483</v>
      </c>
      <c r="D86" s="363" t="n">
        <v>38292</v>
      </c>
      <c r="E86" s="364" t="n">
        <v>38.5</v>
      </c>
      <c r="F86" s="364" t="n">
        <v>39.5</v>
      </c>
      <c r="G86" s="364" t="n">
        <v>40.5</v>
      </c>
      <c r="H86" s="359"/>
      <c r="I86" s="364" t="n">
        <v>23</v>
      </c>
      <c r="J86" s="364" t="n">
        <v>26.5</v>
      </c>
      <c r="K86" s="364" t="n">
        <v>28.5</v>
      </c>
      <c r="L86" s="353"/>
      <c r="M86" s="354" t="n">
        <v>39173</v>
      </c>
      <c r="N86" s="365" t="n">
        <v>27.75</v>
      </c>
      <c r="O86" s="365" t="n">
        <v>31.5</v>
      </c>
      <c r="P86" s="365" t="n">
        <v>35</v>
      </c>
      <c r="Q86" s="352"/>
      <c r="R86" s="365" t="n">
        <v>26.25</v>
      </c>
      <c r="S86" s="365" t="n">
        <v>30</v>
      </c>
      <c r="T86" s="365" t="n">
        <v>33.5</v>
      </c>
      <c r="U86" s="352"/>
      <c r="V86" s="365" t="n">
        <v>0</v>
      </c>
      <c r="W86" s="365" t="n">
        <v>0</v>
      </c>
      <c r="X86" s="365" t="n">
        <v>2</v>
      </c>
      <c r="Y86" s="352"/>
      <c r="Z86" s="365" t="n">
        <v>0.1726875</v>
      </c>
      <c r="AA86" s="365" t="n">
        <v>0.23025</v>
      </c>
      <c r="AB86" s="365" t="n">
        <v>0.345375</v>
      </c>
      <c r="AC86" s="352"/>
      <c r="AD86" s="365" t="n">
        <v>0.09</v>
      </c>
      <c r="AE86" s="365" t="n">
        <v>0.12</v>
      </c>
      <c r="AF86" s="365" t="n">
        <v>0.18</v>
      </c>
      <c r="AG86" s="352"/>
      <c r="AH86" s="365" t="n">
        <v>-0.5</v>
      </c>
      <c r="AI86" s="365" t="n">
        <v>1.998</v>
      </c>
      <c r="AJ86" s="365" t="n">
        <v>1</v>
      </c>
      <c r="AK86" s="352"/>
      <c r="AL86" s="365" t="n">
        <v>-0.1</v>
      </c>
      <c r="AM86" s="365" t="n">
        <v>1</v>
      </c>
      <c r="AN86" s="365" t="n">
        <v>0.1</v>
      </c>
      <c r="AO86" s="352"/>
      <c r="AP86" s="353" t="n">
        <v>26</v>
      </c>
      <c r="AQ86" s="366" t="n">
        <v>0.4</v>
      </c>
      <c r="AR86" s="352"/>
      <c r="AS86" s="352"/>
      <c r="AT86" s="352"/>
      <c r="AU86" s="352"/>
      <c r="AV86" s="352"/>
      <c r="AW86" s="352"/>
      <c r="AX86" s="352"/>
      <c r="AY86" s="352"/>
      <c r="AZ86" s="352"/>
      <c r="BA86" s="352"/>
      <c r="BB86" s="352"/>
      <c r="BC86" s="352"/>
      <c r="BD86" s="352"/>
      <c r="BE86" s="352"/>
      <c r="BF86" s="352"/>
    </row>
    <row r="87" customFormat="false" ht="12.75" hidden="false" customHeight="false" outlineLevel="0" collapsed="false">
      <c r="A87" s="355" t="n">
        <f aca="false">EOMONTH(A86,0)+1</f>
        <v>39448</v>
      </c>
      <c r="B87" s="346" t="n">
        <v>0.063525888373887</v>
      </c>
      <c r="D87" s="363" t="n">
        <v>38322</v>
      </c>
      <c r="E87" s="364" t="n">
        <v>38.5</v>
      </c>
      <c r="F87" s="364" t="n">
        <v>39.5</v>
      </c>
      <c r="G87" s="364" t="n">
        <v>40.5</v>
      </c>
      <c r="H87" s="359"/>
      <c r="I87" s="364" t="n">
        <v>23.5</v>
      </c>
      <c r="J87" s="364" t="n">
        <v>27</v>
      </c>
      <c r="K87" s="364" t="n">
        <v>29</v>
      </c>
      <c r="L87" s="353"/>
      <c r="M87" s="354" t="n">
        <v>39203</v>
      </c>
      <c r="N87" s="365" t="n">
        <v>34</v>
      </c>
      <c r="O87" s="365" t="n">
        <v>37.75</v>
      </c>
      <c r="P87" s="365" t="n">
        <v>41.25</v>
      </c>
      <c r="Q87" s="352"/>
      <c r="R87" s="365" t="n">
        <v>32.5</v>
      </c>
      <c r="S87" s="365" t="n">
        <v>36.25</v>
      </c>
      <c r="T87" s="365" t="n">
        <v>39.75</v>
      </c>
      <c r="U87" s="352"/>
      <c r="V87" s="365" t="n">
        <v>0</v>
      </c>
      <c r="W87" s="365" t="n">
        <v>0</v>
      </c>
      <c r="X87" s="365" t="n">
        <v>3</v>
      </c>
      <c r="Y87" s="352"/>
      <c r="Z87" s="365" t="n">
        <v>0.1726875</v>
      </c>
      <c r="AA87" s="365" t="n">
        <v>0.23025</v>
      </c>
      <c r="AB87" s="365" t="n">
        <v>0.345375</v>
      </c>
      <c r="AC87" s="352"/>
      <c r="AD87" s="365" t="n">
        <v>0.11625</v>
      </c>
      <c r="AE87" s="365" t="n">
        <v>0.155</v>
      </c>
      <c r="AF87" s="365" t="n">
        <v>0.2325</v>
      </c>
      <c r="AG87" s="352"/>
      <c r="AH87" s="365" t="n">
        <v>-0.4</v>
      </c>
      <c r="AI87" s="365" t="n">
        <v>2.15</v>
      </c>
      <c r="AJ87" s="365" t="n">
        <v>0.5</v>
      </c>
      <c r="AK87" s="352"/>
      <c r="AL87" s="365" t="n">
        <v>-0.1</v>
      </c>
      <c r="AM87" s="365" t="n">
        <v>1.05</v>
      </c>
      <c r="AN87" s="365" t="n">
        <v>0.1</v>
      </c>
      <c r="AO87" s="352"/>
      <c r="AP87" s="353" t="n">
        <v>27</v>
      </c>
      <c r="AQ87" s="366" t="n">
        <v>0.4</v>
      </c>
      <c r="AR87" s="352"/>
      <c r="AS87" s="352"/>
      <c r="AT87" s="352"/>
      <c r="AU87" s="352"/>
      <c r="AV87" s="352"/>
      <c r="AW87" s="352"/>
      <c r="AX87" s="352"/>
      <c r="AY87" s="352"/>
      <c r="AZ87" s="352"/>
      <c r="BA87" s="352"/>
      <c r="BB87" s="352"/>
      <c r="BC87" s="352"/>
      <c r="BD87" s="352"/>
      <c r="BE87" s="352"/>
      <c r="BF87" s="352"/>
    </row>
    <row r="88" customFormat="false" ht="12.75" hidden="false" customHeight="false" outlineLevel="0" collapsed="false">
      <c r="A88" s="355" t="n">
        <f aca="false">EOMONTH(A87,0)+1</f>
        <v>39479</v>
      </c>
      <c r="B88" s="346" t="n">
        <v>0.063554168594131</v>
      </c>
      <c r="D88" s="363" t="n">
        <v>38353</v>
      </c>
      <c r="E88" s="364" t="n">
        <v>52.1000022888184</v>
      </c>
      <c r="F88" s="364" t="n">
        <v>53.3500022888184</v>
      </c>
      <c r="G88" s="364" t="n">
        <v>54.6000022888184</v>
      </c>
      <c r="H88" s="359"/>
      <c r="I88" s="364" t="n">
        <v>24</v>
      </c>
      <c r="J88" s="364" t="n">
        <v>28</v>
      </c>
      <c r="K88" s="364" t="n">
        <v>30</v>
      </c>
      <c r="L88" s="353"/>
      <c r="M88" s="354" t="n">
        <v>39234</v>
      </c>
      <c r="N88" s="365" t="n">
        <v>37.75</v>
      </c>
      <c r="O88" s="365" t="n">
        <v>41.5</v>
      </c>
      <c r="P88" s="365" t="n">
        <v>45</v>
      </c>
      <c r="Q88" s="352"/>
      <c r="R88" s="365" t="n">
        <v>26.5</v>
      </c>
      <c r="S88" s="365" t="n">
        <v>30.25</v>
      </c>
      <c r="T88" s="365" t="n">
        <v>33.75</v>
      </c>
      <c r="U88" s="352"/>
      <c r="V88" s="365" t="n">
        <v>0.75</v>
      </c>
      <c r="W88" s="365" t="n">
        <v>3</v>
      </c>
      <c r="X88" s="365" t="n">
        <v>8</v>
      </c>
      <c r="Y88" s="352"/>
      <c r="Z88" s="365" t="n">
        <v>0.1726875</v>
      </c>
      <c r="AA88" s="365" t="n">
        <v>0.23025</v>
      </c>
      <c r="AB88" s="365" t="n">
        <v>0.345375</v>
      </c>
      <c r="AC88" s="352"/>
      <c r="AD88" s="365" t="n">
        <v>0.13125</v>
      </c>
      <c r="AE88" s="365" t="n">
        <v>0.175</v>
      </c>
      <c r="AF88" s="365" t="n">
        <v>0.2625</v>
      </c>
      <c r="AG88" s="352"/>
      <c r="AH88" s="365" t="n">
        <v>-0.4</v>
      </c>
      <c r="AI88" s="365" t="n">
        <v>2.9</v>
      </c>
      <c r="AJ88" s="365" t="n">
        <v>0.5</v>
      </c>
      <c r="AK88" s="352"/>
      <c r="AL88" s="365" t="n">
        <v>-0.1</v>
      </c>
      <c r="AM88" s="365" t="n">
        <v>1.15</v>
      </c>
      <c r="AN88" s="365" t="n">
        <v>0.1</v>
      </c>
      <c r="AO88" s="352"/>
      <c r="AP88" s="353" t="n">
        <v>27</v>
      </c>
      <c r="AQ88" s="366" t="n">
        <v>0.4</v>
      </c>
      <c r="AR88" s="352"/>
      <c r="AS88" s="352"/>
      <c r="AT88" s="352"/>
      <c r="AU88" s="352"/>
      <c r="AV88" s="352"/>
      <c r="AW88" s="352"/>
      <c r="AX88" s="352"/>
      <c r="AY88" s="352"/>
      <c r="AZ88" s="352"/>
      <c r="BA88" s="352"/>
      <c r="BB88" s="352"/>
      <c r="BC88" s="352"/>
      <c r="BD88" s="352"/>
      <c r="BE88" s="352"/>
      <c r="BF88" s="352"/>
    </row>
    <row r="89" customFormat="false" ht="12.75" hidden="false" customHeight="false" outlineLevel="0" collapsed="false">
      <c r="A89" s="355" t="n">
        <f aca="false">EOMONTH(A88,0)+1</f>
        <v>39508</v>
      </c>
      <c r="B89" s="346" t="n">
        <v>0.063580624284277</v>
      </c>
      <c r="D89" s="363" t="n">
        <v>38384</v>
      </c>
      <c r="E89" s="364" t="n">
        <v>51.5</v>
      </c>
      <c r="F89" s="364" t="n">
        <v>52.75</v>
      </c>
      <c r="G89" s="364" t="n">
        <v>54</v>
      </c>
      <c r="H89" s="359"/>
      <c r="I89" s="364" t="n">
        <v>24</v>
      </c>
      <c r="J89" s="364" t="n">
        <v>27.75</v>
      </c>
      <c r="K89" s="364" t="n">
        <v>29.75</v>
      </c>
      <c r="L89" s="353"/>
      <c r="M89" s="354" t="n">
        <v>39264</v>
      </c>
      <c r="N89" s="365" t="n">
        <v>39.75</v>
      </c>
      <c r="O89" s="365" t="n">
        <v>43.5</v>
      </c>
      <c r="P89" s="365" t="n">
        <v>47</v>
      </c>
      <c r="Q89" s="352"/>
      <c r="R89" s="365" t="n">
        <v>38.5</v>
      </c>
      <c r="S89" s="365" t="n">
        <v>42.25</v>
      </c>
      <c r="T89" s="365" t="n">
        <v>45.75</v>
      </c>
      <c r="U89" s="352"/>
      <c r="V89" s="365" t="n">
        <v>2</v>
      </c>
      <c r="W89" s="365" t="n">
        <v>7</v>
      </c>
      <c r="X89" s="365" t="n">
        <v>12</v>
      </c>
      <c r="Y89" s="352"/>
      <c r="Z89" s="365" t="n">
        <v>0.1726875</v>
      </c>
      <c r="AA89" s="365" t="n">
        <v>0.23025</v>
      </c>
      <c r="AB89" s="365" t="n">
        <v>0.345375</v>
      </c>
      <c r="AC89" s="352"/>
      <c r="AD89" s="365" t="n">
        <v>0.16125</v>
      </c>
      <c r="AE89" s="365" t="n">
        <v>0.215</v>
      </c>
      <c r="AF89" s="365" t="n">
        <v>0.3225</v>
      </c>
      <c r="AG89" s="352"/>
      <c r="AH89" s="365" t="n">
        <v>-0.4</v>
      </c>
      <c r="AI89" s="365" t="n">
        <v>3.9</v>
      </c>
      <c r="AJ89" s="365" t="n">
        <v>0.5</v>
      </c>
      <c r="AK89" s="352"/>
      <c r="AL89" s="365" t="n">
        <v>-0.1</v>
      </c>
      <c r="AM89" s="365" t="n">
        <v>1.15</v>
      </c>
      <c r="AN89" s="365" t="n">
        <v>0.1</v>
      </c>
      <c r="AO89" s="352"/>
      <c r="AP89" s="353" t="n">
        <v>27</v>
      </c>
      <c r="AQ89" s="366" t="n">
        <v>0.4</v>
      </c>
      <c r="AR89" s="352"/>
      <c r="AS89" s="352"/>
      <c r="AT89" s="352"/>
      <c r="AU89" s="352"/>
      <c r="AV89" s="352"/>
      <c r="AW89" s="352"/>
      <c r="AX89" s="352"/>
      <c r="AY89" s="352"/>
      <c r="AZ89" s="352"/>
      <c r="BA89" s="352"/>
      <c r="BB89" s="352"/>
      <c r="BC89" s="352"/>
      <c r="BD89" s="352"/>
      <c r="BE89" s="352"/>
      <c r="BF89" s="352"/>
    </row>
    <row r="90" customFormat="false" ht="12.75" hidden="false" customHeight="false" outlineLevel="0" collapsed="false">
      <c r="A90" s="355" t="n">
        <f aca="false">EOMONTH(A89,0)+1</f>
        <v>39539</v>
      </c>
      <c r="B90" s="346" t="n">
        <v>0.063608904505034</v>
      </c>
      <c r="D90" s="363" t="n">
        <v>38412</v>
      </c>
      <c r="E90" s="364" t="n">
        <v>43.1499977111816</v>
      </c>
      <c r="F90" s="364" t="n">
        <v>44.3999977111816</v>
      </c>
      <c r="G90" s="364" t="n">
        <v>45.6499977111816</v>
      </c>
      <c r="H90" s="359"/>
      <c r="I90" s="364" t="n">
        <v>23.25</v>
      </c>
      <c r="J90" s="364" t="n">
        <v>27</v>
      </c>
      <c r="K90" s="364" t="n">
        <v>29</v>
      </c>
      <c r="L90" s="353"/>
      <c r="M90" s="354" t="n">
        <v>39295</v>
      </c>
      <c r="N90" s="365" t="n">
        <v>39.75</v>
      </c>
      <c r="O90" s="365" t="n">
        <v>43.5</v>
      </c>
      <c r="P90" s="365" t="n">
        <v>47</v>
      </c>
      <c r="Q90" s="352"/>
      <c r="R90" s="365" t="n">
        <v>38.5</v>
      </c>
      <c r="S90" s="365" t="n">
        <v>42.25</v>
      </c>
      <c r="T90" s="365" t="n">
        <v>45.75</v>
      </c>
      <c r="U90" s="352"/>
      <c r="V90" s="365" t="n">
        <v>2</v>
      </c>
      <c r="W90" s="365" t="n">
        <v>7</v>
      </c>
      <c r="X90" s="365" t="n">
        <v>12</v>
      </c>
      <c r="Y90" s="352"/>
      <c r="Z90" s="365" t="n">
        <v>0.1726875</v>
      </c>
      <c r="AA90" s="365" t="n">
        <v>0.23025</v>
      </c>
      <c r="AB90" s="365" t="n">
        <v>0.345375</v>
      </c>
      <c r="AC90" s="352"/>
      <c r="AD90" s="365" t="n">
        <v>0.16125</v>
      </c>
      <c r="AE90" s="365" t="n">
        <v>0.215</v>
      </c>
      <c r="AF90" s="365" t="n">
        <v>0.3225</v>
      </c>
      <c r="AG90" s="352"/>
      <c r="AH90" s="365" t="n">
        <v>-0.5</v>
      </c>
      <c r="AI90" s="365" t="n">
        <v>3.9</v>
      </c>
      <c r="AJ90" s="365" t="n">
        <v>1.75</v>
      </c>
      <c r="AK90" s="352"/>
      <c r="AL90" s="365" t="n">
        <v>-0.1</v>
      </c>
      <c r="AM90" s="365" t="n">
        <v>1.15</v>
      </c>
      <c r="AN90" s="365" t="n">
        <v>0.1</v>
      </c>
      <c r="AO90" s="352"/>
      <c r="AP90" s="353" t="n">
        <v>28</v>
      </c>
      <c r="AQ90" s="366" t="n">
        <v>0.4</v>
      </c>
      <c r="AR90" s="352"/>
      <c r="AS90" s="352"/>
      <c r="AT90" s="352"/>
      <c r="AU90" s="352"/>
      <c r="AV90" s="352"/>
      <c r="AW90" s="352"/>
      <c r="AX90" s="352"/>
      <c r="AY90" s="352"/>
      <c r="AZ90" s="352"/>
      <c r="BA90" s="352"/>
      <c r="BB90" s="352"/>
      <c r="BC90" s="352"/>
      <c r="BD90" s="352"/>
      <c r="BE90" s="352"/>
      <c r="BF90" s="352"/>
    </row>
    <row r="91" customFormat="false" ht="12.75" hidden="false" customHeight="false" outlineLevel="0" collapsed="false">
      <c r="A91" s="355" t="n">
        <f aca="false">EOMONTH(A90,0)+1</f>
        <v>39569</v>
      </c>
      <c r="B91" s="346" t="n">
        <v>0.063636272460858</v>
      </c>
      <c r="D91" s="363" t="n">
        <v>38443</v>
      </c>
      <c r="E91" s="364" t="n">
        <v>42.3500022888184</v>
      </c>
      <c r="F91" s="364" t="n">
        <v>43.6000022888184</v>
      </c>
      <c r="G91" s="364" t="n">
        <v>44.8500022888184</v>
      </c>
      <c r="H91" s="359"/>
      <c r="I91" s="364" t="n">
        <v>23</v>
      </c>
      <c r="J91" s="364" t="n">
        <v>26.75</v>
      </c>
      <c r="K91" s="364" t="n">
        <v>28.75</v>
      </c>
      <c r="L91" s="353"/>
      <c r="M91" s="354" t="n">
        <v>39326</v>
      </c>
      <c r="N91" s="365" t="n">
        <v>34.25</v>
      </c>
      <c r="O91" s="365" t="n">
        <v>38</v>
      </c>
      <c r="P91" s="365" t="n">
        <v>41.5</v>
      </c>
      <c r="Q91" s="352"/>
      <c r="R91" s="365" t="n">
        <v>32.75</v>
      </c>
      <c r="S91" s="365" t="n">
        <v>36.5</v>
      </c>
      <c r="T91" s="365" t="n">
        <v>40</v>
      </c>
      <c r="U91" s="352"/>
      <c r="V91" s="365" t="n">
        <v>0.25</v>
      </c>
      <c r="W91" s="365" t="n">
        <v>1</v>
      </c>
      <c r="X91" s="365" t="n">
        <v>4</v>
      </c>
      <c r="Y91" s="352"/>
      <c r="Z91" s="365" t="n">
        <v>0.1726875</v>
      </c>
      <c r="AA91" s="365" t="n">
        <v>0.23025</v>
      </c>
      <c r="AB91" s="365" t="n">
        <v>0.345375</v>
      </c>
      <c r="AC91" s="352"/>
      <c r="AD91" s="365" t="n">
        <v>0.10125</v>
      </c>
      <c r="AE91" s="365" t="n">
        <v>0.135</v>
      </c>
      <c r="AF91" s="365" t="n">
        <v>0.2025</v>
      </c>
      <c r="AG91" s="352"/>
      <c r="AH91" s="365" t="n">
        <v>-1</v>
      </c>
      <c r="AI91" s="365" t="n">
        <v>2.33</v>
      </c>
      <c r="AJ91" s="365" t="n">
        <v>2.5</v>
      </c>
      <c r="AK91" s="352"/>
      <c r="AL91" s="365" t="n">
        <v>-0.1</v>
      </c>
      <c r="AM91" s="365" t="n">
        <v>1.05</v>
      </c>
      <c r="AN91" s="365" t="n">
        <v>0.1</v>
      </c>
      <c r="AO91" s="352"/>
      <c r="AP91" s="353" t="n">
        <v>28</v>
      </c>
      <c r="AQ91" s="366" t="n">
        <v>0.4</v>
      </c>
      <c r="AR91" s="352"/>
      <c r="AS91" s="352"/>
      <c r="AT91" s="352"/>
      <c r="AU91" s="352"/>
      <c r="AV91" s="352"/>
      <c r="AW91" s="352"/>
      <c r="AX91" s="352"/>
      <c r="AY91" s="352"/>
      <c r="AZ91" s="352"/>
      <c r="BA91" s="352"/>
      <c r="BB91" s="352"/>
      <c r="BC91" s="352"/>
      <c r="BD91" s="352"/>
      <c r="BE91" s="352"/>
      <c r="BF91" s="352"/>
    </row>
    <row r="92" customFormat="false" ht="12.75" hidden="false" customHeight="false" outlineLevel="0" collapsed="false">
      <c r="A92" s="355" t="n">
        <f aca="false">EOMONTH(A91,0)+1</f>
        <v>39600</v>
      </c>
      <c r="B92" s="346" t="n">
        <v>0.063664552682137</v>
      </c>
      <c r="D92" s="363" t="n">
        <v>38473</v>
      </c>
      <c r="E92" s="364" t="n">
        <v>50.4999961853027</v>
      </c>
      <c r="F92" s="364" t="n">
        <v>52.9999961853027</v>
      </c>
      <c r="G92" s="364" t="n">
        <v>55.4999961853027</v>
      </c>
      <c r="H92" s="359"/>
      <c r="I92" s="364" t="n">
        <v>30.75</v>
      </c>
      <c r="J92" s="364" t="n">
        <v>34.5</v>
      </c>
      <c r="K92" s="364" t="n">
        <v>36.5</v>
      </c>
      <c r="L92" s="353"/>
      <c r="M92" s="354" t="n">
        <v>39356</v>
      </c>
      <c r="N92" s="365" t="n">
        <v>28.25</v>
      </c>
      <c r="O92" s="365" t="n">
        <v>32</v>
      </c>
      <c r="P92" s="365" t="n">
        <v>35.5</v>
      </c>
      <c r="Q92" s="352"/>
      <c r="R92" s="365" t="n">
        <v>26.75</v>
      </c>
      <c r="S92" s="365" t="n">
        <v>30.5</v>
      </c>
      <c r="T92" s="365" t="n">
        <v>34</v>
      </c>
      <c r="U92" s="352"/>
      <c r="V92" s="365" t="n">
        <v>0</v>
      </c>
      <c r="W92" s="365" t="n">
        <v>0</v>
      </c>
      <c r="X92" s="365" t="n">
        <v>2</v>
      </c>
      <c r="Y92" s="352"/>
      <c r="Z92" s="365" t="n">
        <v>0.1726875</v>
      </c>
      <c r="AA92" s="365" t="n">
        <v>0.23025</v>
      </c>
      <c r="AB92" s="365" t="n">
        <v>0.345375</v>
      </c>
      <c r="AC92" s="352"/>
      <c r="AD92" s="365" t="n">
        <v>0.07875</v>
      </c>
      <c r="AE92" s="365" t="n">
        <v>0.105</v>
      </c>
      <c r="AF92" s="365" t="n">
        <v>0.1575</v>
      </c>
      <c r="AG92" s="352"/>
      <c r="AH92" s="365" t="n">
        <v>-1</v>
      </c>
      <c r="AI92" s="365" t="n">
        <v>2.06</v>
      </c>
      <c r="AJ92" s="365" t="n">
        <v>2.5</v>
      </c>
      <c r="AK92" s="352"/>
      <c r="AL92" s="365" t="n">
        <v>-0.1</v>
      </c>
      <c r="AM92" s="365" t="n">
        <v>1</v>
      </c>
      <c r="AN92" s="365" t="n">
        <v>0.1</v>
      </c>
      <c r="AO92" s="352"/>
      <c r="AP92" s="353" t="n">
        <v>28</v>
      </c>
      <c r="AQ92" s="366" t="n">
        <v>0.4</v>
      </c>
      <c r="AR92" s="352"/>
      <c r="AS92" s="352"/>
      <c r="AT92" s="352"/>
      <c r="AU92" s="352"/>
      <c r="AV92" s="352"/>
      <c r="AW92" s="352"/>
      <c r="AX92" s="352"/>
      <c r="AY92" s="352"/>
      <c r="AZ92" s="352"/>
      <c r="BA92" s="352"/>
      <c r="BB92" s="352"/>
      <c r="BC92" s="352"/>
      <c r="BD92" s="352"/>
      <c r="BE92" s="352"/>
      <c r="BF92" s="352"/>
    </row>
    <row r="93" customFormat="false" ht="12.75" hidden="false" customHeight="false" outlineLevel="0" collapsed="false">
      <c r="A93" s="355" t="n">
        <f aca="false">EOMONTH(A92,0)+1</f>
        <v>39630</v>
      </c>
      <c r="B93" s="346" t="n">
        <v>0.063691920638467</v>
      </c>
      <c r="D93" s="363" t="n">
        <v>38504</v>
      </c>
      <c r="E93" s="364" t="n">
        <v>49.5</v>
      </c>
      <c r="F93" s="364" t="n">
        <v>64.5</v>
      </c>
      <c r="G93" s="364" t="n">
        <v>72.5</v>
      </c>
      <c r="H93" s="359"/>
      <c r="I93" s="364" t="n">
        <v>30</v>
      </c>
      <c r="J93" s="364" t="n">
        <v>35.5</v>
      </c>
      <c r="K93" s="364" t="n">
        <v>40</v>
      </c>
      <c r="L93" s="353"/>
      <c r="M93" s="354" t="n">
        <v>39387</v>
      </c>
      <c r="N93" s="365" t="n">
        <v>28.25</v>
      </c>
      <c r="O93" s="365" t="n">
        <v>32</v>
      </c>
      <c r="P93" s="365" t="n">
        <v>35.5</v>
      </c>
      <c r="Q93" s="352"/>
      <c r="R93" s="365" t="n">
        <v>26.75</v>
      </c>
      <c r="S93" s="365" t="n">
        <v>30.5</v>
      </c>
      <c r="T93" s="365" t="n">
        <v>34</v>
      </c>
      <c r="U93" s="352"/>
      <c r="V93" s="365" t="n">
        <v>0</v>
      </c>
      <c r="W93" s="365" t="n">
        <v>0</v>
      </c>
      <c r="X93" s="365" t="n">
        <v>2</v>
      </c>
      <c r="Y93" s="352"/>
      <c r="Z93" s="365" t="n">
        <v>0.1726875</v>
      </c>
      <c r="AA93" s="365" t="n">
        <v>0.23025</v>
      </c>
      <c r="AB93" s="365" t="n">
        <v>0.345375</v>
      </c>
      <c r="AC93" s="352"/>
      <c r="AD93" s="365" t="n">
        <v>0.07875</v>
      </c>
      <c r="AE93" s="365" t="n">
        <v>0.105</v>
      </c>
      <c r="AF93" s="365" t="n">
        <v>0.1575</v>
      </c>
      <c r="AG93" s="352"/>
      <c r="AH93" s="365" t="n">
        <v>-0.5</v>
      </c>
      <c r="AI93" s="365" t="n">
        <v>2.052</v>
      </c>
      <c r="AJ93" s="365" t="n">
        <v>1</v>
      </c>
      <c r="AK93" s="352"/>
      <c r="AL93" s="365" t="n">
        <v>-0.1</v>
      </c>
      <c r="AM93" s="365" t="n">
        <v>1</v>
      </c>
      <c r="AN93" s="365" t="n">
        <v>0.1</v>
      </c>
      <c r="AO93" s="352"/>
      <c r="AP93" s="353" t="n">
        <v>29</v>
      </c>
      <c r="AQ93" s="366" t="n">
        <v>0.4</v>
      </c>
      <c r="AR93" s="352"/>
      <c r="AS93" s="352"/>
      <c r="AT93" s="352"/>
      <c r="AU93" s="352"/>
      <c r="AV93" s="352"/>
      <c r="AW93" s="352"/>
      <c r="AX93" s="352"/>
      <c r="AY93" s="352"/>
      <c r="AZ93" s="352"/>
      <c r="BA93" s="352"/>
      <c r="BB93" s="352"/>
      <c r="BC93" s="352"/>
      <c r="BD93" s="352"/>
      <c r="BE93" s="352"/>
      <c r="BF93" s="352"/>
    </row>
    <row r="94" customFormat="false" ht="12.75" hidden="false" customHeight="false" outlineLevel="0" collapsed="false">
      <c r="A94" s="355" t="n">
        <f aca="false">EOMONTH(A93,0)+1</f>
        <v>39661</v>
      </c>
      <c r="B94" s="346" t="n">
        <v>0.063720200860268</v>
      </c>
      <c r="D94" s="363" t="n">
        <v>38534</v>
      </c>
      <c r="E94" s="364" t="n">
        <v>69.5</v>
      </c>
      <c r="F94" s="364" t="n">
        <v>89.5</v>
      </c>
      <c r="G94" s="364" t="n">
        <v>99.5</v>
      </c>
      <c r="H94" s="359"/>
      <c r="I94" s="364" t="n">
        <v>27.25</v>
      </c>
      <c r="J94" s="364" t="n">
        <v>32.25</v>
      </c>
      <c r="K94" s="364" t="n">
        <v>39.25</v>
      </c>
      <c r="L94" s="353"/>
      <c r="M94" s="354" t="n">
        <v>39417</v>
      </c>
      <c r="N94" s="365" t="n">
        <v>26.25</v>
      </c>
      <c r="O94" s="365" t="n">
        <v>30</v>
      </c>
      <c r="P94" s="365" t="n">
        <v>33.5</v>
      </c>
      <c r="Q94" s="352"/>
      <c r="R94" s="365" t="n">
        <v>24.75</v>
      </c>
      <c r="S94" s="365" t="n">
        <v>28.5</v>
      </c>
      <c r="T94" s="365" t="n">
        <v>32</v>
      </c>
      <c r="U94" s="352"/>
      <c r="V94" s="365" t="n">
        <v>0</v>
      </c>
      <c r="W94" s="365" t="n">
        <v>0</v>
      </c>
      <c r="X94" s="365" t="n">
        <v>2</v>
      </c>
      <c r="Y94" s="352"/>
      <c r="Z94" s="365" t="n">
        <v>0.1726875</v>
      </c>
      <c r="AA94" s="365" t="n">
        <v>0.23025</v>
      </c>
      <c r="AB94" s="365" t="n">
        <v>0.345375</v>
      </c>
      <c r="AC94" s="352"/>
      <c r="AD94" s="365" t="n">
        <v>0.08625</v>
      </c>
      <c r="AE94" s="365" t="n">
        <v>0.115</v>
      </c>
      <c r="AF94" s="365" t="n">
        <v>0.1725</v>
      </c>
      <c r="AG94" s="352"/>
      <c r="AH94" s="365" t="n">
        <v>-0.4</v>
      </c>
      <c r="AI94" s="365" t="n">
        <v>1.89</v>
      </c>
      <c r="AJ94" s="365" t="n">
        <v>0.5</v>
      </c>
      <c r="AK94" s="352"/>
      <c r="AL94" s="365" t="n">
        <v>-0.1</v>
      </c>
      <c r="AM94" s="365" t="n">
        <v>1</v>
      </c>
      <c r="AN94" s="365" t="n">
        <v>0.1</v>
      </c>
      <c r="AO94" s="352"/>
      <c r="AP94" s="353" t="n">
        <v>29</v>
      </c>
      <c r="AQ94" s="366" t="n">
        <v>0.4</v>
      </c>
      <c r="AR94" s="352"/>
      <c r="AS94" s="352"/>
      <c r="AT94" s="352"/>
      <c r="AU94" s="352"/>
      <c r="AV94" s="352"/>
      <c r="AW94" s="352"/>
      <c r="AX94" s="352"/>
      <c r="AY94" s="352"/>
      <c r="AZ94" s="352"/>
      <c r="BA94" s="352"/>
      <c r="BB94" s="352"/>
      <c r="BC94" s="352"/>
      <c r="BD94" s="352"/>
      <c r="BE94" s="352"/>
      <c r="BF94" s="352"/>
    </row>
    <row r="95" customFormat="false" ht="12.75" hidden="false" customHeight="false" outlineLevel="0" collapsed="false">
      <c r="A95" s="355" t="n">
        <f aca="false">EOMONTH(A94,0)+1</f>
        <v>39692</v>
      </c>
      <c r="B95" s="346" t="n">
        <v>0.063748481082335</v>
      </c>
      <c r="D95" s="363" t="n">
        <v>38565</v>
      </c>
      <c r="E95" s="364" t="n">
        <v>69.5</v>
      </c>
      <c r="F95" s="364" t="n">
        <v>89.5</v>
      </c>
      <c r="G95" s="364" t="n">
        <v>99.5</v>
      </c>
      <c r="H95" s="359"/>
      <c r="I95" s="364" t="n">
        <v>27</v>
      </c>
      <c r="J95" s="364" t="n">
        <v>32</v>
      </c>
      <c r="K95" s="364" t="n">
        <v>39</v>
      </c>
      <c r="L95" s="353"/>
      <c r="M95" s="354" t="n">
        <v>39448</v>
      </c>
      <c r="N95" s="365" t="n">
        <v>28</v>
      </c>
      <c r="O95" s="365" t="n">
        <v>32</v>
      </c>
      <c r="P95" s="365" t="n">
        <v>35.75</v>
      </c>
      <c r="Q95" s="352"/>
      <c r="R95" s="365" t="n">
        <v>26.75</v>
      </c>
      <c r="S95" s="365" t="n">
        <v>30.75</v>
      </c>
      <c r="T95" s="365" t="n">
        <v>34.5</v>
      </c>
      <c r="U95" s="352"/>
      <c r="V95" s="365" t="n">
        <v>0</v>
      </c>
      <c r="W95" s="365" t="n">
        <v>0</v>
      </c>
      <c r="X95" s="365" t="n">
        <v>3</v>
      </c>
      <c r="Y95" s="352"/>
      <c r="Z95" s="365" t="n">
        <v>0.073875</v>
      </c>
      <c r="AA95" s="365" t="n">
        <v>0.0985</v>
      </c>
      <c r="AB95" s="365" t="n">
        <v>0.14775</v>
      </c>
      <c r="AC95" s="352"/>
      <c r="AD95" s="365" t="n">
        <v>0.10125</v>
      </c>
      <c r="AE95" s="365" t="n">
        <v>0.135</v>
      </c>
      <c r="AF95" s="365" t="n">
        <v>0.2025</v>
      </c>
      <c r="AG95" s="352"/>
      <c r="AH95" s="365" t="n">
        <v>-0.4</v>
      </c>
      <c r="AI95" s="365" t="n">
        <v>2.322</v>
      </c>
      <c r="AJ95" s="365" t="n">
        <v>0.5</v>
      </c>
      <c r="AK95" s="352"/>
      <c r="AL95" s="365" t="n">
        <v>-0.1</v>
      </c>
      <c r="AM95" s="365" t="n">
        <v>1</v>
      </c>
      <c r="AN95" s="365" t="n">
        <v>0.1</v>
      </c>
      <c r="AO95" s="352"/>
      <c r="AP95" s="353" t="n">
        <v>29</v>
      </c>
      <c r="AQ95" s="366" t="n">
        <v>0.4</v>
      </c>
      <c r="AR95" s="352"/>
      <c r="AS95" s="352"/>
      <c r="AT95" s="352"/>
      <c r="AU95" s="352"/>
      <c r="AV95" s="352"/>
      <c r="AW95" s="352"/>
      <c r="AX95" s="352"/>
      <c r="AY95" s="352"/>
      <c r="AZ95" s="352"/>
      <c r="BA95" s="352"/>
      <c r="BB95" s="352"/>
      <c r="BC95" s="352"/>
      <c r="BD95" s="352"/>
      <c r="BE95" s="352"/>
      <c r="BF95" s="352"/>
    </row>
    <row r="96" customFormat="false" ht="12.75" hidden="false" customHeight="false" outlineLevel="0" collapsed="false">
      <c r="A96" s="355" t="n">
        <f aca="false">EOMONTH(A95,0)+1</f>
        <v>39722</v>
      </c>
      <c r="B96" s="346" t="n">
        <v>0.063775849039426</v>
      </c>
      <c r="D96" s="363" t="n">
        <v>38596</v>
      </c>
      <c r="E96" s="364" t="n">
        <v>38.5000038146973</v>
      </c>
      <c r="F96" s="364" t="n">
        <v>43.5000038146973</v>
      </c>
      <c r="G96" s="364" t="n">
        <v>48.5000038146973</v>
      </c>
      <c r="H96" s="359"/>
      <c r="I96" s="364" t="n">
        <v>26.25</v>
      </c>
      <c r="J96" s="364" t="n">
        <v>32.5</v>
      </c>
      <c r="K96" s="364" t="n">
        <v>34.5</v>
      </c>
      <c r="L96" s="353"/>
      <c r="M96" s="354" t="n">
        <v>39479</v>
      </c>
      <c r="N96" s="365" t="n">
        <v>26</v>
      </c>
      <c r="O96" s="365" t="n">
        <v>30</v>
      </c>
      <c r="P96" s="365" t="n">
        <v>33.75</v>
      </c>
      <c r="Q96" s="352"/>
      <c r="R96" s="365" t="n">
        <v>24.75</v>
      </c>
      <c r="S96" s="365" t="n">
        <v>28.75</v>
      </c>
      <c r="T96" s="365" t="n">
        <v>32.5</v>
      </c>
      <c r="U96" s="352"/>
      <c r="V96" s="365" t="n">
        <v>0</v>
      </c>
      <c r="W96" s="365" t="n">
        <v>0</v>
      </c>
      <c r="X96" s="365" t="n">
        <v>3</v>
      </c>
      <c r="Y96" s="352"/>
      <c r="Z96" s="365" t="n">
        <v>0.073875</v>
      </c>
      <c r="AA96" s="365" t="n">
        <v>0.0985</v>
      </c>
      <c r="AB96" s="365" t="n">
        <v>0.14775</v>
      </c>
      <c r="AC96" s="352"/>
      <c r="AD96" s="365" t="n">
        <v>0.10125</v>
      </c>
      <c r="AE96" s="365" t="n">
        <v>0.135</v>
      </c>
      <c r="AF96" s="365" t="n">
        <v>0.2025</v>
      </c>
      <c r="AG96" s="352"/>
      <c r="AH96" s="365" t="n">
        <v>-0.4</v>
      </c>
      <c r="AI96" s="365" t="n">
        <v>2.322</v>
      </c>
      <c r="AJ96" s="365" t="n">
        <v>0.6</v>
      </c>
      <c r="AK96" s="352"/>
      <c r="AL96" s="365" t="n">
        <v>-0.1</v>
      </c>
      <c r="AM96" s="365" t="n">
        <v>1</v>
      </c>
      <c r="AN96" s="365" t="n">
        <v>0.1</v>
      </c>
      <c r="AO96" s="352"/>
      <c r="AP96" s="353" t="n">
        <v>30</v>
      </c>
      <c r="AQ96" s="366" t="n">
        <v>0.4</v>
      </c>
      <c r="AR96" s="352"/>
      <c r="AS96" s="352"/>
      <c r="AT96" s="352"/>
      <c r="AU96" s="352"/>
      <c r="AV96" s="352"/>
      <c r="AW96" s="352"/>
      <c r="AX96" s="352"/>
      <c r="AY96" s="352"/>
      <c r="AZ96" s="352"/>
      <c r="BA96" s="352"/>
      <c r="BB96" s="352"/>
      <c r="BC96" s="352"/>
      <c r="BD96" s="352"/>
      <c r="BE96" s="352"/>
      <c r="BF96" s="352"/>
    </row>
    <row r="97" customFormat="false" ht="12.75" hidden="false" customHeight="false" outlineLevel="0" collapsed="false">
      <c r="A97" s="355" t="n">
        <f aca="false">EOMONTH(A96,0)+1</f>
        <v>39753</v>
      </c>
      <c r="B97" s="346" t="n">
        <v>0.063804129262015</v>
      </c>
      <c r="D97" s="363" t="n">
        <v>38626</v>
      </c>
      <c r="E97" s="364" t="n">
        <v>39.1500015258789</v>
      </c>
      <c r="F97" s="364" t="n">
        <v>40.4000015258789</v>
      </c>
      <c r="G97" s="364" t="n">
        <v>41.6500015258789</v>
      </c>
      <c r="H97" s="359"/>
      <c r="I97" s="364" t="n">
        <v>23.5</v>
      </c>
      <c r="J97" s="364" t="n">
        <v>27.25</v>
      </c>
      <c r="K97" s="364" t="n">
        <v>29.25</v>
      </c>
      <c r="L97" s="353"/>
      <c r="M97" s="354" t="n">
        <v>39508</v>
      </c>
      <c r="N97" s="365" t="n">
        <v>27</v>
      </c>
      <c r="O97" s="365" t="n">
        <v>31</v>
      </c>
      <c r="P97" s="365" t="n">
        <v>34.75</v>
      </c>
      <c r="Q97" s="352"/>
      <c r="R97" s="365" t="n">
        <v>25.75</v>
      </c>
      <c r="S97" s="365" t="n">
        <v>29.75</v>
      </c>
      <c r="T97" s="365" t="n">
        <v>33.5</v>
      </c>
      <c r="U97" s="352"/>
      <c r="V97" s="365" t="n">
        <v>0</v>
      </c>
      <c r="W97" s="365" t="n">
        <v>0</v>
      </c>
      <c r="X97" s="365" t="n">
        <v>2</v>
      </c>
      <c r="Y97" s="352"/>
      <c r="Z97" s="365" t="n">
        <v>0.073875</v>
      </c>
      <c r="AA97" s="365" t="n">
        <v>0.0985</v>
      </c>
      <c r="AB97" s="365" t="n">
        <v>0.14775</v>
      </c>
      <c r="AC97" s="352"/>
      <c r="AD97" s="365" t="n">
        <v>0.09</v>
      </c>
      <c r="AE97" s="365" t="n">
        <v>0.12</v>
      </c>
      <c r="AF97" s="365" t="n">
        <v>0.18</v>
      </c>
      <c r="AG97" s="352"/>
      <c r="AH97" s="365" t="n">
        <v>-0.5</v>
      </c>
      <c r="AI97" s="365" t="n">
        <v>2.052</v>
      </c>
      <c r="AJ97" s="365" t="n">
        <v>1</v>
      </c>
      <c r="AK97" s="352"/>
      <c r="AL97" s="365" t="n">
        <v>-0.1</v>
      </c>
      <c r="AM97" s="365" t="n">
        <v>1</v>
      </c>
      <c r="AN97" s="365" t="n">
        <v>0.1</v>
      </c>
      <c r="AO97" s="352"/>
      <c r="AP97" s="353" t="n">
        <v>30</v>
      </c>
      <c r="AQ97" s="366" t="n">
        <v>0.4</v>
      </c>
      <c r="AR97" s="352"/>
      <c r="AS97" s="352"/>
      <c r="AT97" s="352"/>
      <c r="AU97" s="352"/>
      <c r="AV97" s="352"/>
      <c r="AW97" s="352"/>
      <c r="AX97" s="352"/>
      <c r="AY97" s="352"/>
      <c r="AZ97" s="352"/>
      <c r="BA97" s="352"/>
      <c r="BB97" s="352"/>
      <c r="BC97" s="352"/>
      <c r="BD97" s="352"/>
      <c r="BE97" s="352"/>
      <c r="BF97" s="352"/>
    </row>
    <row r="98" customFormat="false" ht="12.75" hidden="false" customHeight="false" outlineLevel="0" collapsed="false">
      <c r="A98" s="355" t="n">
        <f aca="false">EOMONTH(A97,0)+1</f>
        <v>39783</v>
      </c>
      <c r="B98" s="346" t="n">
        <v>0.063831497219611</v>
      </c>
      <c r="D98" s="363" t="n">
        <v>38657</v>
      </c>
      <c r="E98" s="364" t="n">
        <v>39.25</v>
      </c>
      <c r="F98" s="364" t="n">
        <v>40.5</v>
      </c>
      <c r="G98" s="364" t="n">
        <v>41.75</v>
      </c>
      <c r="H98" s="359"/>
      <c r="I98" s="364" t="n">
        <v>23.5</v>
      </c>
      <c r="J98" s="364" t="n">
        <v>27.25</v>
      </c>
      <c r="K98" s="364" t="n">
        <v>29.25</v>
      </c>
      <c r="L98" s="353"/>
      <c r="M98" s="354" t="n">
        <v>39539</v>
      </c>
      <c r="N98" s="365" t="n">
        <v>28</v>
      </c>
      <c r="O98" s="365" t="n">
        <v>32</v>
      </c>
      <c r="P98" s="365" t="n">
        <v>35.75</v>
      </c>
      <c r="Q98" s="352"/>
      <c r="R98" s="365" t="n">
        <v>26.75</v>
      </c>
      <c r="S98" s="365" t="n">
        <v>30.75</v>
      </c>
      <c r="T98" s="365" t="n">
        <v>34.5</v>
      </c>
      <c r="U98" s="352"/>
      <c r="V98" s="365" t="n">
        <v>0</v>
      </c>
      <c r="W98" s="365" t="n">
        <v>0</v>
      </c>
      <c r="X98" s="365" t="n">
        <v>2</v>
      </c>
      <c r="Y98" s="352"/>
      <c r="Z98" s="365" t="n">
        <v>0.073875</v>
      </c>
      <c r="AA98" s="365" t="n">
        <v>0.0985</v>
      </c>
      <c r="AB98" s="365" t="n">
        <v>0.14775</v>
      </c>
      <c r="AC98" s="352"/>
      <c r="AD98" s="365" t="n">
        <v>0.09</v>
      </c>
      <c r="AE98" s="365" t="n">
        <v>0.12</v>
      </c>
      <c r="AF98" s="365" t="n">
        <v>0.18</v>
      </c>
      <c r="AG98" s="352"/>
      <c r="AH98" s="365" t="n">
        <v>-0.5</v>
      </c>
      <c r="AI98" s="365" t="n">
        <v>1.998</v>
      </c>
      <c r="AJ98" s="365" t="n">
        <v>1</v>
      </c>
      <c r="AK98" s="352"/>
      <c r="AL98" s="365" t="n">
        <v>-0.1</v>
      </c>
      <c r="AM98" s="365" t="n">
        <v>1</v>
      </c>
      <c r="AN98" s="365" t="n">
        <v>0.1</v>
      </c>
      <c r="AO98" s="352"/>
      <c r="AP98" s="353" t="n">
        <v>30</v>
      </c>
      <c r="AQ98" s="366" t="n">
        <v>0.4</v>
      </c>
      <c r="AR98" s="352"/>
      <c r="AS98" s="352"/>
      <c r="AT98" s="352"/>
      <c r="AU98" s="352"/>
      <c r="AV98" s="352"/>
      <c r="AW98" s="352"/>
      <c r="AX98" s="352"/>
      <c r="AY98" s="352"/>
      <c r="AZ98" s="352"/>
      <c r="BA98" s="352"/>
      <c r="BB98" s="352"/>
      <c r="BC98" s="352"/>
      <c r="BD98" s="352"/>
      <c r="BE98" s="352"/>
      <c r="BF98" s="352"/>
    </row>
    <row r="99" customFormat="false" ht="12.75" hidden="false" customHeight="false" outlineLevel="0" collapsed="false">
      <c r="A99" s="355" t="n">
        <f aca="false">EOMONTH(A98,0)+1</f>
        <v>39814</v>
      </c>
      <c r="B99" s="346" t="n">
        <v>0.063859777442722</v>
      </c>
      <c r="D99" s="363" t="n">
        <v>38687</v>
      </c>
      <c r="E99" s="364" t="n">
        <v>39.3499984741211</v>
      </c>
      <c r="F99" s="364" t="n">
        <v>40.5999984741211</v>
      </c>
      <c r="G99" s="364" t="n">
        <v>41.8499984741211</v>
      </c>
      <c r="H99" s="359"/>
      <c r="I99" s="364" t="n">
        <v>24</v>
      </c>
      <c r="J99" s="364" t="n">
        <v>27.75</v>
      </c>
      <c r="K99" s="364" t="n">
        <v>29.75</v>
      </c>
      <c r="L99" s="353"/>
      <c r="M99" s="354" t="n">
        <v>39569</v>
      </c>
      <c r="N99" s="365" t="n">
        <v>34.25</v>
      </c>
      <c r="O99" s="365" t="n">
        <v>38.25</v>
      </c>
      <c r="P99" s="365" t="n">
        <v>42</v>
      </c>
      <c r="Q99" s="352"/>
      <c r="R99" s="365" t="n">
        <v>33</v>
      </c>
      <c r="S99" s="365" t="n">
        <v>37</v>
      </c>
      <c r="T99" s="365" t="n">
        <v>40.75</v>
      </c>
      <c r="U99" s="352"/>
      <c r="V99" s="365" t="n">
        <v>0</v>
      </c>
      <c r="W99" s="365" t="n">
        <v>0</v>
      </c>
      <c r="X99" s="365" t="n">
        <v>3</v>
      </c>
      <c r="Y99" s="352"/>
      <c r="Z99" s="365" t="n">
        <v>0.073875</v>
      </c>
      <c r="AA99" s="365" t="n">
        <v>0.0985</v>
      </c>
      <c r="AB99" s="365" t="n">
        <v>0.14775</v>
      </c>
      <c r="AC99" s="352"/>
      <c r="AD99" s="365" t="n">
        <v>0.11625</v>
      </c>
      <c r="AE99" s="365" t="n">
        <v>0.155</v>
      </c>
      <c r="AF99" s="365" t="n">
        <v>0.2325</v>
      </c>
      <c r="AG99" s="352"/>
      <c r="AH99" s="365" t="n">
        <v>-0.4</v>
      </c>
      <c r="AI99" s="365" t="n">
        <v>2.15</v>
      </c>
      <c r="AJ99" s="365" t="n">
        <v>0.5</v>
      </c>
      <c r="AK99" s="352"/>
      <c r="AL99" s="365" t="n">
        <v>-0.1</v>
      </c>
      <c r="AM99" s="365" t="n">
        <v>1.05</v>
      </c>
      <c r="AN99" s="365" t="n">
        <v>0.1</v>
      </c>
      <c r="AO99" s="352"/>
      <c r="AP99" s="353" t="n">
        <v>31</v>
      </c>
      <c r="AQ99" s="366" t="n">
        <v>0.4</v>
      </c>
      <c r="AR99" s="352"/>
      <c r="AS99" s="352"/>
      <c r="AT99" s="352"/>
      <c r="AU99" s="352"/>
      <c r="AV99" s="352"/>
      <c r="AW99" s="352"/>
      <c r="AX99" s="352"/>
      <c r="AY99" s="352"/>
      <c r="AZ99" s="352"/>
      <c r="BA99" s="352"/>
      <c r="BB99" s="352"/>
      <c r="BC99" s="352"/>
      <c r="BD99" s="352"/>
      <c r="BE99" s="352"/>
      <c r="BF99" s="352"/>
    </row>
    <row r="100" customFormat="false" ht="12.75" hidden="false" customHeight="false" outlineLevel="0" collapsed="false">
      <c r="A100" s="355" t="n">
        <f aca="false">EOMONTH(A99,0)+1</f>
        <v>39845</v>
      </c>
      <c r="B100" s="346" t="n">
        <v>0.063888057666098</v>
      </c>
      <c r="D100" s="363" t="n">
        <v>38718</v>
      </c>
      <c r="E100" s="364" t="n">
        <v>52.3500022888184</v>
      </c>
      <c r="F100" s="364" t="n">
        <v>53.8500022888184</v>
      </c>
      <c r="G100" s="364" t="n">
        <v>55.3500022888184</v>
      </c>
      <c r="H100" s="359"/>
      <c r="I100" s="364" t="n">
        <v>24</v>
      </c>
      <c r="J100" s="364" t="n">
        <v>28.25</v>
      </c>
      <c r="K100" s="364" t="n">
        <v>30.25</v>
      </c>
      <c r="L100" s="353"/>
      <c r="M100" s="354" t="n">
        <v>39600</v>
      </c>
      <c r="N100" s="365" t="n">
        <v>38</v>
      </c>
      <c r="O100" s="365" t="n">
        <v>42</v>
      </c>
      <c r="P100" s="365" t="n">
        <v>45.75</v>
      </c>
      <c r="Q100" s="352"/>
      <c r="R100" s="365" t="n">
        <v>27</v>
      </c>
      <c r="S100" s="365" t="n">
        <v>31</v>
      </c>
      <c r="T100" s="365" t="n">
        <v>34.75</v>
      </c>
      <c r="U100" s="352"/>
      <c r="V100" s="365" t="n">
        <v>0.75</v>
      </c>
      <c r="W100" s="365" t="n">
        <v>3</v>
      </c>
      <c r="X100" s="365" t="n">
        <v>8</v>
      </c>
      <c r="Y100" s="352"/>
      <c r="Z100" s="365" t="n">
        <v>0.073875</v>
      </c>
      <c r="AA100" s="365" t="n">
        <v>0.0985</v>
      </c>
      <c r="AB100" s="365" t="n">
        <v>0.14775</v>
      </c>
      <c r="AC100" s="352"/>
      <c r="AD100" s="365" t="n">
        <v>0.13125</v>
      </c>
      <c r="AE100" s="365" t="n">
        <v>0.175</v>
      </c>
      <c r="AF100" s="365" t="n">
        <v>0.2625</v>
      </c>
      <c r="AG100" s="352"/>
      <c r="AH100" s="365" t="n">
        <v>-0.4</v>
      </c>
      <c r="AI100" s="365" t="n">
        <v>2.9</v>
      </c>
      <c r="AJ100" s="365" t="n">
        <v>0.5</v>
      </c>
      <c r="AK100" s="352"/>
      <c r="AL100" s="365" t="n">
        <v>-0.1</v>
      </c>
      <c r="AM100" s="365" t="n">
        <v>1.15</v>
      </c>
      <c r="AN100" s="365" t="n">
        <v>0.1</v>
      </c>
      <c r="AO100" s="352"/>
      <c r="AP100" s="353" t="n">
        <v>31</v>
      </c>
      <c r="AQ100" s="366" t="n">
        <v>0.4</v>
      </c>
      <c r="AR100" s="352"/>
      <c r="AS100" s="352"/>
      <c r="AT100" s="352"/>
      <c r="AU100" s="352"/>
      <c r="AV100" s="352"/>
      <c r="AW100" s="352"/>
      <c r="AX100" s="352"/>
      <c r="AY100" s="352"/>
      <c r="AZ100" s="352"/>
      <c r="BA100" s="352"/>
      <c r="BB100" s="352"/>
      <c r="BC100" s="352"/>
      <c r="BD100" s="352"/>
      <c r="BE100" s="352"/>
      <c r="BF100" s="352"/>
    </row>
    <row r="101" customFormat="false" ht="12.75" hidden="false" customHeight="false" outlineLevel="0" collapsed="false">
      <c r="A101" s="355" t="n">
        <f aca="false">EOMONTH(A100,0)+1</f>
        <v>39873</v>
      </c>
      <c r="B101" s="346" t="n">
        <v>0.063913601093891</v>
      </c>
      <c r="D101" s="363" t="n">
        <v>38749</v>
      </c>
      <c r="E101" s="364" t="n">
        <v>51.75</v>
      </c>
      <c r="F101" s="364" t="n">
        <v>53.25</v>
      </c>
      <c r="G101" s="364" t="n">
        <v>54.75</v>
      </c>
      <c r="H101" s="359"/>
      <c r="I101" s="364" t="n">
        <v>24</v>
      </c>
      <c r="J101" s="364" t="n">
        <v>28</v>
      </c>
      <c r="K101" s="364" t="n">
        <v>30</v>
      </c>
      <c r="L101" s="353"/>
      <c r="M101" s="354" t="n">
        <v>39630</v>
      </c>
      <c r="N101" s="365" t="n">
        <v>40</v>
      </c>
      <c r="O101" s="365" t="n">
        <v>44</v>
      </c>
      <c r="P101" s="365" t="n">
        <v>47.75</v>
      </c>
      <c r="Q101" s="352"/>
      <c r="R101" s="365" t="n">
        <v>39</v>
      </c>
      <c r="S101" s="365" t="n">
        <v>43</v>
      </c>
      <c r="T101" s="365" t="n">
        <v>46.75</v>
      </c>
      <c r="U101" s="352"/>
      <c r="V101" s="365" t="n">
        <v>2</v>
      </c>
      <c r="W101" s="365" t="n">
        <v>7</v>
      </c>
      <c r="X101" s="365" t="n">
        <v>12</v>
      </c>
      <c r="Y101" s="352"/>
      <c r="Z101" s="365" t="n">
        <v>0.073875</v>
      </c>
      <c r="AA101" s="365" t="n">
        <v>0.0985</v>
      </c>
      <c r="AB101" s="365" t="n">
        <v>0.14775</v>
      </c>
      <c r="AC101" s="352"/>
      <c r="AD101" s="365" t="n">
        <v>0.16125</v>
      </c>
      <c r="AE101" s="365" t="n">
        <v>0.215</v>
      </c>
      <c r="AF101" s="365" t="n">
        <v>0.3225</v>
      </c>
      <c r="AG101" s="352"/>
      <c r="AH101" s="365" t="n">
        <v>-0.4</v>
      </c>
      <c r="AI101" s="365" t="n">
        <v>3.9</v>
      </c>
      <c r="AJ101" s="365" t="n">
        <v>0.5</v>
      </c>
      <c r="AK101" s="352"/>
      <c r="AL101" s="365" t="n">
        <v>-0.1</v>
      </c>
      <c r="AM101" s="365" t="n">
        <v>1.15</v>
      </c>
      <c r="AN101" s="365" t="n">
        <v>0.1</v>
      </c>
      <c r="AO101" s="352"/>
      <c r="AP101" s="353" t="n">
        <v>31</v>
      </c>
      <c r="AQ101" s="366" t="n">
        <v>0.4</v>
      </c>
      <c r="AR101" s="352"/>
      <c r="AS101" s="352"/>
      <c r="AT101" s="352"/>
      <c r="AU101" s="352"/>
      <c r="AV101" s="352"/>
      <c r="AW101" s="352"/>
      <c r="AX101" s="352"/>
      <c r="AY101" s="352"/>
      <c r="AZ101" s="352"/>
      <c r="BA101" s="352"/>
      <c r="BB101" s="352"/>
      <c r="BC101" s="352"/>
      <c r="BD101" s="352"/>
      <c r="BE101" s="352"/>
      <c r="BF101" s="352"/>
    </row>
    <row r="102" customFormat="false" ht="12.75" hidden="false" customHeight="false" outlineLevel="0" collapsed="false">
      <c r="A102" s="355" t="n">
        <f aca="false">EOMONTH(A101,0)+1</f>
        <v>39904</v>
      </c>
      <c r="B102" s="346" t="n">
        <v>0.063941881317771</v>
      </c>
      <c r="D102" s="363" t="n">
        <v>38777</v>
      </c>
      <c r="E102" s="364" t="n">
        <v>43.3999977111816</v>
      </c>
      <c r="F102" s="364" t="n">
        <v>44.8999977111816</v>
      </c>
      <c r="G102" s="364" t="n">
        <v>46.3999977111816</v>
      </c>
      <c r="H102" s="359"/>
      <c r="I102" s="364" t="n">
        <v>23.25</v>
      </c>
      <c r="J102" s="364" t="n">
        <v>27.25</v>
      </c>
      <c r="K102" s="364" t="n">
        <v>29.25</v>
      </c>
      <c r="L102" s="353"/>
      <c r="M102" s="354" t="n">
        <v>39661</v>
      </c>
      <c r="N102" s="365" t="n">
        <v>40</v>
      </c>
      <c r="O102" s="365" t="n">
        <v>44</v>
      </c>
      <c r="P102" s="365" t="n">
        <v>47.75</v>
      </c>
      <c r="Q102" s="352"/>
      <c r="R102" s="365" t="n">
        <v>39</v>
      </c>
      <c r="S102" s="365" t="n">
        <v>43</v>
      </c>
      <c r="T102" s="365" t="n">
        <v>46.75</v>
      </c>
      <c r="U102" s="352"/>
      <c r="V102" s="365" t="n">
        <v>2</v>
      </c>
      <c r="W102" s="365" t="n">
        <v>7</v>
      </c>
      <c r="X102" s="365" t="n">
        <v>12</v>
      </c>
      <c r="Y102" s="352"/>
      <c r="Z102" s="365" t="n">
        <v>0.073875</v>
      </c>
      <c r="AA102" s="365" t="n">
        <v>0.0985</v>
      </c>
      <c r="AB102" s="365" t="n">
        <v>0.14775</v>
      </c>
      <c r="AC102" s="352"/>
      <c r="AD102" s="365" t="n">
        <v>0.16125</v>
      </c>
      <c r="AE102" s="365" t="n">
        <v>0.215</v>
      </c>
      <c r="AF102" s="365" t="n">
        <v>0.3225</v>
      </c>
      <c r="AG102" s="352"/>
      <c r="AH102" s="365" t="n">
        <v>-0.5</v>
      </c>
      <c r="AI102" s="365" t="n">
        <v>3.9</v>
      </c>
      <c r="AJ102" s="365" t="n">
        <v>1.75</v>
      </c>
      <c r="AK102" s="352"/>
      <c r="AL102" s="365" t="n">
        <v>-0.1</v>
      </c>
      <c r="AM102" s="365" t="n">
        <v>1.15</v>
      </c>
      <c r="AN102" s="365" t="n">
        <v>0.1</v>
      </c>
      <c r="AO102" s="352"/>
      <c r="AP102" s="353" t="n">
        <v>32</v>
      </c>
      <c r="AQ102" s="366" t="n">
        <v>0.4</v>
      </c>
      <c r="AR102" s="352"/>
      <c r="AS102" s="352"/>
      <c r="AT102" s="352"/>
      <c r="AU102" s="352"/>
      <c r="AV102" s="352"/>
      <c r="AW102" s="352"/>
      <c r="AX102" s="352"/>
      <c r="AY102" s="352"/>
      <c r="AZ102" s="352"/>
      <c r="BA102" s="352"/>
      <c r="BB102" s="352"/>
      <c r="BC102" s="352"/>
      <c r="BD102" s="352"/>
      <c r="BE102" s="352"/>
      <c r="BF102" s="352"/>
    </row>
    <row r="103" customFormat="false" ht="12.75" hidden="false" customHeight="false" outlineLevel="0" collapsed="false">
      <c r="A103" s="355" t="n">
        <f aca="false">EOMONTH(A102,0)+1</f>
        <v>39934</v>
      </c>
      <c r="B103" s="346" t="n">
        <v>0.063969249276617</v>
      </c>
      <c r="D103" s="363" t="n">
        <v>38808</v>
      </c>
      <c r="E103" s="364" t="n">
        <v>42.6000022888184</v>
      </c>
      <c r="F103" s="364" t="n">
        <v>44.1000022888184</v>
      </c>
      <c r="G103" s="364" t="n">
        <v>45.6000022888184</v>
      </c>
      <c r="H103" s="359"/>
      <c r="I103" s="364" t="n">
        <v>23</v>
      </c>
      <c r="J103" s="364" t="n">
        <v>27</v>
      </c>
      <c r="K103" s="364" t="n">
        <v>29</v>
      </c>
      <c r="L103" s="353"/>
      <c r="M103" s="354" t="n">
        <v>39692</v>
      </c>
      <c r="N103" s="365" t="n">
        <v>34.5</v>
      </c>
      <c r="O103" s="365" t="n">
        <v>38.5</v>
      </c>
      <c r="P103" s="365" t="n">
        <v>42.25</v>
      </c>
      <c r="Q103" s="352"/>
      <c r="R103" s="365" t="n">
        <v>33.25</v>
      </c>
      <c r="S103" s="365" t="n">
        <v>37.25</v>
      </c>
      <c r="T103" s="365" t="n">
        <v>41</v>
      </c>
      <c r="U103" s="352"/>
      <c r="V103" s="365" t="n">
        <v>0.25</v>
      </c>
      <c r="W103" s="365" t="n">
        <v>1</v>
      </c>
      <c r="X103" s="365" t="n">
        <v>4</v>
      </c>
      <c r="Y103" s="352"/>
      <c r="Z103" s="365" t="n">
        <v>0.073875</v>
      </c>
      <c r="AA103" s="365" t="n">
        <v>0.0985</v>
      </c>
      <c r="AB103" s="365" t="n">
        <v>0.14775</v>
      </c>
      <c r="AC103" s="352"/>
      <c r="AD103" s="365" t="n">
        <v>0.10125</v>
      </c>
      <c r="AE103" s="365" t="n">
        <v>0.135</v>
      </c>
      <c r="AF103" s="365" t="n">
        <v>0.2025</v>
      </c>
      <c r="AG103" s="352"/>
      <c r="AH103" s="365" t="n">
        <v>-1</v>
      </c>
      <c r="AI103" s="365" t="n">
        <v>2.33</v>
      </c>
      <c r="AJ103" s="365" t="n">
        <v>2.5</v>
      </c>
      <c r="AK103" s="352"/>
      <c r="AL103" s="365" t="n">
        <v>-0.1</v>
      </c>
      <c r="AM103" s="365" t="n">
        <v>1.05</v>
      </c>
      <c r="AN103" s="365" t="n">
        <v>0.1</v>
      </c>
      <c r="AO103" s="352"/>
      <c r="AP103" s="353" t="n">
        <v>32</v>
      </c>
      <c r="AQ103" s="366" t="n">
        <v>0.4</v>
      </c>
      <c r="AR103" s="352"/>
      <c r="AS103" s="352"/>
      <c r="AT103" s="352"/>
      <c r="AU103" s="352"/>
      <c r="AV103" s="352"/>
      <c r="AW103" s="352"/>
      <c r="AX103" s="352"/>
      <c r="AY103" s="352"/>
      <c r="AZ103" s="352"/>
      <c r="BA103" s="352"/>
      <c r="BB103" s="352"/>
      <c r="BC103" s="352"/>
      <c r="BD103" s="352"/>
      <c r="BE103" s="352"/>
      <c r="BF103" s="352"/>
    </row>
    <row r="104" customFormat="false" ht="12.75" hidden="false" customHeight="false" outlineLevel="0" collapsed="false">
      <c r="A104" s="355" t="n">
        <f aca="false">EOMONTH(A103,0)+1</f>
        <v>39965</v>
      </c>
      <c r="B104" s="346" t="n">
        <v>0.06399752950102</v>
      </c>
      <c r="D104" s="363" t="n">
        <v>38838</v>
      </c>
      <c r="E104" s="364" t="n">
        <v>50.4999961853027</v>
      </c>
      <c r="F104" s="364" t="n">
        <v>53.4999961853027</v>
      </c>
      <c r="G104" s="364" t="n">
        <v>56.4999961853027</v>
      </c>
      <c r="H104" s="359"/>
      <c r="I104" s="364" t="n">
        <v>30.75</v>
      </c>
      <c r="J104" s="364" t="n">
        <v>34.75</v>
      </c>
      <c r="K104" s="364" t="n">
        <v>36.75</v>
      </c>
      <c r="L104" s="353"/>
      <c r="M104" s="354" t="n">
        <v>39722</v>
      </c>
      <c r="N104" s="365" t="n">
        <v>28.5</v>
      </c>
      <c r="O104" s="365" t="n">
        <v>32.5</v>
      </c>
      <c r="P104" s="365" t="n">
        <v>36.25</v>
      </c>
      <c r="Q104" s="352"/>
      <c r="R104" s="365" t="n">
        <v>27.25</v>
      </c>
      <c r="S104" s="365" t="n">
        <v>31.25</v>
      </c>
      <c r="T104" s="365" t="n">
        <v>35</v>
      </c>
      <c r="U104" s="352"/>
      <c r="V104" s="365" t="n">
        <v>0</v>
      </c>
      <c r="W104" s="365" t="n">
        <v>0</v>
      </c>
      <c r="X104" s="365" t="n">
        <v>2</v>
      </c>
      <c r="Y104" s="352"/>
      <c r="Z104" s="365" t="n">
        <v>0.073875</v>
      </c>
      <c r="AA104" s="365" t="n">
        <v>0.0985</v>
      </c>
      <c r="AB104" s="365" t="n">
        <v>0.14775</v>
      </c>
      <c r="AC104" s="352"/>
      <c r="AD104" s="365" t="n">
        <v>0.07875</v>
      </c>
      <c r="AE104" s="365" t="n">
        <v>0.105</v>
      </c>
      <c r="AF104" s="365" t="n">
        <v>0.1575</v>
      </c>
      <c r="AG104" s="352"/>
      <c r="AH104" s="365" t="n">
        <v>-1</v>
      </c>
      <c r="AI104" s="365" t="n">
        <v>2.06</v>
      </c>
      <c r="AJ104" s="365" t="n">
        <v>2.5</v>
      </c>
      <c r="AK104" s="352"/>
      <c r="AL104" s="365" t="n">
        <v>-0.1</v>
      </c>
      <c r="AM104" s="365" t="n">
        <v>1</v>
      </c>
      <c r="AN104" s="365" t="n">
        <v>0.1</v>
      </c>
      <c r="AO104" s="352"/>
      <c r="AP104" s="353" t="n">
        <v>32</v>
      </c>
      <c r="AQ104" s="366" t="n">
        <v>0.4</v>
      </c>
      <c r="AR104" s="352"/>
      <c r="AS104" s="352"/>
      <c r="AT104" s="352"/>
      <c r="AU104" s="352"/>
      <c r="AV104" s="352"/>
      <c r="AW104" s="352"/>
      <c r="AX104" s="352"/>
      <c r="AY104" s="352"/>
      <c r="AZ104" s="352"/>
      <c r="BA104" s="352"/>
      <c r="BB104" s="352"/>
      <c r="BC104" s="352"/>
      <c r="BD104" s="352"/>
      <c r="BE104" s="352"/>
      <c r="BF104" s="352"/>
    </row>
    <row r="105" customFormat="false" ht="12.75" hidden="false" customHeight="false" outlineLevel="0" collapsed="false">
      <c r="A105" s="355" t="n">
        <f aca="false">EOMONTH(A104,0)+1</f>
        <v>39995</v>
      </c>
      <c r="B105" s="346" t="n">
        <v>0.064024897460372</v>
      </c>
      <c r="D105" s="363" t="n">
        <v>38869</v>
      </c>
      <c r="E105" s="364" t="n">
        <v>47.5</v>
      </c>
      <c r="F105" s="364" t="n">
        <v>62.5</v>
      </c>
      <c r="G105" s="364" t="n">
        <v>71.5</v>
      </c>
      <c r="H105" s="359"/>
      <c r="I105" s="364" t="n">
        <v>30</v>
      </c>
      <c r="J105" s="364" t="n">
        <v>35.75</v>
      </c>
      <c r="K105" s="364" t="n">
        <v>40.5</v>
      </c>
      <c r="L105" s="353"/>
      <c r="M105" s="354" t="n">
        <v>39753</v>
      </c>
      <c r="N105" s="365" t="n">
        <v>28.5</v>
      </c>
      <c r="O105" s="365" t="n">
        <v>32.5</v>
      </c>
      <c r="P105" s="365" t="n">
        <v>36.25</v>
      </c>
      <c r="Q105" s="352"/>
      <c r="R105" s="365" t="n">
        <v>27.25</v>
      </c>
      <c r="S105" s="365" t="n">
        <v>31.25</v>
      </c>
      <c r="T105" s="365" t="n">
        <v>35</v>
      </c>
      <c r="U105" s="352"/>
      <c r="V105" s="365" t="n">
        <v>0</v>
      </c>
      <c r="W105" s="365" t="n">
        <v>0</v>
      </c>
      <c r="X105" s="365" t="n">
        <v>2</v>
      </c>
      <c r="Y105" s="352"/>
      <c r="Z105" s="365" t="n">
        <v>0.073875</v>
      </c>
      <c r="AA105" s="365" t="n">
        <v>0.0985</v>
      </c>
      <c r="AB105" s="365" t="n">
        <v>0.14775</v>
      </c>
      <c r="AC105" s="352"/>
      <c r="AD105" s="365" t="n">
        <v>0.07875</v>
      </c>
      <c r="AE105" s="365" t="n">
        <v>0.105</v>
      </c>
      <c r="AF105" s="365" t="n">
        <v>0.1575</v>
      </c>
      <c r="AG105" s="352"/>
      <c r="AH105" s="365" t="n">
        <v>-0.5</v>
      </c>
      <c r="AI105" s="365" t="n">
        <v>2.052</v>
      </c>
      <c r="AJ105" s="365" t="n">
        <v>1</v>
      </c>
      <c r="AK105" s="352"/>
      <c r="AL105" s="365" t="n">
        <v>-0.1</v>
      </c>
      <c r="AM105" s="365" t="n">
        <v>1</v>
      </c>
      <c r="AN105" s="365" t="n">
        <v>0.1</v>
      </c>
      <c r="AO105" s="352"/>
      <c r="AP105" s="353" t="n">
        <v>33</v>
      </c>
      <c r="AQ105" s="366" t="n">
        <v>0.4</v>
      </c>
      <c r="AR105" s="352"/>
      <c r="AS105" s="352"/>
      <c r="AT105" s="352"/>
      <c r="AU105" s="352"/>
      <c r="AV105" s="352"/>
      <c r="AW105" s="352"/>
      <c r="AX105" s="352"/>
      <c r="AY105" s="352"/>
      <c r="AZ105" s="352"/>
      <c r="BA105" s="352"/>
      <c r="BB105" s="352"/>
      <c r="BC105" s="352"/>
      <c r="BD105" s="352"/>
      <c r="BE105" s="352"/>
      <c r="BF105" s="352"/>
    </row>
    <row r="106" customFormat="false" ht="12.75" hidden="false" customHeight="false" outlineLevel="0" collapsed="false">
      <c r="A106" s="355" t="n">
        <f aca="false">EOMONTH(A105,0)+1</f>
        <v>40026</v>
      </c>
      <c r="B106" s="346" t="n">
        <v>0.064053177685296</v>
      </c>
      <c r="D106" s="363" t="n">
        <v>38899</v>
      </c>
      <c r="E106" s="364" t="n">
        <v>65.5</v>
      </c>
      <c r="F106" s="364" t="n">
        <v>85.5</v>
      </c>
      <c r="G106" s="364" t="n">
        <v>95.5</v>
      </c>
      <c r="H106" s="359"/>
      <c r="I106" s="364" t="n">
        <v>27.25</v>
      </c>
      <c r="J106" s="364" t="n">
        <v>32.5</v>
      </c>
      <c r="K106" s="364" t="n">
        <v>39.75</v>
      </c>
      <c r="L106" s="353"/>
      <c r="M106" s="354" t="n">
        <v>39783</v>
      </c>
      <c r="N106" s="365" t="n">
        <v>26.5</v>
      </c>
      <c r="O106" s="365" t="n">
        <v>30.5</v>
      </c>
      <c r="P106" s="365" t="n">
        <v>34.25</v>
      </c>
      <c r="Q106" s="352"/>
      <c r="R106" s="365" t="n">
        <v>25.25</v>
      </c>
      <c r="S106" s="365" t="n">
        <v>29.25</v>
      </c>
      <c r="T106" s="365" t="n">
        <v>33</v>
      </c>
      <c r="U106" s="352"/>
      <c r="V106" s="365" t="n">
        <v>0</v>
      </c>
      <c r="W106" s="365" t="n">
        <v>0</v>
      </c>
      <c r="X106" s="365" t="n">
        <v>2</v>
      </c>
      <c r="Y106" s="352"/>
      <c r="Z106" s="365" t="n">
        <v>0.073875</v>
      </c>
      <c r="AA106" s="365" t="n">
        <v>0.0985</v>
      </c>
      <c r="AB106" s="365" t="n">
        <v>0.14775</v>
      </c>
      <c r="AC106" s="352"/>
      <c r="AD106" s="365" t="n">
        <v>0.08625</v>
      </c>
      <c r="AE106" s="365" t="n">
        <v>0.115</v>
      </c>
      <c r="AF106" s="365" t="n">
        <v>0.1725</v>
      </c>
      <c r="AG106" s="352"/>
      <c r="AH106" s="365" t="n">
        <v>-0.4</v>
      </c>
      <c r="AI106" s="365" t="n">
        <v>1.89</v>
      </c>
      <c r="AJ106" s="365" t="n">
        <v>0.5</v>
      </c>
      <c r="AK106" s="352"/>
      <c r="AL106" s="365" t="n">
        <v>-0.1</v>
      </c>
      <c r="AM106" s="365" t="n">
        <v>1</v>
      </c>
      <c r="AN106" s="365" t="n">
        <v>0.1</v>
      </c>
      <c r="AO106" s="352"/>
      <c r="AP106" s="353" t="n">
        <v>33</v>
      </c>
      <c r="AQ106" s="366" t="n">
        <v>0.4</v>
      </c>
      <c r="AR106" s="352"/>
      <c r="AS106" s="352"/>
      <c r="AT106" s="352"/>
      <c r="AU106" s="352"/>
      <c r="AV106" s="352"/>
      <c r="AW106" s="352"/>
      <c r="AX106" s="352"/>
      <c r="AY106" s="352"/>
      <c r="AZ106" s="352"/>
      <c r="BA106" s="352"/>
      <c r="BB106" s="352"/>
      <c r="BC106" s="352"/>
      <c r="BD106" s="352"/>
      <c r="BE106" s="352"/>
      <c r="BF106" s="352"/>
    </row>
    <row r="107" customFormat="false" ht="12.75" hidden="false" customHeight="false" outlineLevel="0" collapsed="false">
      <c r="A107" s="355" t="n">
        <f aca="false">EOMONTH(A106,0)+1</f>
        <v>40057</v>
      </c>
      <c r="B107" s="346" t="n">
        <v>0.064081457910485</v>
      </c>
      <c r="D107" s="363" t="n">
        <v>38930</v>
      </c>
      <c r="E107" s="364" t="n">
        <v>65.5</v>
      </c>
      <c r="F107" s="364" t="n">
        <v>85.5</v>
      </c>
      <c r="G107" s="364" t="n">
        <v>95.5</v>
      </c>
      <c r="H107" s="359"/>
      <c r="I107" s="364" t="n">
        <v>27</v>
      </c>
      <c r="J107" s="364" t="n">
        <v>32.25</v>
      </c>
      <c r="K107" s="364" t="n">
        <v>39.5</v>
      </c>
      <c r="L107" s="353"/>
      <c r="M107" s="354" t="n">
        <v>39814</v>
      </c>
      <c r="N107" s="365" t="n">
        <v>28.25</v>
      </c>
      <c r="O107" s="365" t="n">
        <v>32.5</v>
      </c>
      <c r="P107" s="365" t="n">
        <v>36.5</v>
      </c>
      <c r="Q107" s="352"/>
      <c r="R107" s="365" t="n">
        <v>27.25</v>
      </c>
      <c r="S107" s="365" t="n">
        <v>31.5</v>
      </c>
      <c r="T107" s="365" t="n">
        <v>35.5</v>
      </c>
      <c r="U107" s="352"/>
      <c r="V107" s="365" t="n">
        <v>0</v>
      </c>
      <c r="W107" s="365" t="n">
        <v>0</v>
      </c>
      <c r="X107" s="365" t="n">
        <v>3</v>
      </c>
      <c r="Y107" s="352"/>
      <c r="Z107" s="365" t="n">
        <v>0.06</v>
      </c>
      <c r="AA107" s="365" t="n">
        <v>0.08</v>
      </c>
      <c r="AB107" s="365" t="n">
        <v>0.12</v>
      </c>
      <c r="AC107" s="352"/>
      <c r="AD107" s="365" t="n">
        <v>0.10125</v>
      </c>
      <c r="AE107" s="365" t="n">
        <v>0.135</v>
      </c>
      <c r="AF107" s="365" t="n">
        <v>0.2025</v>
      </c>
      <c r="AG107" s="352"/>
      <c r="AH107" s="365" t="n">
        <v>-0.4</v>
      </c>
      <c r="AI107" s="365" t="n">
        <v>2.322</v>
      </c>
      <c r="AJ107" s="365" t="n">
        <v>0.5</v>
      </c>
      <c r="AK107" s="352"/>
      <c r="AL107" s="365" t="n">
        <v>-0.1</v>
      </c>
      <c r="AM107" s="365" t="n">
        <v>1</v>
      </c>
      <c r="AN107" s="365" t="n">
        <v>0.1</v>
      </c>
      <c r="AO107" s="352"/>
      <c r="AP107" s="353" t="n">
        <v>33</v>
      </c>
      <c r="AQ107" s="366" t="n">
        <v>0.4</v>
      </c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</row>
    <row r="108" customFormat="false" ht="12.75" hidden="false" customHeight="false" outlineLevel="0" collapsed="false">
      <c r="A108" s="355" t="n">
        <f aca="false">EOMONTH(A107,0)+1</f>
        <v>40087</v>
      </c>
      <c r="B108" s="346" t="n">
        <v>0.064108825870599</v>
      </c>
      <c r="D108" s="363" t="n">
        <v>38961</v>
      </c>
      <c r="E108" s="364" t="n">
        <v>38.0000038146973</v>
      </c>
      <c r="F108" s="364" t="n">
        <v>44.0000038146973</v>
      </c>
      <c r="G108" s="364" t="n">
        <v>50.0000038146973</v>
      </c>
      <c r="H108" s="359"/>
      <c r="I108" s="364" t="n">
        <v>26.25</v>
      </c>
      <c r="J108" s="364" t="n">
        <v>32.75</v>
      </c>
      <c r="K108" s="364" t="n">
        <v>34.75</v>
      </c>
      <c r="L108" s="353"/>
      <c r="M108" s="354" t="n">
        <v>39845</v>
      </c>
      <c r="N108" s="365" t="n">
        <v>26.25</v>
      </c>
      <c r="O108" s="365" t="n">
        <v>30.5</v>
      </c>
      <c r="P108" s="365" t="n">
        <v>34.5</v>
      </c>
      <c r="Q108" s="352"/>
      <c r="R108" s="365" t="n">
        <v>25.25</v>
      </c>
      <c r="S108" s="365" t="n">
        <v>29.5</v>
      </c>
      <c r="T108" s="365" t="n">
        <v>33.5</v>
      </c>
      <c r="U108" s="352"/>
      <c r="V108" s="365" t="n">
        <v>0</v>
      </c>
      <c r="W108" s="365" t="n">
        <v>0</v>
      </c>
      <c r="X108" s="365" t="n">
        <v>3</v>
      </c>
      <c r="Y108" s="352"/>
      <c r="Z108" s="365" t="n">
        <v>0.06</v>
      </c>
      <c r="AA108" s="365" t="n">
        <v>0.08</v>
      </c>
      <c r="AB108" s="365" t="n">
        <v>0.12</v>
      </c>
      <c r="AC108" s="352"/>
      <c r="AD108" s="365" t="n">
        <v>0.10125</v>
      </c>
      <c r="AE108" s="365" t="n">
        <v>0.135</v>
      </c>
      <c r="AF108" s="365" t="n">
        <v>0.2025</v>
      </c>
      <c r="AG108" s="352"/>
      <c r="AH108" s="365" t="n">
        <v>-0.4</v>
      </c>
      <c r="AI108" s="365" t="n">
        <v>2.322</v>
      </c>
      <c r="AJ108" s="365" t="n">
        <v>0.6</v>
      </c>
      <c r="AK108" s="352"/>
      <c r="AL108" s="365" t="n">
        <v>-0.1</v>
      </c>
      <c r="AM108" s="365" t="n">
        <v>1</v>
      </c>
      <c r="AN108" s="365" t="n">
        <v>0.1</v>
      </c>
      <c r="AO108" s="352"/>
      <c r="AP108" s="353" t="n">
        <v>34</v>
      </c>
      <c r="AQ108" s="366" t="n">
        <v>0.4</v>
      </c>
      <c r="AR108" s="352"/>
      <c r="AS108" s="352"/>
      <c r="AT108" s="352"/>
      <c r="AU108" s="352"/>
      <c r="AV108" s="352"/>
      <c r="AW108" s="352"/>
      <c r="AX108" s="352"/>
      <c r="AY108" s="352"/>
      <c r="AZ108" s="352"/>
      <c r="BA108" s="352"/>
      <c r="BB108" s="352"/>
      <c r="BC108" s="352"/>
      <c r="BD108" s="352"/>
      <c r="BE108" s="352"/>
      <c r="BF108" s="352"/>
    </row>
    <row r="109" customFormat="false" ht="12.75" hidden="false" customHeight="false" outlineLevel="0" collapsed="false">
      <c r="A109" s="355" t="n">
        <f aca="false">EOMONTH(A108,0)+1</f>
        <v>40118</v>
      </c>
      <c r="B109" s="346" t="n">
        <v>0.06413710609631</v>
      </c>
      <c r="D109" s="363" t="n">
        <v>38991</v>
      </c>
      <c r="E109" s="364" t="n">
        <v>39.4000015258789</v>
      </c>
      <c r="F109" s="364" t="n">
        <v>40.9000015258789</v>
      </c>
      <c r="G109" s="364" t="n">
        <v>42.4000015258789</v>
      </c>
      <c r="H109" s="359"/>
      <c r="I109" s="364" t="n">
        <v>23.5</v>
      </c>
      <c r="J109" s="364" t="n">
        <v>27.5</v>
      </c>
      <c r="K109" s="364" t="n">
        <v>29.5</v>
      </c>
      <c r="L109" s="353"/>
      <c r="M109" s="354" t="n">
        <v>39873</v>
      </c>
      <c r="N109" s="365" t="n">
        <v>27.25</v>
      </c>
      <c r="O109" s="365" t="n">
        <v>31.5</v>
      </c>
      <c r="P109" s="365" t="n">
        <v>35.5</v>
      </c>
      <c r="Q109" s="352"/>
      <c r="R109" s="365" t="n">
        <v>26.25</v>
      </c>
      <c r="S109" s="365" t="n">
        <v>30.5</v>
      </c>
      <c r="T109" s="365" t="n">
        <v>34.5</v>
      </c>
      <c r="U109" s="352"/>
      <c r="V109" s="365" t="n">
        <v>0</v>
      </c>
      <c r="W109" s="365" t="n">
        <v>0</v>
      </c>
      <c r="X109" s="365" t="n">
        <v>2</v>
      </c>
      <c r="Y109" s="352"/>
      <c r="Z109" s="365" t="n">
        <v>0.06</v>
      </c>
      <c r="AA109" s="365" t="n">
        <v>0.08</v>
      </c>
      <c r="AB109" s="365" t="n">
        <v>0.12</v>
      </c>
      <c r="AC109" s="352"/>
      <c r="AD109" s="365" t="n">
        <v>0.09</v>
      </c>
      <c r="AE109" s="365" t="n">
        <v>0.12</v>
      </c>
      <c r="AF109" s="365" t="n">
        <v>0.18</v>
      </c>
      <c r="AG109" s="352"/>
      <c r="AH109" s="365" t="n">
        <v>-0.5</v>
      </c>
      <c r="AI109" s="365" t="n">
        <v>2.052</v>
      </c>
      <c r="AJ109" s="365" t="n">
        <v>1</v>
      </c>
      <c r="AK109" s="352"/>
      <c r="AL109" s="365" t="n">
        <v>-0.1</v>
      </c>
      <c r="AM109" s="365" t="n">
        <v>1</v>
      </c>
      <c r="AN109" s="365" t="n">
        <v>0.1</v>
      </c>
      <c r="AO109" s="352"/>
      <c r="AP109" s="353" t="n">
        <v>34</v>
      </c>
      <c r="AQ109" s="366" t="n">
        <v>0.4</v>
      </c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</row>
    <row r="110" customFormat="false" ht="12.75" hidden="false" customHeight="false" outlineLevel="0" collapsed="false">
      <c r="A110" s="355" t="n">
        <f aca="false">EOMONTH(A109,0)+1</f>
        <v>40148</v>
      </c>
      <c r="B110" s="346" t="n">
        <v>0.064164474056929</v>
      </c>
      <c r="D110" s="363" t="n">
        <v>39022</v>
      </c>
      <c r="E110" s="364" t="n">
        <v>39.5</v>
      </c>
      <c r="F110" s="364" t="n">
        <v>41</v>
      </c>
      <c r="G110" s="364" t="n">
        <v>42.5</v>
      </c>
      <c r="H110" s="359"/>
      <c r="I110" s="364" t="n">
        <v>23.5</v>
      </c>
      <c r="J110" s="364" t="n">
        <v>27.5</v>
      </c>
      <c r="K110" s="364" t="n">
        <v>29.5</v>
      </c>
      <c r="L110" s="353"/>
      <c r="M110" s="354" t="n">
        <v>39904</v>
      </c>
      <c r="N110" s="365" t="n">
        <v>28.25</v>
      </c>
      <c r="O110" s="365" t="n">
        <v>32.5</v>
      </c>
      <c r="P110" s="365" t="n">
        <v>36.5</v>
      </c>
      <c r="Q110" s="352"/>
      <c r="R110" s="365" t="n">
        <v>27.25</v>
      </c>
      <c r="S110" s="365" t="n">
        <v>31.5</v>
      </c>
      <c r="T110" s="365" t="n">
        <v>35.5</v>
      </c>
      <c r="U110" s="352"/>
      <c r="V110" s="365" t="n">
        <v>0</v>
      </c>
      <c r="W110" s="365" t="n">
        <v>0</v>
      </c>
      <c r="X110" s="365" t="n">
        <v>2</v>
      </c>
      <c r="Y110" s="352"/>
      <c r="Z110" s="365" t="n">
        <v>0.06</v>
      </c>
      <c r="AA110" s="365" t="n">
        <v>0.08</v>
      </c>
      <c r="AB110" s="365" t="n">
        <v>0.12</v>
      </c>
      <c r="AC110" s="352"/>
      <c r="AD110" s="365" t="n">
        <v>0.09</v>
      </c>
      <c r="AE110" s="365" t="n">
        <v>0.12</v>
      </c>
      <c r="AF110" s="365" t="n">
        <v>0.18</v>
      </c>
      <c r="AG110" s="352"/>
      <c r="AH110" s="365" t="n">
        <v>-0.5</v>
      </c>
      <c r="AI110" s="365" t="n">
        <v>1.998</v>
      </c>
      <c r="AJ110" s="365" t="n">
        <v>1</v>
      </c>
      <c r="AK110" s="352"/>
      <c r="AL110" s="365" t="n">
        <v>-0.1</v>
      </c>
      <c r="AM110" s="365" t="n">
        <v>1</v>
      </c>
      <c r="AN110" s="365" t="n">
        <v>0.1</v>
      </c>
      <c r="AO110" s="352"/>
      <c r="AP110" s="353" t="n">
        <v>34</v>
      </c>
      <c r="AQ110" s="366" t="n">
        <v>0.4</v>
      </c>
      <c r="AR110" s="352"/>
      <c r="AS110" s="352"/>
      <c r="AT110" s="352"/>
      <c r="AU110" s="352"/>
      <c r="AV110" s="352"/>
      <c r="AW110" s="352"/>
      <c r="AX110" s="352"/>
      <c r="AY110" s="352"/>
      <c r="AZ110" s="352"/>
      <c r="BA110" s="352"/>
      <c r="BB110" s="352"/>
      <c r="BC110" s="352"/>
      <c r="BD110" s="352"/>
      <c r="BE110" s="352"/>
      <c r="BF110" s="352"/>
    </row>
    <row r="111" customFormat="false" ht="12.75" hidden="false" customHeight="false" outlineLevel="0" collapsed="false">
      <c r="A111" s="355" t="n">
        <f aca="false">EOMONTH(A110,0)+1</f>
        <v>40179</v>
      </c>
      <c r="B111" s="346" t="n">
        <v>0.064192754283162</v>
      </c>
      <c r="D111" s="363" t="n">
        <v>39052</v>
      </c>
      <c r="E111" s="364" t="n">
        <v>39.5999984741211</v>
      </c>
      <c r="F111" s="364" t="n">
        <v>41.0999984741211</v>
      </c>
      <c r="G111" s="364" t="n">
        <v>42.5999984741211</v>
      </c>
      <c r="H111" s="359"/>
      <c r="I111" s="364" t="n">
        <v>24</v>
      </c>
      <c r="J111" s="364" t="n">
        <v>28</v>
      </c>
      <c r="K111" s="364" t="n">
        <v>30</v>
      </c>
      <c r="L111" s="353"/>
      <c r="M111" s="354" t="n">
        <v>39934</v>
      </c>
      <c r="N111" s="365" t="n">
        <v>34.5</v>
      </c>
      <c r="O111" s="365" t="n">
        <v>38.75</v>
      </c>
      <c r="P111" s="365" t="n">
        <v>42.75</v>
      </c>
      <c r="Q111" s="352"/>
      <c r="R111" s="365" t="n">
        <v>33.5</v>
      </c>
      <c r="S111" s="365" t="n">
        <v>37.75</v>
      </c>
      <c r="T111" s="365" t="n">
        <v>41.75</v>
      </c>
      <c r="U111" s="352"/>
      <c r="V111" s="365" t="n">
        <v>0</v>
      </c>
      <c r="W111" s="365" t="n">
        <v>0</v>
      </c>
      <c r="X111" s="365" t="n">
        <v>3</v>
      </c>
      <c r="Y111" s="352"/>
      <c r="Z111" s="365" t="n">
        <v>0.06</v>
      </c>
      <c r="AA111" s="365" t="n">
        <v>0.08</v>
      </c>
      <c r="AB111" s="365" t="n">
        <v>0.12</v>
      </c>
      <c r="AC111" s="352"/>
      <c r="AD111" s="365" t="n">
        <v>0.11625</v>
      </c>
      <c r="AE111" s="365" t="n">
        <v>0.155</v>
      </c>
      <c r="AF111" s="365" t="n">
        <v>0.2325</v>
      </c>
      <c r="AG111" s="352"/>
      <c r="AH111" s="365" t="n">
        <v>-0.4</v>
      </c>
      <c r="AI111" s="365" t="n">
        <v>2.15</v>
      </c>
      <c r="AJ111" s="365" t="n">
        <v>0.5</v>
      </c>
      <c r="AK111" s="352"/>
      <c r="AL111" s="365" t="n">
        <v>-0.1</v>
      </c>
      <c r="AM111" s="365" t="n">
        <v>1.05</v>
      </c>
      <c r="AN111" s="365" t="n">
        <v>0.1</v>
      </c>
      <c r="AO111" s="352"/>
      <c r="AP111" s="353" t="n">
        <v>35</v>
      </c>
      <c r="AQ111" s="366" t="n">
        <v>0.4</v>
      </c>
      <c r="AR111" s="352"/>
      <c r="AS111" s="352"/>
      <c r="AT111" s="352"/>
      <c r="AU111" s="352"/>
      <c r="AV111" s="352"/>
      <c r="AW111" s="352"/>
      <c r="AX111" s="352"/>
      <c r="AY111" s="352"/>
      <c r="AZ111" s="352"/>
      <c r="BA111" s="352"/>
      <c r="BB111" s="352"/>
      <c r="BC111" s="352"/>
      <c r="BD111" s="352"/>
      <c r="BE111" s="352"/>
      <c r="BF111" s="352"/>
    </row>
    <row r="112" customFormat="false" ht="12.75" hidden="false" customHeight="false" outlineLevel="0" collapsed="false">
      <c r="A112" s="355" t="n">
        <f aca="false">EOMONTH(A111,0)+1</f>
        <v>40210</v>
      </c>
      <c r="B112" s="346" t="n">
        <v>0.06422103450966</v>
      </c>
      <c r="D112" s="363" t="n">
        <v>39083</v>
      </c>
      <c r="E112" s="364" t="n">
        <v>52.6000022888184</v>
      </c>
      <c r="F112" s="364" t="n">
        <v>54.3500022888184</v>
      </c>
      <c r="G112" s="364" t="n">
        <v>56.1000022888184</v>
      </c>
      <c r="H112" s="359"/>
      <c r="I112" s="364" t="n">
        <v>24</v>
      </c>
      <c r="J112" s="364" t="n">
        <v>28.5</v>
      </c>
      <c r="K112" s="364" t="n">
        <v>30.5</v>
      </c>
      <c r="L112" s="353"/>
      <c r="M112" s="354" t="n">
        <v>39965</v>
      </c>
      <c r="N112" s="365" t="n">
        <v>38.25</v>
      </c>
      <c r="O112" s="365" t="n">
        <v>42.5</v>
      </c>
      <c r="P112" s="365" t="n">
        <v>46.5</v>
      </c>
      <c r="Q112" s="352"/>
      <c r="R112" s="365" t="n">
        <v>27.5</v>
      </c>
      <c r="S112" s="365" t="n">
        <v>31.75</v>
      </c>
      <c r="T112" s="365" t="n">
        <v>35.75</v>
      </c>
      <c r="U112" s="352"/>
      <c r="V112" s="365" t="n">
        <v>0.75</v>
      </c>
      <c r="W112" s="365" t="n">
        <v>3</v>
      </c>
      <c r="X112" s="365" t="n">
        <v>8</v>
      </c>
      <c r="Y112" s="352"/>
      <c r="Z112" s="365" t="n">
        <v>0.06</v>
      </c>
      <c r="AA112" s="365" t="n">
        <v>0.08</v>
      </c>
      <c r="AB112" s="365" t="n">
        <v>0.12</v>
      </c>
      <c r="AC112" s="352"/>
      <c r="AD112" s="365" t="n">
        <v>0.13125</v>
      </c>
      <c r="AE112" s="365" t="n">
        <v>0.175</v>
      </c>
      <c r="AF112" s="365" t="n">
        <v>0.2625</v>
      </c>
      <c r="AG112" s="352"/>
      <c r="AH112" s="365" t="n">
        <v>-0.4</v>
      </c>
      <c r="AI112" s="365" t="n">
        <v>2.9</v>
      </c>
      <c r="AJ112" s="365" t="n">
        <v>0.5</v>
      </c>
      <c r="AK112" s="352"/>
      <c r="AL112" s="365" t="n">
        <v>-0.1</v>
      </c>
      <c r="AM112" s="365" t="n">
        <v>1.15</v>
      </c>
      <c r="AN112" s="365" t="n">
        <v>0.1</v>
      </c>
      <c r="AO112" s="352"/>
      <c r="AP112" s="353" t="n">
        <v>35</v>
      </c>
      <c r="AQ112" s="366" t="n">
        <v>0.4</v>
      </c>
      <c r="AR112" s="352"/>
      <c r="AS112" s="352"/>
      <c r="AT112" s="352"/>
      <c r="AU112" s="352"/>
      <c r="AV112" s="352"/>
      <c r="AW112" s="352"/>
      <c r="AX112" s="352"/>
      <c r="AY112" s="352"/>
      <c r="AZ112" s="352"/>
      <c r="BA112" s="352"/>
      <c r="BB112" s="352"/>
      <c r="BC112" s="352"/>
      <c r="BD112" s="352"/>
      <c r="BE112" s="352"/>
      <c r="BF112" s="352"/>
    </row>
    <row r="113" customFormat="false" ht="12.75" hidden="false" customHeight="false" outlineLevel="0" collapsed="false">
      <c r="A113" s="355" t="n">
        <f aca="false">EOMONTH(A112,0)+1</f>
        <v>40238</v>
      </c>
      <c r="B113" s="346" t="n">
        <v>0.064246577940274</v>
      </c>
      <c r="D113" s="363" t="n">
        <v>39114</v>
      </c>
      <c r="E113" s="364" t="n">
        <v>52</v>
      </c>
      <c r="F113" s="364" t="n">
        <v>53.75</v>
      </c>
      <c r="G113" s="364" t="n">
        <v>55.5</v>
      </c>
      <c r="H113" s="359"/>
      <c r="I113" s="364" t="n">
        <v>24</v>
      </c>
      <c r="J113" s="364" t="n">
        <v>28.25</v>
      </c>
      <c r="K113" s="364" t="n">
        <v>30.25</v>
      </c>
      <c r="L113" s="353"/>
      <c r="M113" s="354" t="n">
        <v>39995</v>
      </c>
      <c r="N113" s="365" t="n">
        <v>40.25</v>
      </c>
      <c r="O113" s="365" t="n">
        <v>44.5</v>
      </c>
      <c r="P113" s="365" t="n">
        <v>48.5</v>
      </c>
      <c r="Q113" s="352"/>
      <c r="R113" s="365" t="n">
        <v>39.5</v>
      </c>
      <c r="S113" s="365" t="n">
        <v>43.75</v>
      </c>
      <c r="T113" s="365" t="n">
        <v>47.75</v>
      </c>
      <c r="U113" s="352"/>
      <c r="V113" s="365" t="n">
        <v>2</v>
      </c>
      <c r="W113" s="365" t="n">
        <v>7</v>
      </c>
      <c r="X113" s="365" t="n">
        <v>12</v>
      </c>
      <c r="Y113" s="352"/>
      <c r="Z113" s="365" t="n">
        <v>0.06</v>
      </c>
      <c r="AA113" s="365" t="n">
        <v>0.08</v>
      </c>
      <c r="AB113" s="365" t="n">
        <v>0.12</v>
      </c>
      <c r="AC113" s="352"/>
      <c r="AD113" s="365" t="n">
        <v>0.16125</v>
      </c>
      <c r="AE113" s="365" t="n">
        <v>0.215</v>
      </c>
      <c r="AF113" s="365" t="n">
        <v>0.3225</v>
      </c>
      <c r="AG113" s="352"/>
      <c r="AH113" s="365" t="n">
        <v>-0.4</v>
      </c>
      <c r="AI113" s="365" t="n">
        <v>3.9</v>
      </c>
      <c r="AJ113" s="365" t="n">
        <v>0.5</v>
      </c>
      <c r="AK113" s="352"/>
      <c r="AL113" s="365" t="n">
        <v>-0.1</v>
      </c>
      <c r="AM113" s="365" t="n">
        <v>1.15</v>
      </c>
      <c r="AN113" s="365" t="n">
        <v>0.1</v>
      </c>
      <c r="AO113" s="352"/>
      <c r="AP113" s="353" t="n">
        <v>35</v>
      </c>
      <c r="AQ113" s="366" t="n">
        <v>0.4</v>
      </c>
      <c r="AR113" s="352"/>
      <c r="AS113" s="352"/>
      <c r="AT113" s="352"/>
      <c r="AU113" s="352"/>
      <c r="AV113" s="352"/>
      <c r="AW113" s="352"/>
      <c r="AX113" s="352"/>
      <c r="AY113" s="352"/>
      <c r="AZ113" s="352"/>
      <c r="BA113" s="352"/>
      <c r="BB113" s="352"/>
      <c r="BC113" s="352"/>
      <c r="BD113" s="352"/>
      <c r="BE113" s="352"/>
      <c r="BF113" s="352"/>
    </row>
    <row r="114" customFormat="false" ht="12.75" hidden="false" customHeight="false" outlineLevel="0" collapsed="false">
      <c r="A114" s="355" t="n">
        <f aca="false">EOMONTH(A113,0)+1</f>
        <v>40269</v>
      </c>
      <c r="B114" s="346" t="n">
        <v>0.064274858167277</v>
      </c>
      <c r="D114" s="363" t="n">
        <v>39142</v>
      </c>
      <c r="E114" s="364" t="n">
        <v>43.6499977111816</v>
      </c>
      <c r="F114" s="364" t="n">
        <v>45.3999977111816</v>
      </c>
      <c r="G114" s="364" t="n">
        <v>47.1499977111816</v>
      </c>
      <c r="H114" s="359"/>
      <c r="I114" s="364" t="n">
        <v>23.25</v>
      </c>
      <c r="J114" s="364" t="n">
        <v>27.5</v>
      </c>
      <c r="K114" s="364" t="n">
        <v>29.5</v>
      </c>
      <c r="L114" s="353"/>
      <c r="M114" s="354" t="n">
        <v>40026</v>
      </c>
      <c r="N114" s="365" t="n">
        <v>40.25</v>
      </c>
      <c r="O114" s="365" t="n">
        <v>44.5</v>
      </c>
      <c r="P114" s="365" t="n">
        <v>48.5</v>
      </c>
      <c r="Q114" s="352"/>
      <c r="R114" s="365" t="n">
        <v>39.5</v>
      </c>
      <c r="S114" s="365" t="n">
        <v>43.75</v>
      </c>
      <c r="T114" s="365" t="n">
        <v>47.75</v>
      </c>
      <c r="U114" s="352"/>
      <c r="V114" s="365" t="n">
        <v>2</v>
      </c>
      <c r="W114" s="365" t="n">
        <v>7</v>
      </c>
      <c r="X114" s="365" t="n">
        <v>12</v>
      </c>
      <c r="Y114" s="352"/>
      <c r="Z114" s="365" t="n">
        <v>0.06</v>
      </c>
      <c r="AA114" s="365" t="n">
        <v>0.08</v>
      </c>
      <c r="AB114" s="365" t="n">
        <v>0.12</v>
      </c>
      <c r="AC114" s="352"/>
      <c r="AD114" s="365" t="n">
        <v>0.16125</v>
      </c>
      <c r="AE114" s="365" t="n">
        <v>0.215</v>
      </c>
      <c r="AF114" s="365" t="n">
        <v>0.3225</v>
      </c>
      <c r="AG114" s="352"/>
      <c r="AH114" s="365" t="n">
        <v>-0.5</v>
      </c>
      <c r="AI114" s="365" t="n">
        <v>3.9</v>
      </c>
      <c r="AJ114" s="365" t="n">
        <v>1.75</v>
      </c>
      <c r="AK114" s="352"/>
      <c r="AL114" s="365" t="n">
        <v>-0.1</v>
      </c>
      <c r="AM114" s="365" t="n">
        <v>1.15</v>
      </c>
      <c r="AN114" s="365" t="n">
        <v>0.1</v>
      </c>
      <c r="AO114" s="352"/>
      <c r="AP114" s="353" t="n">
        <v>36</v>
      </c>
      <c r="AQ114" s="366" t="n">
        <v>0.4</v>
      </c>
      <c r="AR114" s="352"/>
      <c r="AS114" s="352"/>
      <c r="AT114" s="352"/>
      <c r="AU114" s="352"/>
      <c r="AV114" s="352"/>
      <c r="AW114" s="352"/>
      <c r="AX114" s="352"/>
      <c r="AY114" s="352"/>
      <c r="AZ114" s="352"/>
      <c r="BA114" s="352"/>
      <c r="BB114" s="352"/>
      <c r="BC114" s="352"/>
      <c r="BD114" s="352"/>
      <c r="BE114" s="352"/>
      <c r="BF114" s="352"/>
    </row>
    <row r="115" customFormat="false" ht="12.75" hidden="false" customHeight="false" outlineLevel="0" collapsed="false">
      <c r="A115" s="355" t="n">
        <f aca="false">EOMONTH(A114,0)+1</f>
        <v>40299</v>
      </c>
      <c r="B115" s="346" t="n">
        <v>0.064302226129145</v>
      </c>
      <c r="D115" s="363" t="n">
        <v>39173</v>
      </c>
      <c r="E115" s="364" t="n">
        <v>42.8500022888184</v>
      </c>
      <c r="F115" s="364" t="n">
        <v>44.6000022888184</v>
      </c>
      <c r="G115" s="364" t="n">
        <v>46.3500022888184</v>
      </c>
      <c r="H115" s="359"/>
      <c r="I115" s="364" t="n">
        <v>23</v>
      </c>
      <c r="J115" s="364" t="n">
        <v>27.25</v>
      </c>
      <c r="K115" s="364" t="n">
        <v>29.25</v>
      </c>
      <c r="L115" s="353"/>
      <c r="M115" s="354" t="n">
        <v>40057</v>
      </c>
      <c r="N115" s="365" t="n">
        <v>34.75</v>
      </c>
      <c r="O115" s="365" t="n">
        <v>39</v>
      </c>
      <c r="P115" s="365" t="n">
        <v>43</v>
      </c>
      <c r="Q115" s="352"/>
      <c r="R115" s="365" t="n">
        <v>33.75</v>
      </c>
      <c r="S115" s="365" t="n">
        <v>38</v>
      </c>
      <c r="T115" s="365" t="n">
        <v>42</v>
      </c>
      <c r="U115" s="352"/>
      <c r="V115" s="365" t="n">
        <v>0.25</v>
      </c>
      <c r="W115" s="365" t="n">
        <v>1</v>
      </c>
      <c r="X115" s="365" t="n">
        <v>4</v>
      </c>
      <c r="Y115" s="352"/>
      <c r="Z115" s="365" t="n">
        <v>0.06</v>
      </c>
      <c r="AA115" s="365" t="n">
        <v>0.08</v>
      </c>
      <c r="AB115" s="365" t="n">
        <v>0.12</v>
      </c>
      <c r="AC115" s="352"/>
      <c r="AD115" s="365" t="n">
        <v>0.10125</v>
      </c>
      <c r="AE115" s="365" t="n">
        <v>0.135</v>
      </c>
      <c r="AF115" s="365" t="n">
        <v>0.2025</v>
      </c>
      <c r="AG115" s="352"/>
      <c r="AH115" s="365" t="n">
        <v>-1</v>
      </c>
      <c r="AI115" s="365" t="n">
        <v>2.33</v>
      </c>
      <c r="AJ115" s="365" t="n">
        <v>2.5</v>
      </c>
      <c r="AK115" s="352"/>
      <c r="AL115" s="365" t="n">
        <v>-0.1</v>
      </c>
      <c r="AM115" s="365" t="n">
        <v>1.05</v>
      </c>
      <c r="AN115" s="365" t="n">
        <v>0.1</v>
      </c>
      <c r="AO115" s="352"/>
      <c r="AP115" s="353" t="n">
        <v>36</v>
      </c>
      <c r="AQ115" s="366" t="n">
        <v>0.4</v>
      </c>
      <c r="AR115" s="352"/>
      <c r="AS115" s="352"/>
      <c r="AT115" s="352"/>
      <c r="AU115" s="352"/>
      <c r="AV115" s="352"/>
      <c r="AW115" s="352"/>
      <c r="AX115" s="352"/>
      <c r="AY115" s="352"/>
      <c r="AZ115" s="352"/>
      <c r="BA115" s="352"/>
      <c r="BB115" s="352"/>
      <c r="BC115" s="352"/>
      <c r="BD115" s="352"/>
      <c r="BE115" s="352"/>
      <c r="BF115" s="352"/>
    </row>
    <row r="116" customFormat="false" ht="12.75" hidden="false" customHeight="false" outlineLevel="0" collapsed="false">
      <c r="A116" s="355" t="n">
        <f aca="false">EOMONTH(A115,0)+1</f>
        <v>40330</v>
      </c>
      <c r="B116" s="346" t="n">
        <v>0.06433050635667</v>
      </c>
      <c r="D116" s="363" t="n">
        <v>39203</v>
      </c>
      <c r="E116" s="364" t="n">
        <v>50.4999961853027</v>
      </c>
      <c r="F116" s="364" t="n">
        <v>53.9999961853027</v>
      </c>
      <c r="G116" s="364" t="n">
        <v>57.4999961853027</v>
      </c>
      <c r="H116" s="359"/>
      <c r="I116" s="364" t="n">
        <v>30.75</v>
      </c>
      <c r="J116" s="364" t="n">
        <v>35</v>
      </c>
      <c r="K116" s="364" t="n">
        <v>37</v>
      </c>
      <c r="L116" s="353"/>
      <c r="M116" s="354" t="n">
        <v>40087</v>
      </c>
      <c r="N116" s="365" t="n">
        <v>28.75</v>
      </c>
      <c r="O116" s="365" t="n">
        <v>33</v>
      </c>
      <c r="P116" s="365" t="n">
        <v>37</v>
      </c>
      <c r="Q116" s="352"/>
      <c r="R116" s="365" t="n">
        <v>27.75</v>
      </c>
      <c r="S116" s="365" t="n">
        <v>32</v>
      </c>
      <c r="T116" s="365" t="n">
        <v>36</v>
      </c>
      <c r="U116" s="352"/>
      <c r="V116" s="365" t="n">
        <v>0</v>
      </c>
      <c r="W116" s="365" t="n">
        <v>0</v>
      </c>
      <c r="X116" s="365" t="n">
        <v>2</v>
      </c>
      <c r="Y116" s="352"/>
      <c r="Z116" s="365" t="n">
        <v>0.06</v>
      </c>
      <c r="AA116" s="365" t="n">
        <v>0.08</v>
      </c>
      <c r="AB116" s="365" t="n">
        <v>0.12</v>
      </c>
      <c r="AC116" s="352"/>
      <c r="AD116" s="365" t="n">
        <v>0.07875</v>
      </c>
      <c r="AE116" s="365" t="n">
        <v>0.105</v>
      </c>
      <c r="AF116" s="365" t="n">
        <v>0.1575</v>
      </c>
      <c r="AG116" s="352"/>
      <c r="AH116" s="365" t="n">
        <v>-1</v>
      </c>
      <c r="AI116" s="365" t="n">
        <v>2.06</v>
      </c>
      <c r="AJ116" s="365" t="n">
        <v>2.5</v>
      </c>
      <c r="AK116" s="352"/>
      <c r="AL116" s="365" t="n">
        <v>-0.1</v>
      </c>
      <c r="AM116" s="365" t="n">
        <v>1</v>
      </c>
      <c r="AN116" s="365" t="n">
        <v>0.1</v>
      </c>
      <c r="AO116" s="352"/>
      <c r="AP116" s="353" t="n">
        <v>36</v>
      </c>
      <c r="AQ116" s="366" t="n">
        <v>0.4</v>
      </c>
      <c r="AR116" s="352"/>
      <c r="AS116" s="352"/>
      <c r="AT116" s="352"/>
      <c r="AU116" s="352"/>
      <c r="AV116" s="352"/>
      <c r="AW116" s="352"/>
      <c r="AX116" s="352"/>
      <c r="AY116" s="352"/>
      <c r="AZ116" s="352"/>
      <c r="BA116" s="352"/>
      <c r="BB116" s="352"/>
      <c r="BC116" s="352"/>
      <c r="BD116" s="352"/>
      <c r="BE116" s="352"/>
      <c r="BF116" s="352"/>
    </row>
    <row r="117" customFormat="false" ht="12.75" hidden="false" customHeight="false" outlineLevel="0" collapsed="false">
      <c r="A117" s="355" t="n">
        <f aca="false">EOMONTH(A116,0)+1</f>
        <v>40360</v>
      </c>
      <c r="B117" s="346" t="n">
        <v>0.064357874319044</v>
      </c>
      <c r="D117" s="363" t="n">
        <v>39234</v>
      </c>
      <c r="E117" s="364" t="n">
        <v>47.5</v>
      </c>
      <c r="F117" s="364" t="n">
        <v>62.5</v>
      </c>
      <c r="G117" s="364" t="n">
        <v>72.5</v>
      </c>
      <c r="H117" s="359"/>
      <c r="I117" s="364" t="n">
        <v>30</v>
      </c>
      <c r="J117" s="364" t="n">
        <v>36</v>
      </c>
      <c r="K117" s="364" t="n">
        <v>41</v>
      </c>
      <c r="L117" s="353"/>
      <c r="M117" s="354" t="n">
        <v>40118</v>
      </c>
      <c r="N117" s="365" t="n">
        <v>28.75</v>
      </c>
      <c r="O117" s="365" t="n">
        <v>33</v>
      </c>
      <c r="P117" s="365" t="n">
        <v>37</v>
      </c>
      <c r="Q117" s="352"/>
      <c r="R117" s="365" t="n">
        <v>27.75</v>
      </c>
      <c r="S117" s="365" t="n">
        <v>32</v>
      </c>
      <c r="T117" s="365" t="n">
        <v>36</v>
      </c>
      <c r="U117" s="352"/>
      <c r="V117" s="365" t="n">
        <v>0</v>
      </c>
      <c r="W117" s="365" t="n">
        <v>0</v>
      </c>
      <c r="X117" s="365" t="n">
        <v>2</v>
      </c>
      <c r="Y117" s="352"/>
      <c r="Z117" s="365" t="n">
        <v>0.06</v>
      </c>
      <c r="AA117" s="365" t="n">
        <v>0.08</v>
      </c>
      <c r="AB117" s="365" t="n">
        <v>0.12</v>
      </c>
      <c r="AC117" s="352"/>
      <c r="AD117" s="365" t="n">
        <v>0.07875</v>
      </c>
      <c r="AE117" s="365" t="n">
        <v>0.105</v>
      </c>
      <c r="AF117" s="365" t="n">
        <v>0.1575</v>
      </c>
      <c r="AG117" s="352"/>
      <c r="AH117" s="365" t="n">
        <v>-0.5</v>
      </c>
      <c r="AI117" s="365" t="n">
        <v>2.052</v>
      </c>
      <c r="AJ117" s="365" t="n">
        <v>1</v>
      </c>
      <c r="AK117" s="352"/>
      <c r="AL117" s="365" t="n">
        <v>-0.1</v>
      </c>
      <c r="AM117" s="365" t="n">
        <v>1</v>
      </c>
      <c r="AN117" s="365" t="n">
        <v>0.1</v>
      </c>
      <c r="AO117" s="352"/>
      <c r="AP117" s="353" t="n">
        <v>37</v>
      </c>
      <c r="AQ117" s="366" t="n">
        <v>0.4</v>
      </c>
      <c r="AR117" s="352"/>
      <c r="AS117" s="352"/>
      <c r="AT117" s="352"/>
      <c r="AU117" s="352"/>
      <c r="AV117" s="352"/>
      <c r="AW117" s="352"/>
      <c r="AX117" s="352"/>
      <c r="AY117" s="352"/>
      <c r="AZ117" s="352"/>
      <c r="BA117" s="352"/>
      <c r="BB117" s="352"/>
      <c r="BC117" s="352"/>
      <c r="BD117" s="352"/>
      <c r="BE117" s="352"/>
      <c r="BF117" s="352"/>
    </row>
    <row r="118" customFormat="false" ht="12.75" hidden="false" customHeight="false" outlineLevel="0" collapsed="false">
      <c r="A118" s="355" t="n">
        <f aca="false">EOMONTH(A117,0)+1</f>
        <v>40391</v>
      </c>
      <c r="B118" s="346" t="n">
        <v>0.064386154547091</v>
      </c>
      <c r="D118" s="363" t="n">
        <v>39264</v>
      </c>
      <c r="E118" s="364" t="n">
        <v>58.5</v>
      </c>
      <c r="F118" s="364" t="n">
        <v>83.5</v>
      </c>
      <c r="G118" s="364" t="n">
        <v>93.5</v>
      </c>
      <c r="H118" s="359"/>
      <c r="I118" s="364" t="n">
        <v>27.25</v>
      </c>
      <c r="J118" s="364" t="n">
        <v>32.75</v>
      </c>
      <c r="K118" s="364" t="n">
        <v>40.25</v>
      </c>
      <c r="L118" s="353"/>
      <c r="M118" s="354" t="n">
        <v>40148</v>
      </c>
      <c r="N118" s="365" t="n">
        <v>26.75</v>
      </c>
      <c r="O118" s="365" t="n">
        <v>31</v>
      </c>
      <c r="P118" s="365" t="n">
        <v>35</v>
      </c>
      <c r="Q118" s="352"/>
      <c r="R118" s="365" t="n">
        <v>25.75</v>
      </c>
      <c r="S118" s="365" t="n">
        <v>30</v>
      </c>
      <c r="T118" s="365" t="n">
        <v>34</v>
      </c>
      <c r="U118" s="352"/>
      <c r="V118" s="365" t="n">
        <v>0</v>
      </c>
      <c r="W118" s="365" t="n">
        <v>0</v>
      </c>
      <c r="X118" s="365" t="n">
        <v>2</v>
      </c>
      <c r="Y118" s="352"/>
      <c r="Z118" s="365" t="n">
        <v>0.06</v>
      </c>
      <c r="AA118" s="365" t="n">
        <v>0.08</v>
      </c>
      <c r="AB118" s="365" t="n">
        <v>0.12</v>
      </c>
      <c r="AC118" s="352"/>
      <c r="AD118" s="365" t="n">
        <v>0.08625</v>
      </c>
      <c r="AE118" s="365" t="n">
        <v>0.115</v>
      </c>
      <c r="AF118" s="365" t="n">
        <v>0.1725</v>
      </c>
      <c r="AG118" s="352"/>
      <c r="AH118" s="365" t="n">
        <v>-0.4</v>
      </c>
      <c r="AI118" s="365" t="n">
        <v>1.89</v>
      </c>
      <c r="AJ118" s="365" t="n">
        <v>0.5</v>
      </c>
      <c r="AK118" s="352"/>
      <c r="AL118" s="365" t="n">
        <v>-0.1</v>
      </c>
      <c r="AM118" s="365" t="n">
        <v>1</v>
      </c>
      <c r="AN118" s="365" t="n">
        <v>0.1</v>
      </c>
      <c r="AO118" s="352"/>
      <c r="AP118" s="353" t="n">
        <v>37</v>
      </c>
      <c r="AQ118" s="366" t="n">
        <v>0.4</v>
      </c>
      <c r="AR118" s="352"/>
      <c r="AS118" s="352"/>
      <c r="AT118" s="352"/>
      <c r="AU118" s="352"/>
      <c r="AV118" s="352"/>
      <c r="AW118" s="352"/>
      <c r="AX118" s="352"/>
      <c r="AY118" s="352"/>
      <c r="AZ118" s="352"/>
      <c r="BA118" s="352"/>
      <c r="BB118" s="352"/>
      <c r="BC118" s="352"/>
      <c r="BD118" s="352"/>
      <c r="BE118" s="352"/>
      <c r="BF118" s="352"/>
    </row>
    <row r="119" customFormat="false" ht="12.75" hidden="false" customHeight="false" outlineLevel="0" collapsed="false">
      <c r="A119" s="355" t="n">
        <f aca="false">EOMONTH(A118,0)+1</f>
        <v>40422</v>
      </c>
      <c r="B119" s="346" t="n">
        <v>0.064414434775402</v>
      </c>
      <c r="D119" s="363" t="n">
        <v>39295</v>
      </c>
      <c r="E119" s="364" t="n">
        <v>58.5</v>
      </c>
      <c r="F119" s="364" t="n">
        <v>83.5</v>
      </c>
      <c r="G119" s="364" t="n">
        <v>93.5</v>
      </c>
      <c r="H119" s="359"/>
      <c r="I119" s="364" t="n">
        <v>27</v>
      </c>
      <c r="J119" s="364" t="n">
        <v>32.5</v>
      </c>
      <c r="K119" s="364" t="n">
        <v>40</v>
      </c>
      <c r="L119" s="353"/>
      <c r="M119" s="354" t="n">
        <v>40179</v>
      </c>
      <c r="N119" s="365" t="n">
        <v>28.5</v>
      </c>
      <c r="O119" s="365" t="n">
        <v>33</v>
      </c>
      <c r="P119" s="365" t="n">
        <v>37.25</v>
      </c>
      <c r="Q119" s="352"/>
      <c r="R119" s="365" t="n">
        <v>27.75</v>
      </c>
      <c r="S119" s="365" t="n">
        <v>32.25</v>
      </c>
      <c r="T119" s="365" t="n">
        <v>36.5</v>
      </c>
      <c r="U119" s="352"/>
      <c r="V119" s="365" t="n">
        <v>0</v>
      </c>
      <c r="W119" s="365" t="n">
        <v>0</v>
      </c>
      <c r="X119" s="365" t="n">
        <v>3</v>
      </c>
      <c r="Y119" s="352"/>
      <c r="Z119" s="365" t="n">
        <v>0.06</v>
      </c>
      <c r="AA119" s="365" t="n">
        <v>0.08</v>
      </c>
      <c r="AB119" s="365" t="n">
        <v>0.12</v>
      </c>
      <c r="AC119" s="352"/>
      <c r="AD119" s="365" t="n">
        <v>0.10125</v>
      </c>
      <c r="AE119" s="365" t="n">
        <v>0.135</v>
      </c>
      <c r="AF119" s="365" t="n">
        <v>0.2025</v>
      </c>
      <c r="AG119" s="352"/>
      <c r="AH119" s="365" t="n">
        <v>-0.4</v>
      </c>
      <c r="AI119" s="365" t="n">
        <v>2.322</v>
      </c>
      <c r="AJ119" s="365" t="n">
        <v>0.5</v>
      </c>
      <c r="AK119" s="352"/>
      <c r="AL119" s="365" t="n">
        <v>-0.1</v>
      </c>
      <c r="AM119" s="365" t="n">
        <v>1</v>
      </c>
      <c r="AN119" s="365" t="n">
        <v>0.1</v>
      </c>
      <c r="AO119" s="352"/>
      <c r="AP119" s="353" t="n">
        <v>37</v>
      </c>
      <c r="AQ119" s="366" t="n">
        <v>0.4</v>
      </c>
      <c r="AR119" s="352"/>
      <c r="AS119" s="352"/>
      <c r="AT119" s="352"/>
      <c r="AU119" s="352"/>
      <c r="AV119" s="352"/>
      <c r="AW119" s="352"/>
      <c r="AX119" s="352"/>
      <c r="AY119" s="352"/>
      <c r="AZ119" s="352"/>
      <c r="BA119" s="352"/>
      <c r="BB119" s="352"/>
      <c r="BC119" s="352"/>
      <c r="BD119" s="352"/>
      <c r="BE119" s="352"/>
      <c r="BF119" s="352"/>
    </row>
    <row r="120" customFormat="false" ht="12.75" hidden="false" customHeight="false" outlineLevel="0" collapsed="false">
      <c r="A120" s="355" t="n">
        <f aca="false">EOMONTH(A119,0)+1</f>
        <v>40452</v>
      </c>
      <c r="B120" s="346" t="n">
        <v>0.064441802738537</v>
      </c>
      <c r="D120" s="363" t="n">
        <v>39326</v>
      </c>
      <c r="E120" s="364" t="n">
        <v>37.5000038146973</v>
      </c>
      <c r="F120" s="364" t="n">
        <v>44.5000038146973</v>
      </c>
      <c r="G120" s="364" t="n">
        <v>51.5000038146973</v>
      </c>
      <c r="H120" s="359"/>
      <c r="I120" s="364" t="n">
        <v>26.25</v>
      </c>
      <c r="J120" s="364" t="n">
        <v>33</v>
      </c>
      <c r="K120" s="364" t="n">
        <v>35</v>
      </c>
      <c r="L120" s="353"/>
      <c r="M120" s="354" t="n">
        <v>40210</v>
      </c>
      <c r="N120" s="365" t="n">
        <v>26.5</v>
      </c>
      <c r="O120" s="365" t="n">
        <v>31</v>
      </c>
      <c r="P120" s="365" t="n">
        <v>35.25</v>
      </c>
      <c r="Q120" s="352"/>
      <c r="R120" s="365" t="n">
        <v>25.75</v>
      </c>
      <c r="S120" s="365" t="n">
        <v>30.25</v>
      </c>
      <c r="T120" s="365" t="n">
        <v>34.5</v>
      </c>
      <c r="U120" s="352"/>
      <c r="V120" s="365" t="n">
        <v>0</v>
      </c>
      <c r="W120" s="365" t="n">
        <v>0</v>
      </c>
      <c r="X120" s="365" t="n">
        <v>3</v>
      </c>
      <c r="Y120" s="352"/>
      <c r="Z120" s="365" t="n">
        <v>0.06</v>
      </c>
      <c r="AA120" s="365" t="n">
        <v>0.08</v>
      </c>
      <c r="AB120" s="365" t="n">
        <v>0.12</v>
      </c>
      <c r="AC120" s="352"/>
      <c r="AD120" s="365" t="n">
        <v>0.10125</v>
      </c>
      <c r="AE120" s="365" t="n">
        <v>0.135</v>
      </c>
      <c r="AF120" s="365" t="n">
        <v>0.2025</v>
      </c>
      <c r="AG120" s="352"/>
      <c r="AH120" s="365" t="n">
        <v>-0.4</v>
      </c>
      <c r="AI120" s="365" t="n">
        <v>2.322</v>
      </c>
      <c r="AJ120" s="365" t="n">
        <v>0.6</v>
      </c>
      <c r="AK120" s="352"/>
      <c r="AL120" s="365" t="n">
        <v>-0.1</v>
      </c>
      <c r="AM120" s="365" t="n">
        <v>1</v>
      </c>
      <c r="AN120" s="365" t="n">
        <v>0.1</v>
      </c>
      <c r="AO120" s="352"/>
      <c r="AP120" s="353" t="n">
        <v>38</v>
      </c>
      <c r="AQ120" s="366" t="n">
        <v>0.4</v>
      </c>
      <c r="AR120" s="352"/>
      <c r="AS120" s="352"/>
      <c r="AT120" s="352"/>
      <c r="AU120" s="352"/>
      <c r="AV120" s="352"/>
      <c r="AW120" s="352"/>
      <c r="AX120" s="352"/>
      <c r="AY120" s="352"/>
      <c r="AZ120" s="352"/>
      <c r="BA120" s="352"/>
      <c r="BB120" s="352"/>
      <c r="BC120" s="352"/>
      <c r="BD120" s="352"/>
      <c r="BE120" s="352"/>
      <c r="BF120" s="352"/>
    </row>
    <row r="121" customFormat="false" ht="12.75" hidden="false" customHeight="false" outlineLevel="0" collapsed="false">
      <c r="A121" s="355" t="n">
        <f aca="false">EOMONTH(A120,0)+1</f>
        <v>40483</v>
      </c>
      <c r="B121" s="346" t="n">
        <v>0.064470082967371</v>
      </c>
      <c r="D121" s="363" t="n">
        <v>39356</v>
      </c>
      <c r="E121" s="364" t="n">
        <v>39.6500015258789</v>
      </c>
      <c r="F121" s="364" t="n">
        <v>41.4000015258789</v>
      </c>
      <c r="G121" s="364" t="n">
        <v>43.1500015258789</v>
      </c>
      <c r="H121" s="359"/>
      <c r="I121" s="364" t="n">
        <v>23.5</v>
      </c>
      <c r="J121" s="364" t="n">
        <v>27.75</v>
      </c>
      <c r="K121" s="364" t="n">
        <v>29.75</v>
      </c>
      <c r="L121" s="353"/>
      <c r="M121" s="354" t="n">
        <v>40238</v>
      </c>
      <c r="N121" s="365" t="n">
        <v>27.5</v>
      </c>
      <c r="O121" s="365" t="n">
        <v>32</v>
      </c>
      <c r="P121" s="365" t="n">
        <v>36.25</v>
      </c>
      <c r="Q121" s="352"/>
      <c r="R121" s="365" t="n">
        <v>26.75</v>
      </c>
      <c r="S121" s="365" t="n">
        <v>31.25</v>
      </c>
      <c r="T121" s="365" t="n">
        <v>35.5</v>
      </c>
      <c r="U121" s="352"/>
      <c r="V121" s="365" t="n">
        <v>0</v>
      </c>
      <c r="W121" s="365" t="n">
        <v>0</v>
      </c>
      <c r="X121" s="365" t="n">
        <v>2</v>
      </c>
      <c r="Y121" s="352"/>
      <c r="Z121" s="365" t="n">
        <v>0.06</v>
      </c>
      <c r="AA121" s="365" t="n">
        <v>0.08</v>
      </c>
      <c r="AB121" s="365" t="n">
        <v>0.12</v>
      </c>
      <c r="AC121" s="352"/>
      <c r="AD121" s="365" t="n">
        <v>0.09</v>
      </c>
      <c r="AE121" s="365" t="n">
        <v>0.12</v>
      </c>
      <c r="AF121" s="365" t="n">
        <v>0.18</v>
      </c>
      <c r="AG121" s="352"/>
      <c r="AH121" s="365" t="n">
        <v>-0.5</v>
      </c>
      <c r="AI121" s="365" t="n">
        <v>2.052</v>
      </c>
      <c r="AJ121" s="365" t="n">
        <v>1</v>
      </c>
      <c r="AK121" s="352"/>
      <c r="AL121" s="365" t="n">
        <v>-0.1</v>
      </c>
      <c r="AM121" s="365" t="n">
        <v>1</v>
      </c>
      <c r="AN121" s="365" t="n">
        <v>0.1</v>
      </c>
      <c r="AO121" s="352"/>
      <c r="AP121" s="353" t="n">
        <v>38</v>
      </c>
      <c r="AQ121" s="366" t="n">
        <v>0.4</v>
      </c>
      <c r="AR121" s="352"/>
      <c r="AS121" s="352"/>
      <c r="AT121" s="352"/>
      <c r="AU121" s="352"/>
      <c r="AV121" s="352"/>
      <c r="AW121" s="352"/>
      <c r="AX121" s="352"/>
      <c r="AY121" s="352"/>
      <c r="AZ121" s="352"/>
      <c r="BA121" s="352"/>
      <c r="BB121" s="352"/>
      <c r="BC121" s="352"/>
      <c r="BD121" s="352"/>
      <c r="BE121" s="352"/>
      <c r="BF121" s="352"/>
    </row>
    <row r="122" customFormat="false" ht="12.75" hidden="false" customHeight="false" outlineLevel="0" collapsed="false">
      <c r="A122" s="355" t="n">
        <f aca="false">EOMONTH(A121,0)+1</f>
        <v>40513</v>
      </c>
      <c r="B122" s="346" t="n">
        <v>0.064497450931011</v>
      </c>
      <c r="D122" s="363" t="n">
        <v>39387</v>
      </c>
      <c r="E122" s="364" t="n">
        <v>39.75</v>
      </c>
      <c r="F122" s="364" t="n">
        <v>41.5</v>
      </c>
      <c r="G122" s="364" t="n">
        <v>43.25</v>
      </c>
      <c r="H122" s="359"/>
      <c r="I122" s="364" t="n">
        <v>23.5</v>
      </c>
      <c r="J122" s="364" t="n">
        <v>27.75</v>
      </c>
      <c r="K122" s="364" t="n">
        <v>29.75</v>
      </c>
      <c r="L122" s="353"/>
      <c r="M122" s="354" t="n">
        <v>40269</v>
      </c>
      <c r="N122" s="365" t="n">
        <v>28.5</v>
      </c>
      <c r="O122" s="365" t="n">
        <v>33</v>
      </c>
      <c r="P122" s="365" t="n">
        <v>37.25</v>
      </c>
      <c r="Q122" s="352"/>
      <c r="R122" s="365" t="n">
        <v>27.75</v>
      </c>
      <c r="S122" s="365" t="n">
        <v>32.25</v>
      </c>
      <c r="T122" s="365" t="n">
        <v>36.5</v>
      </c>
      <c r="U122" s="352"/>
      <c r="V122" s="365" t="n">
        <v>0</v>
      </c>
      <c r="W122" s="365" t="n">
        <v>0</v>
      </c>
      <c r="X122" s="365" t="n">
        <v>2</v>
      </c>
      <c r="Y122" s="352"/>
      <c r="Z122" s="365" t="n">
        <v>0.06</v>
      </c>
      <c r="AA122" s="365" t="n">
        <v>0.08</v>
      </c>
      <c r="AB122" s="365" t="n">
        <v>0.12</v>
      </c>
      <c r="AC122" s="352"/>
      <c r="AD122" s="365" t="n">
        <v>0.09</v>
      </c>
      <c r="AE122" s="365" t="n">
        <v>0.12</v>
      </c>
      <c r="AF122" s="365" t="n">
        <v>0.18</v>
      </c>
      <c r="AG122" s="352"/>
      <c r="AH122" s="365" t="n">
        <v>-0.5</v>
      </c>
      <c r="AI122" s="365" t="n">
        <v>1.998</v>
      </c>
      <c r="AJ122" s="365" t="n">
        <v>1</v>
      </c>
      <c r="AK122" s="352"/>
      <c r="AL122" s="365" t="n">
        <v>-0.1</v>
      </c>
      <c r="AM122" s="365" t="n">
        <v>1</v>
      </c>
      <c r="AN122" s="365" t="n">
        <v>0.1</v>
      </c>
      <c r="AO122" s="352"/>
      <c r="AP122" s="353" t="n">
        <v>38</v>
      </c>
      <c r="AQ122" s="366" t="n">
        <v>0.4</v>
      </c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</row>
    <row r="123" customFormat="false" ht="12.75" hidden="false" customHeight="false" outlineLevel="0" collapsed="false">
      <c r="A123" s="355" t="n">
        <f aca="false">EOMONTH(A122,0)+1</f>
        <v>40544</v>
      </c>
      <c r="B123" s="346" t="n">
        <v>0.064517425682845</v>
      </c>
      <c r="D123" s="363" t="n">
        <v>39417</v>
      </c>
      <c r="E123" s="364" t="n">
        <v>39.8499984741211</v>
      </c>
      <c r="F123" s="364" t="n">
        <v>41.5999984741211</v>
      </c>
      <c r="G123" s="364" t="n">
        <v>43.3499984741211</v>
      </c>
      <c r="H123" s="359"/>
      <c r="I123" s="364" t="n">
        <v>24</v>
      </c>
      <c r="J123" s="364" t="n">
        <v>28.25</v>
      </c>
      <c r="K123" s="364" t="n">
        <v>30.25</v>
      </c>
      <c r="L123" s="353"/>
      <c r="M123" s="354" t="n">
        <v>40299</v>
      </c>
      <c r="N123" s="365" t="n">
        <v>34.75</v>
      </c>
      <c r="O123" s="365" t="n">
        <v>39.25</v>
      </c>
      <c r="P123" s="365" t="n">
        <v>43.5</v>
      </c>
      <c r="Q123" s="352"/>
      <c r="R123" s="365" t="n">
        <v>34</v>
      </c>
      <c r="S123" s="365" t="n">
        <v>38.5</v>
      </c>
      <c r="T123" s="365" t="n">
        <v>42.75</v>
      </c>
      <c r="U123" s="352"/>
      <c r="V123" s="365" t="n">
        <v>0</v>
      </c>
      <c r="W123" s="365" t="n">
        <v>0</v>
      </c>
      <c r="X123" s="365" t="n">
        <v>3</v>
      </c>
      <c r="Y123" s="352"/>
      <c r="Z123" s="365" t="n">
        <v>0.06</v>
      </c>
      <c r="AA123" s="365" t="n">
        <v>0.08</v>
      </c>
      <c r="AB123" s="365" t="n">
        <v>0.12</v>
      </c>
      <c r="AC123" s="352"/>
      <c r="AD123" s="365" t="n">
        <v>0.11625</v>
      </c>
      <c r="AE123" s="365" t="n">
        <v>0.155</v>
      </c>
      <c r="AF123" s="365" t="n">
        <v>0.2325</v>
      </c>
      <c r="AG123" s="352"/>
      <c r="AH123" s="365" t="n">
        <v>-0.4</v>
      </c>
      <c r="AI123" s="365" t="n">
        <v>2.15</v>
      </c>
      <c r="AJ123" s="365" t="n">
        <v>0.5</v>
      </c>
      <c r="AK123" s="352"/>
      <c r="AL123" s="365" t="n">
        <v>-0.1</v>
      </c>
      <c r="AM123" s="365" t="n">
        <v>1.05</v>
      </c>
      <c r="AN123" s="365" t="n">
        <v>0.1</v>
      </c>
      <c r="AO123" s="352"/>
      <c r="AP123" s="353" t="n">
        <v>39</v>
      </c>
      <c r="AQ123" s="366" t="n">
        <v>0.4</v>
      </c>
      <c r="AR123" s="352"/>
      <c r="AS123" s="352"/>
      <c r="AT123" s="352"/>
      <c r="AU123" s="352"/>
      <c r="AV123" s="352"/>
      <c r="AW123" s="352"/>
      <c r="AX123" s="352"/>
      <c r="AY123" s="352"/>
      <c r="AZ123" s="352"/>
      <c r="BA123" s="352"/>
      <c r="BB123" s="352"/>
      <c r="BC123" s="352"/>
      <c r="BD123" s="352"/>
      <c r="BE123" s="352"/>
      <c r="BF123" s="352"/>
    </row>
    <row r="124" customFormat="false" ht="12.75" hidden="false" customHeight="false" outlineLevel="0" collapsed="false">
      <c r="A124" s="355" t="n">
        <f aca="false">EOMONTH(A123,0)+1</f>
        <v>40575</v>
      </c>
      <c r="B124" s="346" t="n">
        <v>0.064534978003855</v>
      </c>
      <c r="D124" s="363" t="n">
        <v>39448</v>
      </c>
      <c r="E124" s="364" t="n">
        <v>52.8500022888184</v>
      </c>
      <c r="F124" s="364" t="n">
        <v>54.8500022888184</v>
      </c>
      <c r="G124" s="364" t="n">
        <v>56.8500022888184</v>
      </c>
      <c r="H124" s="359"/>
      <c r="I124" s="364" t="n">
        <v>24</v>
      </c>
      <c r="J124" s="364" t="n">
        <v>28.75</v>
      </c>
      <c r="K124" s="364" t="n">
        <v>30.75</v>
      </c>
      <c r="L124" s="353"/>
      <c r="M124" s="354" t="n">
        <v>40330</v>
      </c>
      <c r="N124" s="365" t="n">
        <v>38.5</v>
      </c>
      <c r="O124" s="365" t="n">
        <v>43</v>
      </c>
      <c r="P124" s="365" t="n">
        <v>47.25</v>
      </c>
      <c r="Q124" s="352"/>
      <c r="R124" s="365" t="n">
        <v>28</v>
      </c>
      <c r="S124" s="365" t="n">
        <v>32.5</v>
      </c>
      <c r="T124" s="365" t="n">
        <v>36.75</v>
      </c>
      <c r="U124" s="352"/>
      <c r="V124" s="365" t="n">
        <v>0.75</v>
      </c>
      <c r="W124" s="365" t="n">
        <v>3</v>
      </c>
      <c r="X124" s="365" t="n">
        <v>8</v>
      </c>
      <c r="Y124" s="352"/>
      <c r="Z124" s="365" t="n">
        <v>0.06</v>
      </c>
      <c r="AA124" s="365" t="n">
        <v>0.08</v>
      </c>
      <c r="AB124" s="365" t="n">
        <v>0.12</v>
      </c>
      <c r="AC124" s="352"/>
      <c r="AD124" s="365" t="n">
        <v>0.13125</v>
      </c>
      <c r="AE124" s="365" t="n">
        <v>0.175</v>
      </c>
      <c r="AF124" s="365" t="n">
        <v>0.2625</v>
      </c>
      <c r="AG124" s="352"/>
      <c r="AH124" s="365" t="n">
        <v>-0.4</v>
      </c>
      <c r="AI124" s="365" t="n">
        <v>2.9</v>
      </c>
      <c r="AJ124" s="365" t="n">
        <v>0.5</v>
      </c>
      <c r="AK124" s="352"/>
      <c r="AL124" s="365" t="n">
        <v>-0.1</v>
      </c>
      <c r="AM124" s="365" t="n">
        <v>1.15</v>
      </c>
      <c r="AN124" s="365" t="n">
        <v>0.1</v>
      </c>
      <c r="AO124" s="352"/>
      <c r="AP124" s="353" t="n">
        <v>39</v>
      </c>
      <c r="AQ124" s="366" t="n">
        <v>0.4</v>
      </c>
      <c r="AR124" s="352"/>
      <c r="AS124" s="352"/>
      <c r="AT124" s="352"/>
      <c r="AU124" s="352"/>
      <c r="AV124" s="352"/>
      <c r="AW124" s="352"/>
      <c r="AX124" s="352"/>
      <c r="AY124" s="352"/>
      <c r="AZ124" s="352"/>
      <c r="BA124" s="352"/>
      <c r="BB124" s="352"/>
      <c r="BC124" s="352"/>
      <c r="BD124" s="352"/>
      <c r="BE124" s="352"/>
      <c r="BF124" s="352"/>
    </row>
    <row r="125" customFormat="false" ht="12.75" hidden="false" customHeight="false" outlineLevel="0" collapsed="false">
      <c r="A125" s="355" t="n">
        <f aca="false">EOMONTH(A124,0)+1</f>
        <v>40603</v>
      </c>
      <c r="B125" s="346" t="n">
        <v>0.064550831713242</v>
      </c>
      <c r="D125" s="363" t="n">
        <v>39479</v>
      </c>
      <c r="E125" s="364" t="n">
        <v>52.25</v>
      </c>
      <c r="F125" s="364" t="n">
        <v>54.25</v>
      </c>
      <c r="G125" s="364" t="n">
        <v>56.25</v>
      </c>
      <c r="H125" s="359"/>
      <c r="I125" s="364" t="n">
        <v>24</v>
      </c>
      <c r="J125" s="364" t="n">
        <v>28.5</v>
      </c>
      <c r="K125" s="364" t="n">
        <v>30.5</v>
      </c>
      <c r="L125" s="353"/>
      <c r="M125" s="354" t="n">
        <v>40360</v>
      </c>
      <c r="N125" s="365" t="n">
        <v>40.5</v>
      </c>
      <c r="O125" s="365" t="n">
        <v>45</v>
      </c>
      <c r="P125" s="365" t="n">
        <v>49.25</v>
      </c>
      <c r="Q125" s="352"/>
      <c r="R125" s="365" t="n">
        <v>40</v>
      </c>
      <c r="S125" s="365" t="n">
        <v>44.5</v>
      </c>
      <c r="T125" s="365" t="n">
        <v>48.75</v>
      </c>
      <c r="U125" s="352"/>
      <c r="V125" s="365" t="n">
        <v>2</v>
      </c>
      <c r="W125" s="365" t="n">
        <v>7</v>
      </c>
      <c r="X125" s="365" t="n">
        <v>12</v>
      </c>
      <c r="Y125" s="352"/>
      <c r="Z125" s="365" t="n">
        <v>0.06</v>
      </c>
      <c r="AA125" s="365" t="n">
        <v>0.08</v>
      </c>
      <c r="AB125" s="365" t="n">
        <v>0.12</v>
      </c>
      <c r="AC125" s="352"/>
      <c r="AD125" s="365" t="n">
        <v>0.16125</v>
      </c>
      <c r="AE125" s="365" t="n">
        <v>0.215</v>
      </c>
      <c r="AF125" s="365" t="n">
        <v>0.3225</v>
      </c>
      <c r="AG125" s="352"/>
      <c r="AH125" s="365" t="n">
        <v>-0.4</v>
      </c>
      <c r="AI125" s="365" t="n">
        <v>3.9</v>
      </c>
      <c r="AJ125" s="365" t="n">
        <v>0.5</v>
      </c>
      <c r="AK125" s="352"/>
      <c r="AL125" s="365" t="n">
        <v>-0.1</v>
      </c>
      <c r="AM125" s="365" t="n">
        <v>1.15</v>
      </c>
      <c r="AN125" s="365" t="n">
        <v>0.1</v>
      </c>
      <c r="AO125" s="352"/>
      <c r="AP125" s="353" t="n">
        <v>39</v>
      </c>
      <c r="AQ125" s="366" t="n">
        <v>0.4</v>
      </c>
      <c r="AR125" s="352"/>
      <c r="AS125" s="352"/>
      <c r="AT125" s="352"/>
      <c r="AU125" s="352"/>
      <c r="AV125" s="352"/>
      <c r="AW125" s="352"/>
      <c r="AX125" s="352"/>
      <c r="AY125" s="352"/>
      <c r="AZ125" s="352"/>
      <c r="BA125" s="352"/>
      <c r="BB125" s="352"/>
      <c r="BC125" s="352"/>
      <c r="BD125" s="352"/>
      <c r="BE125" s="352"/>
      <c r="BF125" s="352"/>
    </row>
    <row r="126" customFormat="false" ht="12.75" hidden="false" customHeight="false" outlineLevel="0" collapsed="false">
      <c r="A126" s="355" t="n">
        <f aca="false">EOMONTH(A125,0)+1</f>
        <v>40634</v>
      </c>
      <c r="B126" s="346" t="n">
        <v>0.064568384034447</v>
      </c>
      <c r="D126" s="363" t="n">
        <v>39508</v>
      </c>
      <c r="E126" s="364" t="n">
        <v>43.8999977111816</v>
      </c>
      <c r="F126" s="364" t="n">
        <v>45.8999977111816</v>
      </c>
      <c r="G126" s="364" t="n">
        <v>47.8999977111816</v>
      </c>
      <c r="H126" s="359"/>
      <c r="I126" s="364" t="n">
        <v>23.25</v>
      </c>
      <c r="J126" s="364" t="n">
        <v>27.75</v>
      </c>
      <c r="K126" s="364" t="n">
        <v>29.75</v>
      </c>
      <c r="L126" s="353"/>
      <c r="M126" s="354" t="n">
        <v>40391</v>
      </c>
      <c r="N126" s="365" t="n">
        <v>40.5</v>
      </c>
      <c r="O126" s="365" t="n">
        <v>45</v>
      </c>
      <c r="P126" s="365" t="n">
        <v>49.25</v>
      </c>
      <c r="Q126" s="352"/>
      <c r="R126" s="365" t="n">
        <v>40</v>
      </c>
      <c r="S126" s="365" t="n">
        <v>44.5</v>
      </c>
      <c r="T126" s="365" t="n">
        <v>48.75</v>
      </c>
      <c r="U126" s="352"/>
      <c r="V126" s="365" t="n">
        <v>2</v>
      </c>
      <c r="W126" s="365" t="n">
        <v>7</v>
      </c>
      <c r="X126" s="365" t="n">
        <v>12</v>
      </c>
      <c r="Y126" s="352"/>
      <c r="Z126" s="365" t="n">
        <v>0.06</v>
      </c>
      <c r="AA126" s="365" t="n">
        <v>0.08</v>
      </c>
      <c r="AB126" s="365" t="n">
        <v>0.12</v>
      </c>
      <c r="AC126" s="352"/>
      <c r="AD126" s="365" t="n">
        <v>0.16125</v>
      </c>
      <c r="AE126" s="365" t="n">
        <v>0.215</v>
      </c>
      <c r="AF126" s="365" t="n">
        <v>0.3225</v>
      </c>
      <c r="AG126" s="352"/>
      <c r="AH126" s="365" t="n">
        <v>-0.5</v>
      </c>
      <c r="AI126" s="365" t="n">
        <v>3.9</v>
      </c>
      <c r="AJ126" s="365" t="n">
        <v>1.75</v>
      </c>
      <c r="AK126" s="352"/>
      <c r="AL126" s="365" t="n">
        <v>-0.1</v>
      </c>
      <c r="AM126" s="365" t="n">
        <v>1.15</v>
      </c>
      <c r="AN126" s="365" t="n">
        <v>0.1</v>
      </c>
      <c r="AO126" s="352"/>
      <c r="AP126" s="353" t="n">
        <v>40</v>
      </c>
      <c r="AQ126" s="366" t="n">
        <v>0.4</v>
      </c>
      <c r="AR126" s="352"/>
      <c r="AS126" s="352"/>
      <c r="AT126" s="352"/>
      <c r="AU126" s="352"/>
      <c r="AV126" s="352"/>
      <c r="AW126" s="352"/>
      <c r="AX126" s="352"/>
      <c r="AY126" s="352"/>
      <c r="AZ126" s="352"/>
      <c r="BA126" s="352"/>
      <c r="BB126" s="352"/>
      <c r="BC126" s="352"/>
      <c r="BD126" s="352"/>
      <c r="BE126" s="352"/>
      <c r="BF126" s="352"/>
    </row>
    <row r="127" customFormat="false" ht="12.75" hidden="false" customHeight="false" outlineLevel="0" collapsed="false">
      <c r="A127" s="355" t="n">
        <f aca="false">EOMONTH(A126,0)+1</f>
        <v>40664</v>
      </c>
      <c r="B127" s="346" t="n">
        <v>0.064585370151839</v>
      </c>
      <c r="D127" s="363" t="n">
        <v>39539</v>
      </c>
      <c r="E127" s="364" t="n">
        <v>43.1000022888184</v>
      </c>
      <c r="F127" s="364" t="n">
        <v>45.1000022888184</v>
      </c>
      <c r="G127" s="364" t="n">
        <v>47.1000022888184</v>
      </c>
      <c r="H127" s="359"/>
      <c r="I127" s="364" t="n">
        <v>23</v>
      </c>
      <c r="J127" s="364" t="n">
        <v>27.5</v>
      </c>
      <c r="K127" s="364" t="n">
        <v>29.5</v>
      </c>
      <c r="L127" s="353"/>
      <c r="M127" s="354" t="n">
        <v>40422</v>
      </c>
      <c r="N127" s="365" t="n">
        <v>35</v>
      </c>
      <c r="O127" s="365" t="n">
        <v>39.5</v>
      </c>
      <c r="P127" s="365" t="n">
        <v>43.75</v>
      </c>
      <c r="Q127" s="352"/>
      <c r="R127" s="365" t="n">
        <v>34.25</v>
      </c>
      <c r="S127" s="365" t="n">
        <v>38.75</v>
      </c>
      <c r="T127" s="365" t="n">
        <v>43</v>
      </c>
      <c r="U127" s="352"/>
      <c r="V127" s="365" t="n">
        <v>0.25</v>
      </c>
      <c r="W127" s="365" t="n">
        <v>1</v>
      </c>
      <c r="X127" s="365" t="n">
        <v>4</v>
      </c>
      <c r="Y127" s="352"/>
      <c r="Z127" s="365" t="n">
        <v>0.06</v>
      </c>
      <c r="AA127" s="365" t="n">
        <v>0.08</v>
      </c>
      <c r="AB127" s="365" t="n">
        <v>0.12</v>
      </c>
      <c r="AC127" s="352"/>
      <c r="AD127" s="365" t="n">
        <v>0.10125</v>
      </c>
      <c r="AE127" s="365" t="n">
        <v>0.135</v>
      </c>
      <c r="AF127" s="365" t="n">
        <v>0.2025</v>
      </c>
      <c r="AG127" s="352"/>
      <c r="AH127" s="365" t="n">
        <v>-1</v>
      </c>
      <c r="AI127" s="365" t="n">
        <v>2.33</v>
      </c>
      <c r="AJ127" s="365" t="n">
        <v>2.5</v>
      </c>
      <c r="AK127" s="352"/>
      <c r="AL127" s="365" t="n">
        <v>-0.1</v>
      </c>
      <c r="AM127" s="365" t="n">
        <v>1.05</v>
      </c>
      <c r="AN127" s="365" t="n">
        <v>0.1</v>
      </c>
      <c r="AO127" s="352"/>
      <c r="AP127" s="353" t="n">
        <v>40</v>
      </c>
      <c r="AQ127" s="366" t="n">
        <v>0.4</v>
      </c>
      <c r="AR127" s="352"/>
      <c r="AS127" s="352"/>
      <c r="AT127" s="352"/>
      <c r="AU127" s="352"/>
      <c r="AV127" s="352"/>
      <c r="AW127" s="352"/>
      <c r="AX127" s="352"/>
      <c r="AY127" s="352"/>
      <c r="AZ127" s="352"/>
      <c r="BA127" s="352"/>
      <c r="BB127" s="352"/>
      <c r="BC127" s="352"/>
      <c r="BD127" s="352"/>
      <c r="BE127" s="352"/>
      <c r="BF127" s="352"/>
    </row>
    <row r="128" customFormat="false" ht="12.75" hidden="false" customHeight="false" outlineLevel="0" collapsed="false">
      <c r="A128" s="355" t="n">
        <f aca="false">EOMONTH(A127,0)+1</f>
        <v>40695</v>
      </c>
      <c r="B128" s="346" t="n">
        <v>0.064602922473245</v>
      </c>
      <c r="D128" s="363" t="n">
        <v>39569</v>
      </c>
      <c r="E128" s="364" t="n">
        <v>50.4999961853027</v>
      </c>
      <c r="F128" s="364" t="n">
        <v>54.4999961853027</v>
      </c>
      <c r="G128" s="364" t="n">
        <v>58.4999961853027</v>
      </c>
      <c r="H128" s="359"/>
      <c r="I128" s="364" t="n">
        <v>30.75</v>
      </c>
      <c r="J128" s="364" t="n">
        <v>35.25</v>
      </c>
      <c r="K128" s="364" t="n">
        <v>37.25</v>
      </c>
      <c r="L128" s="353"/>
      <c r="M128" s="354" t="n">
        <v>40452</v>
      </c>
      <c r="N128" s="365" t="n">
        <v>29</v>
      </c>
      <c r="O128" s="365" t="n">
        <v>33.5</v>
      </c>
      <c r="P128" s="365" t="n">
        <v>37.75</v>
      </c>
      <c r="Q128" s="352"/>
      <c r="R128" s="365" t="n">
        <v>28.25</v>
      </c>
      <c r="S128" s="365" t="n">
        <v>32.75</v>
      </c>
      <c r="T128" s="365" t="n">
        <v>37</v>
      </c>
      <c r="U128" s="352"/>
      <c r="V128" s="365" t="n">
        <v>0</v>
      </c>
      <c r="W128" s="365" t="n">
        <v>0</v>
      </c>
      <c r="X128" s="365" t="n">
        <v>2</v>
      </c>
      <c r="Y128" s="352"/>
      <c r="Z128" s="365" t="n">
        <v>0.06</v>
      </c>
      <c r="AA128" s="365" t="n">
        <v>0.08</v>
      </c>
      <c r="AB128" s="365" t="n">
        <v>0.12</v>
      </c>
      <c r="AC128" s="352"/>
      <c r="AD128" s="365" t="n">
        <v>0.07875</v>
      </c>
      <c r="AE128" s="365" t="n">
        <v>0.105</v>
      </c>
      <c r="AF128" s="365" t="n">
        <v>0.1575</v>
      </c>
      <c r="AG128" s="352"/>
      <c r="AH128" s="365" t="n">
        <v>-1</v>
      </c>
      <c r="AI128" s="365" t="n">
        <v>2.06</v>
      </c>
      <c r="AJ128" s="365" t="n">
        <v>2.5</v>
      </c>
      <c r="AK128" s="352"/>
      <c r="AL128" s="365" t="n">
        <v>-0.1</v>
      </c>
      <c r="AM128" s="365" t="n">
        <v>1</v>
      </c>
      <c r="AN128" s="365" t="n">
        <v>0.1</v>
      </c>
      <c r="AO128" s="352"/>
      <c r="AP128" s="353" t="n">
        <v>40</v>
      </c>
      <c r="AQ128" s="366" t="n">
        <v>0.4</v>
      </c>
      <c r="AR128" s="352"/>
      <c r="AS128" s="352"/>
      <c r="AT128" s="352"/>
      <c r="AU128" s="352"/>
      <c r="AV128" s="352"/>
      <c r="AW128" s="352"/>
      <c r="AX128" s="352"/>
      <c r="AY128" s="352"/>
      <c r="AZ128" s="352"/>
      <c r="BA128" s="352"/>
      <c r="BB128" s="352"/>
      <c r="BC128" s="352"/>
      <c r="BD128" s="352"/>
      <c r="BE128" s="352"/>
      <c r="BF128" s="352"/>
    </row>
    <row r="129" customFormat="false" ht="12.75" hidden="false" customHeight="false" outlineLevel="0" collapsed="false">
      <c r="A129" s="355" t="n">
        <f aca="false">EOMONTH(A128,0)+1</f>
        <v>40725</v>
      </c>
      <c r="B129" s="346" t="n">
        <v>0.064619908590831</v>
      </c>
      <c r="D129" s="363" t="n">
        <v>39600</v>
      </c>
      <c r="E129" s="364" t="n">
        <v>47.5</v>
      </c>
      <c r="F129" s="364" t="n">
        <v>62.5</v>
      </c>
      <c r="G129" s="364" t="n">
        <v>72.5</v>
      </c>
      <c r="H129" s="359"/>
      <c r="I129" s="364" t="n">
        <v>30</v>
      </c>
      <c r="J129" s="364" t="n">
        <v>36.25</v>
      </c>
      <c r="K129" s="364" t="n">
        <v>41.5</v>
      </c>
      <c r="L129" s="353"/>
      <c r="M129" s="354" t="n">
        <v>40483</v>
      </c>
      <c r="N129" s="365" t="n">
        <v>29</v>
      </c>
      <c r="O129" s="365" t="n">
        <v>33.5</v>
      </c>
      <c r="P129" s="365" t="n">
        <v>37.75</v>
      </c>
      <c r="Q129" s="352"/>
      <c r="R129" s="365" t="n">
        <v>28.25</v>
      </c>
      <c r="S129" s="365" t="n">
        <v>32.75</v>
      </c>
      <c r="T129" s="365" t="n">
        <v>37</v>
      </c>
      <c r="U129" s="352"/>
      <c r="V129" s="365" t="n">
        <v>0</v>
      </c>
      <c r="W129" s="365" t="n">
        <v>0</v>
      </c>
      <c r="X129" s="365" t="n">
        <v>2</v>
      </c>
      <c r="Y129" s="352"/>
      <c r="Z129" s="365" t="n">
        <v>0.06</v>
      </c>
      <c r="AA129" s="365" t="n">
        <v>0.08</v>
      </c>
      <c r="AB129" s="365" t="n">
        <v>0.12</v>
      </c>
      <c r="AC129" s="352"/>
      <c r="AD129" s="365" t="n">
        <v>0.07875</v>
      </c>
      <c r="AE129" s="365" t="n">
        <v>0.105</v>
      </c>
      <c r="AF129" s="365" t="n">
        <v>0.1575</v>
      </c>
      <c r="AG129" s="352"/>
      <c r="AH129" s="365" t="n">
        <v>-0.5</v>
      </c>
      <c r="AI129" s="365" t="n">
        <v>2.052</v>
      </c>
      <c r="AJ129" s="365" t="n">
        <v>1</v>
      </c>
      <c r="AK129" s="352"/>
      <c r="AL129" s="365" t="n">
        <v>-0.1</v>
      </c>
      <c r="AM129" s="365" t="n">
        <v>1</v>
      </c>
      <c r="AN129" s="365" t="n">
        <v>0.1</v>
      </c>
      <c r="AO129" s="352"/>
      <c r="AP129" s="353" t="n">
        <v>41</v>
      </c>
      <c r="AQ129" s="366" t="n">
        <v>0.4</v>
      </c>
      <c r="AR129" s="352"/>
      <c r="AS129" s="352"/>
      <c r="AT129" s="352"/>
      <c r="AU129" s="352"/>
      <c r="AV129" s="352"/>
      <c r="AW129" s="352"/>
      <c r="AX129" s="352"/>
      <c r="AY129" s="352"/>
      <c r="AZ129" s="352"/>
      <c r="BA129" s="352"/>
      <c r="BB129" s="352"/>
      <c r="BC129" s="352"/>
      <c r="BD129" s="352"/>
      <c r="BE129" s="352"/>
      <c r="BF129" s="352"/>
    </row>
    <row r="130" customFormat="false" ht="12.75" hidden="false" customHeight="false" outlineLevel="0" collapsed="false">
      <c r="A130" s="355" t="n">
        <f aca="false">EOMONTH(A129,0)+1</f>
        <v>40756</v>
      </c>
      <c r="B130" s="346" t="n">
        <v>0.064637460912438</v>
      </c>
      <c r="D130" s="363" t="n">
        <v>39630</v>
      </c>
      <c r="E130" s="364" t="n">
        <v>56.5</v>
      </c>
      <c r="F130" s="364" t="n">
        <v>81.5</v>
      </c>
      <c r="G130" s="364" t="n">
        <v>92.5</v>
      </c>
      <c r="H130" s="359"/>
      <c r="I130" s="364" t="n">
        <v>27.25</v>
      </c>
      <c r="J130" s="364" t="n">
        <v>33</v>
      </c>
      <c r="K130" s="364" t="n">
        <v>40.75</v>
      </c>
      <c r="L130" s="353"/>
      <c r="M130" s="354" t="n">
        <v>40513</v>
      </c>
      <c r="N130" s="365" t="n">
        <v>27</v>
      </c>
      <c r="O130" s="365" t="n">
        <v>31.5</v>
      </c>
      <c r="P130" s="365" t="n">
        <v>35.75</v>
      </c>
      <c r="Q130" s="352"/>
      <c r="R130" s="365" t="n">
        <v>26.25</v>
      </c>
      <c r="S130" s="365" t="n">
        <v>30.75</v>
      </c>
      <c r="T130" s="365" t="n">
        <v>35</v>
      </c>
      <c r="U130" s="352"/>
      <c r="V130" s="365" t="n">
        <v>0</v>
      </c>
      <c r="W130" s="365" t="n">
        <v>0</v>
      </c>
      <c r="X130" s="365" t="n">
        <v>2</v>
      </c>
      <c r="Y130" s="352"/>
      <c r="Z130" s="365" t="n">
        <v>0.06</v>
      </c>
      <c r="AA130" s="365" t="n">
        <v>0.08</v>
      </c>
      <c r="AB130" s="365" t="n">
        <v>0.12</v>
      </c>
      <c r="AC130" s="352"/>
      <c r="AD130" s="365" t="n">
        <v>0.08625</v>
      </c>
      <c r="AE130" s="365" t="n">
        <v>0.115</v>
      </c>
      <c r="AF130" s="365" t="n">
        <v>0.1725</v>
      </c>
      <c r="AG130" s="352"/>
      <c r="AH130" s="365" t="n">
        <v>-0.4</v>
      </c>
      <c r="AI130" s="365" t="n">
        <v>1.89</v>
      </c>
      <c r="AJ130" s="365" t="n">
        <v>0.5</v>
      </c>
      <c r="AK130" s="352"/>
      <c r="AL130" s="365" t="n">
        <v>-0.1</v>
      </c>
      <c r="AM130" s="365" t="n">
        <v>1</v>
      </c>
      <c r="AN130" s="365" t="n">
        <v>0.1</v>
      </c>
      <c r="AO130" s="352"/>
      <c r="AP130" s="353" t="n">
        <v>41</v>
      </c>
      <c r="AQ130" s="366" t="n">
        <v>0.4</v>
      </c>
      <c r="AR130" s="352"/>
      <c r="AS130" s="352"/>
      <c r="AT130" s="352"/>
      <c r="AU130" s="352"/>
      <c r="AV130" s="352"/>
      <c r="AW130" s="352"/>
      <c r="AX130" s="352"/>
      <c r="AY130" s="352"/>
      <c r="AZ130" s="352"/>
      <c r="BA130" s="352"/>
      <c r="BB130" s="352"/>
      <c r="BC130" s="352"/>
      <c r="BD130" s="352"/>
      <c r="BE130" s="352"/>
      <c r="BF130" s="352"/>
    </row>
    <row r="131" customFormat="false" ht="12.75" hidden="false" customHeight="false" outlineLevel="0" collapsed="false">
      <c r="A131" s="355" t="n">
        <f aca="false">EOMONTH(A130,0)+1</f>
        <v>40787</v>
      </c>
      <c r="B131" s="346" t="n">
        <v>0.064655013234147</v>
      </c>
      <c r="D131" s="363" t="n">
        <v>39661</v>
      </c>
      <c r="E131" s="364" t="n">
        <v>56.5</v>
      </c>
      <c r="F131" s="364" t="n">
        <v>81.5</v>
      </c>
      <c r="G131" s="364" t="n">
        <v>92.5</v>
      </c>
      <c r="H131" s="359"/>
      <c r="I131" s="364" t="n">
        <v>27</v>
      </c>
      <c r="J131" s="364" t="n">
        <v>32.75</v>
      </c>
      <c r="K131" s="364" t="n">
        <v>40.5</v>
      </c>
      <c r="L131" s="353"/>
      <c r="M131" s="354" t="n">
        <v>40544</v>
      </c>
      <c r="N131" s="365" t="n">
        <v>28.75</v>
      </c>
      <c r="O131" s="365" t="n">
        <v>33.5</v>
      </c>
      <c r="P131" s="365" t="n">
        <v>38</v>
      </c>
      <c r="Q131" s="352"/>
      <c r="R131" s="365" t="n">
        <v>28.25</v>
      </c>
      <c r="S131" s="365" t="n">
        <v>33</v>
      </c>
      <c r="T131" s="365" t="n">
        <v>37.5</v>
      </c>
      <c r="U131" s="352"/>
      <c r="V131" s="365" t="n">
        <v>0</v>
      </c>
      <c r="W131" s="365" t="n">
        <v>0</v>
      </c>
      <c r="X131" s="365" t="n">
        <v>3</v>
      </c>
      <c r="Y131" s="352"/>
      <c r="Z131" s="365" t="n">
        <v>0.06</v>
      </c>
      <c r="AA131" s="365" t="n">
        <v>0.08</v>
      </c>
      <c r="AB131" s="365" t="n">
        <v>0.12</v>
      </c>
      <c r="AC131" s="352"/>
      <c r="AD131" s="365" t="n">
        <v>0.10125</v>
      </c>
      <c r="AE131" s="365" t="n">
        <v>0.135</v>
      </c>
      <c r="AF131" s="365" t="n">
        <v>0.2025</v>
      </c>
      <c r="AG131" s="352"/>
      <c r="AH131" s="365" t="n">
        <v>-0.4</v>
      </c>
      <c r="AI131" s="365" t="n">
        <v>2.322</v>
      </c>
      <c r="AJ131" s="365" t="n">
        <v>0.5</v>
      </c>
      <c r="AK131" s="352"/>
      <c r="AL131" s="365" t="n">
        <v>-0.1</v>
      </c>
      <c r="AM131" s="365" t="n">
        <v>1</v>
      </c>
      <c r="AN131" s="365" t="n">
        <v>0.1</v>
      </c>
      <c r="AO131" s="352"/>
      <c r="AP131" s="353" t="n">
        <v>41</v>
      </c>
      <c r="AQ131" s="366" t="n">
        <v>0.4</v>
      </c>
      <c r="AR131" s="352"/>
      <c r="AS131" s="352"/>
      <c r="AT131" s="352"/>
      <c r="AU131" s="352"/>
      <c r="AV131" s="352"/>
      <c r="AW131" s="352"/>
      <c r="AX131" s="352"/>
      <c r="AY131" s="352"/>
      <c r="AZ131" s="352"/>
      <c r="BA131" s="352"/>
      <c r="BB131" s="352"/>
      <c r="BC131" s="352"/>
      <c r="BD131" s="352"/>
      <c r="BE131" s="352"/>
      <c r="BF131" s="352"/>
    </row>
    <row r="132" customFormat="false" ht="12.75" hidden="false" customHeight="false" outlineLevel="0" collapsed="false">
      <c r="A132" s="355" t="n">
        <f aca="false">EOMONTH(A131,0)+1</f>
        <v>40817</v>
      </c>
      <c r="B132" s="346" t="n">
        <v>0.064671999352027</v>
      </c>
      <c r="D132" s="363" t="n">
        <v>39692</v>
      </c>
      <c r="E132" s="364" t="n">
        <v>37.0000038146973</v>
      </c>
      <c r="F132" s="364" t="n">
        <v>45.0000038146973</v>
      </c>
      <c r="G132" s="364" t="n">
        <v>53.0000038146973</v>
      </c>
      <c r="H132" s="359"/>
      <c r="I132" s="364" t="n">
        <v>26.25</v>
      </c>
      <c r="J132" s="364" t="n">
        <v>33.25</v>
      </c>
      <c r="K132" s="364" t="n">
        <v>35.25</v>
      </c>
      <c r="L132" s="353"/>
      <c r="M132" s="354" t="n">
        <v>40575</v>
      </c>
      <c r="N132" s="365" t="n">
        <v>26.75</v>
      </c>
      <c r="O132" s="365" t="n">
        <v>31.5</v>
      </c>
      <c r="P132" s="365" t="n">
        <v>36</v>
      </c>
      <c r="Q132" s="352"/>
      <c r="R132" s="365" t="n">
        <v>26.25</v>
      </c>
      <c r="S132" s="365" t="n">
        <v>31</v>
      </c>
      <c r="T132" s="365" t="n">
        <v>35.5</v>
      </c>
      <c r="U132" s="352"/>
      <c r="V132" s="365" t="n">
        <v>0</v>
      </c>
      <c r="W132" s="365" t="n">
        <v>0</v>
      </c>
      <c r="X132" s="365" t="n">
        <v>3</v>
      </c>
      <c r="Y132" s="352"/>
      <c r="Z132" s="365" t="n">
        <v>0.06</v>
      </c>
      <c r="AA132" s="365" t="n">
        <v>0.08</v>
      </c>
      <c r="AB132" s="365" t="n">
        <v>0.12</v>
      </c>
      <c r="AC132" s="352"/>
      <c r="AD132" s="365" t="n">
        <v>0.10125</v>
      </c>
      <c r="AE132" s="365" t="n">
        <v>0.135</v>
      </c>
      <c r="AF132" s="365" t="n">
        <v>0.2025</v>
      </c>
      <c r="AG132" s="352"/>
      <c r="AH132" s="365" t="n">
        <v>-0.4</v>
      </c>
      <c r="AI132" s="365" t="n">
        <v>2.322</v>
      </c>
      <c r="AJ132" s="365" t="n">
        <v>0.6</v>
      </c>
      <c r="AK132" s="352"/>
      <c r="AL132" s="365" t="n">
        <v>-0.1</v>
      </c>
      <c r="AM132" s="365" t="n">
        <v>1</v>
      </c>
      <c r="AN132" s="365" t="n">
        <v>0.1</v>
      </c>
      <c r="AO132" s="352"/>
      <c r="AP132" s="353" t="n">
        <v>42</v>
      </c>
      <c r="AQ132" s="366" t="n">
        <v>0.4</v>
      </c>
      <c r="AR132" s="352"/>
      <c r="AS132" s="352"/>
      <c r="AT132" s="352"/>
      <c r="AU132" s="352"/>
      <c r="AV132" s="352"/>
      <c r="AW132" s="352"/>
      <c r="AX132" s="352"/>
      <c r="AY132" s="352"/>
      <c r="AZ132" s="352"/>
      <c r="BA132" s="352"/>
      <c r="BB132" s="352"/>
      <c r="BC132" s="352"/>
      <c r="BD132" s="352"/>
      <c r="BE132" s="352"/>
      <c r="BF132" s="352"/>
    </row>
    <row r="133" customFormat="false" ht="12.75" hidden="false" customHeight="false" outlineLevel="0" collapsed="false">
      <c r="A133" s="355" t="n">
        <f aca="false">EOMONTH(A132,0)+1</f>
        <v>40848</v>
      </c>
      <c r="B133" s="346" t="n">
        <v>0.064689551673936</v>
      </c>
      <c r="D133" s="363" t="n">
        <v>39722</v>
      </c>
      <c r="E133" s="364" t="n">
        <v>39.9000015258789</v>
      </c>
      <c r="F133" s="364" t="n">
        <v>41.9000015258789</v>
      </c>
      <c r="G133" s="364" t="n">
        <v>43.9000015258789</v>
      </c>
      <c r="H133" s="359"/>
      <c r="I133" s="364" t="n">
        <v>23.5</v>
      </c>
      <c r="J133" s="364" t="n">
        <v>28</v>
      </c>
      <c r="K133" s="364" t="n">
        <v>30</v>
      </c>
      <c r="L133" s="353"/>
      <c r="M133" s="354" t="n">
        <v>40603</v>
      </c>
      <c r="N133" s="365" t="n">
        <v>27.75</v>
      </c>
      <c r="O133" s="365" t="n">
        <v>32.5</v>
      </c>
      <c r="P133" s="365" t="n">
        <v>37</v>
      </c>
      <c r="Q133" s="352"/>
      <c r="R133" s="365" t="n">
        <v>27.25</v>
      </c>
      <c r="S133" s="365" t="n">
        <v>32</v>
      </c>
      <c r="T133" s="365" t="n">
        <v>36.5</v>
      </c>
      <c r="U133" s="352"/>
      <c r="V133" s="365" t="n">
        <v>0</v>
      </c>
      <c r="W133" s="365" t="n">
        <v>0</v>
      </c>
      <c r="X133" s="365" t="n">
        <v>2</v>
      </c>
      <c r="Y133" s="352"/>
      <c r="Z133" s="365" t="n">
        <v>0.06</v>
      </c>
      <c r="AA133" s="365" t="n">
        <v>0.08</v>
      </c>
      <c r="AB133" s="365" t="n">
        <v>0.12</v>
      </c>
      <c r="AC133" s="352"/>
      <c r="AD133" s="365" t="n">
        <v>0.09</v>
      </c>
      <c r="AE133" s="365" t="n">
        <v>0.12</v>
      </c>
      <c r="AF133" s="365" t="n">
        <v>0.18</v>
      </c>
      <c r="AG133" s="352"/>
      <c r="AH133" s="365" t="n">
        <v>-0.5</v>
      </c>
      <c r="AI133" s="365" t="n">
        <v>2.052</v>
      </c>
      <c r="AJ133" s="365" t="n">
        <v>1</v>
      </c>
      <c r="AK133" s="352"/>
      <c r="AL133" s="365" t="n">
        <v>-0.1</v>
      </c>
      <c r="AM133" s="365" t="n">
        <v>1</v>
      </c>
      <c r="AN133" s="365" t="n">
        <v>0.1</v>
      </c>
      <c r="AO133" s="352"/>
      <c r="AP133" s="353" t="n">
        <v>42</v>
      </c>
      <c r="AQ133" s="366" t="n">
        <v>0.4</v>
      </c>
      <c r="AR133" s="352"/>
      <c r="AS133" s="352"/>
      <c r="AT133" s="352"/>
      <c r="AU133" s="352"/>
      <c r="AV133" s="352"/>
      <c r="AW133" s="352"/>
      <c r="AX133" s="352"/>
      <c r="AY133" s="352"/>
      <c r="AZ133" s="352"/>
      <c r="BA133" s="352"/>
      <c r="BB133" s="352"/>
      <c r="BC133" s="352"/>
      <c r="BD133" s="352"/>
      <c r="BE133" s="352"/>
      <c r="BF133" s="352"/>
    </row>
    <row r="134" customFormat="false" ht="12.75" hidden="false" customHeight="false" outlineLevel="0" collapsed="false">
      <c r="A134" s="355" t="n">
        <f aca="false">EOMONTH(A133,0)+1</f>
        <v>40878</v>
      </c>
      <c r="B134" s="346" t="n">
        <v>0.064706537792011</v>
      </c>
      <c r="D134" s="363" t="n">
        <v>39753</v>
      </c>
      <c r="E134" s="364" t="n">
        <v>40</v>
      </c>
      <c r="F134" s="364" t="n">
        <v>42</v>
      </c>
      <c r="G134" s="364" t="n">
        <v>44</v>
      </c>
      <c r="H134" s="359"/>
      <c r="I134" s="364" t="n">
        <v>23.5</v>
      </c>
      <c r="J134" s="364" t="n">
        <v>28</v>
      </c>
      <c r="K134" s="364" t="n">
        <v>30</v>
      </c>
      <c r="L134" s="353"/>
      <c r="M134" s="354" t="n">
        <v>40634</v>
      </c>
      <c r="N134" s="365" t="n">
        <v>28.75</v>
      </c>
      <c r="O134" s="365" t="n">
        <v>33.5</v>
      </c>
      <c r="P134" s="365" t="n">
        <v>38</v>
      </c>
      <c r="Q134" s="352"/>
      <c r="R134" s="365" t="n">
        <v>28.25</v>
      </c>
      <c r="S134" s="365" t="n">
        <v>33</v>
      </c>
      <c r="T134" s="365" t="n">
        <v>37.5</v>
      </c>
      <c r="U134" s="352"/>
      <c r="V134" s="365" t="n">
        <v>0</v>
      </c>
      <c r="W134" s="365" t="n">
        <v>0</v>
      </c>
      <c r="X134" s="365" t="n">
        <v>2</v>
      </c>
      <c r="Y134" s="352"/>
      <c r="Z134" s="365" t="n">
        <v>0.06</v>
      </c>
      <c r="AA134" s="365" t="n">
        <v>0.08</v>
      </c>
      <c r="AB134" s="365" t="n">
        <v>0.12</v>
      </c>
      <c r="AC134" s="352"/>
      <c r="AD134" s="365" t="n">
        <v>0.09</v>
      </c>
      <c r="AE134" s="365" t="n">
        <v>0.12</v>
      </c>
      <c r="AF134" s="365" t="n">
        <v>0.18</v>
      </c>
      <c r="AG134" s="352"/>
      <c r="AH134" s="365" t="n">
        <v>-0.5</v>
      </c>
      <c r="AI134" s="365" t="n">
        <v>1.998</v>
      </c>
      <c r="AJ134" s="365" t="n">
        <v>1</v>
      </c>
      <c r="AK134" s="352"/>
      <c r="AL134" s="365" t="n">
        <v>-0.1</v>
      </c>
      <c r="AM134" s="365" t="n">
        <v>1</v>
      </c>
      <c r="AN134" s="365" t="n">
        <v>0.1</v>
      </c>
      <c r="AO134" s="352"/>
      <c r="AP134" s="353" t="n">
        <v>42</v>
      </c>
      <c r="AQ134" s="366" t="n">
        <v>0.4</v>
      </c>
      <c r="AR134" s="352"/>
      <c r="AS134" s="352"/>
      <c r="AT134" s="352"/>
      <c r="AU134" s="352"/>
      <c r="AV134" s="352"/>
      <c r="AW134" s="352"/>
      <c r="AX134" s="352"/>
      <c r="AY134" s="352"/>
      <c r="AZ134" s="352"/>
      <c r="BA134" s="352"/>
      <c r="BB134" s="352"/>
      <c r="BC134" s="352"/>
      <c r="BD134" s="352"/>
      <c r="BE134" s="352"/>
      <c r="BF134" s="352"/>
    </row>
    <row r="135" customFormat="false" ht="12.75" hidden="false" customHeight="false" outlineLevel="0" collapsed="false">
      <c r="A135" s="355" t="n">
        <f aca="false">EOMONTH(A134,0)+1</f>
        <v>40909</v>
      </c>
      <c r="B135" s="346" t="n">
        <v>0.064724090114122</v>
      </c>
      <c r="D135" s="363" t="n">
        <v>39783</v>
      </c>
      <c r="E135" s="364" t="n">
        <v>40.0999984741211</v>
      </c>
      <c r="F135" s="364" t="n">
        <v>42.0999984741211</v>
      </c>
      <c r="G135" s="364" t="n">
        <v>44.0999984741211</v>
      </c>
      <c r="H135" s="359"/>
      <c r="I135" s="364" t="n">
        <v>24</v>
      </c>
      <c r="J135" s="364" t="n">
        <v>28.5</v>
      </c>
      <c r="K135" s="364" t="n">
        <v>30.5</v>
      </c>
      <c r="L135" s="353"/>
      <c r="M135" s="354" t="n">
        <v>40664</v>
      </c>
      <c r="N135" s="365" t="n">
        <v>35</v>
      </c>
      <c r="O135" s="365" t="n">
        <v>39.75</v>
      </c>
      <c r="P135" s="365" t="n">
        <v>44.25</v>
      </c>
      <c r="Q135" s="352"/>
      <c r="R135" s="365" t="n">
        <v>34.5</v>
      </c>
      <c r="S135" s="365" t="n">
        <v>39.25</v>
      </c>
      <c r="T135" s="365" t="n">
        <v>43.75</v>
      </c>
      <c r="U135" s="352"/>
      <c r="V135" s="365" t="n">
        <v>0</v>
      </c>
      <c r="W135" s="365" t="n">
        <v>0</v>
      </c>
      <c r="X135" s="365" t="n">
        <v>3</v>
      </c>
      <c r="Y135" s="352"/>
      <c r="Z135" s="365" t="n">
        <v>0.06</v>
      </c>
      <c r="AA135" s="365" t="n">
        <v>0.08</v>
      </c>
      <c r="AB135" s="365" t="n">
        <v>0.12</v>
      </c>
      <c r="AC135" s="352"/>
      <c r="AD135" s="365" t="n">
        <v>0.11625</v>
      </c>
      <c r="AE135" s="365" t="n">
        <v>0.155</v>
      </c>
      <c r="AF135" s="365" t="n">
        <v>0.2325</v>
      </c>
      <c r="AG135" s="352"/>
      <c r="AH135" s="365" t="n">
        <v>-0.4</v>
      </c>
      <c r="AI135" s="365" t="n">
        <v>2.15</v>
      </c>
      <c r="AJ135" s="365" t="n">
        <v>0.5</v>
      </c>
      <c r="AK135" s="352"/>
      <c r="AL135" s="365" t="n">
        <v>-0.1</v>
      </c>
      <c r="AM135" s="365" t="n">
        <v>1.05</v>
      </c>
      <c r="AN135" s="365" t="n">
        <v>0.1</v>
      </c>
      <c r="AO135" s="352"/>
      <c r="AP135" s="353" t="n">
        <v>43</v>
      </c>
      <c r="AQ135" s="366" t="n">
        <v>0.4</v>
      </c>
      <c r="AR135" s="352"/>
      <c r="AS135" s="352"/>
      <c r="AT135" s="352"/>
      <c r="AU135" s="352"/>
      <c r="AV135" s="352"/>
      <c r="AW135" s="352"/>
      <c r="AX135" s="352"/>
      <c r="AY135" s="352"/>
      <c r="AZ135" s="352"/>
      <c r="BA135" s="352"/>
      <c r="BB135" s="352"/>
      <c r="BC135" s="352"/>
      <c r="BD135" s="352"/>
      <c r="BE135" s="352"/>
      <c r="BF135" s="352"/>
    </row>
    <row r="136" customFormat="false" ht="12.75" hidden="false" customHeight="false" outlineLevel="0" collapsed="false">
      <c r="A136" s="355" t="n">
        <f aca="false">EOMONTH(A135,0)+1</f>
        <v>40940</v>
      </c>
      <c r="B136" s="346" t="n">
        <v>0.064741642436335</v>
      </c>
      <c r="D136" s="363" t="n">
        <v>39814</v>
      </c>
      <c r="E136" s="364" t="n">
        <v>53.1000022888184</v>
      </c>
      <c r="F136" s="364" t="n">
        <v>55.3500022888184</v>
      </c>
      <c r="G136" s="364" t="n">
        <v>57.6000022888184</v>
      </c>
      <c r="H136" s="359"/>
      <c r="I136" s="364" t="n">
        <v>24</v>
      </c>
      <c r="J136" s="364" t="n">
        <v>29</v>
      </c>
      <c r="K136" s="364" t="n">
        <v>31</v>
      </c>
      <c r="L136" s="353"/>
      <c r="M136" s="354" t="n">
        <v>40695</v>
      </c>
      <c r="N136" s="365" t="n">
        <v>38.75</v>
      </c>
      <c r="O136" s="365" t="n">
        <v>43.5</v>
      </c>
      <c r="P136" s="365" t="n">
        <v>48</v>
      </c>
      <c r="Q136" s="352"/>
      <c r="R136" s="365" t="n">
        <v>28.5</v>
      </c>
      <c r="S136" s="365" t="n">
        <v>33.25</v>
      </c>
      <c r="T136" s="365" t="n">
        <v>37.75</v>
      </c>
      <c r="U136" s="352"/>
      <c r="V136" s="365" t="n">
        <v>0.75</v>
      </c>
      <c r="W136" s="365" t="n">
        <v>3</v>
      </c>
      <c r="X136" s="365" t="n">
        <v>8</v>
      </c>
      <c r="Y136" s="352"/>
      <c r="Z136" s="365" t="n">
        <v>0.06</v>
      </c>
      <c r="AA136" s="365" t="n">
        <v>0.08</v>
      </c>
      <c r="AB136" s="365" t="n">
        <v>0.12</v>
      </c>
      <c r="AC136" s="352"/>
      <c r="AD136" s="365" t="n">
        <v>0.13125</v>
      </c>
      <c r="AE136" s="365" t="n">
        <v>0.175</v>
      </c>
      <c r="AF136" s="365" t="n">
        <v>0.2625</v>
      </c>
      <c r="AG136" s="352"/>
      <c r="AH136" s="365" t="n">
        <v>-0.4</v>
      </c>
      <c r="AI136" s="365" t="n">
        <v>2.9</v>
      </c>
      <c r="AJ136" s="365" t="n">
        <v>0.5</v>
      </c>
      <c r="AK136" s="352"/>
      <c r="AL136" s="365" t="n">
        <v>-0.1</v>
      </c>
      <c r="AM136" s="365" t="n">
        <v>1.15</v>
      </c>
      <c r="AN136" s="365" t="n">
        <v>0.1</v>
      </c>
      <c r="AO136" s="352"/>
      <c r="AP136" s="353" t="n">
        <v>43</v>
      </c>
      <c r="AQ136" s="366" t="n">
        <v>0.4</v>
      </c>
      <c r="AR136" s="352"/>
      <c r="AS136" s="352"/>
      <c r="AT136" s="352"/>
      <c r="AU136" s="352"/>
      <c r="AV136" s="352"/>
      <c r="AW136" s="352"/>
      <c r="AX136" s="352"/>
      <c r="AY136" s="352"/>
      <c r="AZ136" s="352"/>
      <c r="BA136" s="352"/>
      <c r="BB136" s="352"/>
      <c r="BC136" s="352"/>
      <c r="BD136" s="352"/>
      <c r="BE136" s="352"/>
      <c r="BF136" s="352"/>
    </row>
    <row r="137" customFormat="false" ht="12.75" hidden="false" customHeight="false" outlineLevel="0" collapsed="false">
      <c r="A137" s="355" t="n">
        <f aca="false">EOMONTH(A136,0)+1</f>
        <v>40969</v>
      </c>
      <c r="B137" s="346" t="n">
        <v>0.064758062350756</v>
      </c>
      <c r="D137" s="363" t="n">
        <v>39845</v>
      </c>
      <c r="E137" s="364" t="n">
        <v>52.5</v>
      </c>
      <c r="F137" s="364" t="n">
        <v>54.75</v>
      </c>
      <c r="G137" s="364" t="n">
        <v>57</v>
      </c>
      <c r="H137" s="359"/>
      <c r="I137" s="364" t="n">
        <v>24</v>
      </c>
      <c r="J137" s="364" t="n">
        <v>28.75</v>
      </c>
      <c r="K137" s="364" t="n">
        <v>30.75</v>
      </c>
      <c r="L137" s="353"/>
      <c r="M137" s="354" t="n">
        <v>40725</v>
      </c>
      <c r="N137" s="365" t="n">
        <v>40.75</v>
      </c>
      <c r="O137" s="365" t="n">
        <v>45.5</v>
      </c>
      <c r="P137" s="365" t="n">
        <v>50</v>
      </c>
      <c r="Q137" s="352"/>
      <c r="R137" s="365" t="n">
        <v>40.5</v>
      </c>
      <c r="S137" s="365" t="n">
        <v>45.25</v>
      </c>
      <c r="T137" s="365" t="n">
        <v>49.75</v>
      </c>
      <c r="U137" s="352"/>
      <c r="V137" s="365" t="n">
        <v>2</v>
      </c>
      <c r="W137" s="365" t="n">
        <v>7</v>
      </c>
      <c r="X137" s="365" t="n">
        <v>12</v>
      </c>
      <c r="Y137" s="352"/>
      <c r="Z137" s="365" t="n">
        <v>0.06</v>
      </c>
      <c r="AA137" s="365" t="n">
        <v>0.08</v>
      </c>
      <c r="AB137" s="365" t="n">
        <v>0.12</v>
      </c>
      <c r="AC137" s="352"/>
      <c r="AD137" s="365" t="n">
        <v>0.16125</v>
      </c>
      <c r="AE137" s="365" t="n">
        <v>0.215</v>
      </c>
      <c r="AF137" s="365" t="n">
        <v>0.3225</v>
      </c>
      <c r="AG137" s="352"/>
      <c r="AH137" s="365" t="n">
        <v>-0.4</v>
      </c>
      <c r="AI137" s="365" t="n">
        <v>3.9</v>
      </c>
      <c r="AJ137" s="365" t="n">
        <v>0.5</v>
      </c>
      <c r="AK137" s="352"/>
      <c r="AL137" s="365" t="n">
        <v>-0.1</v>
      </c>
      <c r="AM137" s="365" t="n">
        <v>1.15</v>
      </c>
      <c r="AN137" s="365" t="n">
        <v>0.1</v>
      </c>
      <c r="AO137" s="352"/>
      <c r="AP137" s="353" t="n">
        <v>43</v>
      </c>
      <c r="AQ137" s="366" t="n">
        <v>0.4</v>
      </c>
      <c r="AR137" s="352"/>
      <c r="AS137" s="352"/>
      <c r="AT137" s="352"/>
      <c r="AU137" s="352"/>
      <c r="AV137" s="352"/>
      <c r="AW137" s="352"/>
      <c r="AX137" s="352"/>
      <c r="AY137" s="352"/>
      <c r="AZ137" s="352"/>
      <c r="BA137" s="352"/>
      <c r="BB137" s="352"/>
      <c r="BC137" s="352"/>
      <c r="BD137" s="352"/>
      <c r="BE137" s="352"/>
      <c r="BF137" s="352"/>
    </row>
    <row r="138" customFormat="false" ht="12.75" hidden="false" customHeight="false" outlineLevel="0" collapsed="false">
      <c r="A138" s="355" t="n">
        <f aca="false">EOMONTH(A137,0)+1</f>
        <v>41000</v>
      </c>
      <c r="B138" s="346" t="n">
        <v>0.064775614673166</v>
      </c>
      <c r="D138" s="363" t="n">
        <v>39873</v>
      </c>
      <c r="E138" s="364" t="n">
        <v>44.1499977111816</v>
      </c>
      <c r="F138" s="364" t="n">
        <v>46.3999977111816</v>
      </c>
      <c r="G138" s="364" t="n">
        <v>48.6499977111816</v>
      </c>
      <c r="H138" s="359"/>
      <c r="I138" s="364" t="n">
        <v>23.25</v>
      </c>
      <c r="J138" s="364" t="n">
        <v>28</v>
      </c>
      <c r="K138" s="364" t="n">
        <v>30</v>
      </c>
      <c r="L138" s="353"/>
      <c r="M138" s="354" t="n">
        <v>40756</v>
      </c>
      <c r="N138" s="365" t="n">
        <v>40.75</v>
      </c>
      <c r="O138" s="365" t="n">
        <v>45.5</v>
      </c>
      <c r="P138" s="365" t="n">
        <v>50</v>
      </c>
      <c r="Q138" s="352"/>
      <c r="R138" s="365" t="n">
        <v>40.5</v>
      </c>
      <c r="S138" s="365" t="n">
        <v>45.25</v>
      </c>
      <c r="T138" s="365" t="n">
        <v>49.75</v>
      </c>
      <c r="U138" s="352"/>
      <c r="V138" s="365" t="n">
        <v>2</v>
      </c>
      <c r="W138" s="365" t="n">
        <v>7</v>
      </c>
      <c r="X138" s="365" t="n">
        <v>12</v>
      </c>
      <c r="Y138" s="352"/>
      <c r="Z138" s="365" t="n">
        <v>0.06</v>
      </c>
      <c r="AA138" s="365" t="n">
        <v>0.08</v>
      </c>
      <c r="AB138" s="365" t="n">
        <v>0.12</v>
      </c>
      <c r="AC138" s="352"/>
      <c r="AD138" s="365" t="n">
        <v>0.16125</v>
      </c>
      <c r="AE138" s="365" t="n">
        <v>0.215</v>
      </c>
      <c r="AF138" s="365" t="n">
        <v>0.3225</v>
      </c>
      <c r="AG138" s="352"/>
      <c r="AH138" s="365" t="n">
        <v>-0.5</v>
      </c>
      <c r="AI138" s="365" t="n">
        <v>3.9</v>
      </c>
      <c r="AJ138" s="365" t="n">
        <v>1.75</v>
      </c>
      <c r="AK138" s="352"/>
      <c r="AL138" s="365" t="n">
        <v>-0.1</v>
      </c>
      <c r="AM138" s="365" t="n">
        <v>1.15</v>
      </c>
      <c r="AN138" s="365" t="n">
        <v>0.1</v>
      </c>
      <c r="AO138" s="352"/>
      <c r="AP138" s="353" t="n">
        <v>44</v>
      </c>
      <c r="AQ138" s="366" t="n">
        <v>0.4</v>
      </c>
      <c r="AR138" s="352"/>
      <c r="AS138" s="352"/>
      <c r="AT138" s="352"/>
      <c r="AU138" s="352"/>
      <c r="AV138" s="352"/>
      <c r="AW138" s="352"/>
      <c r="AX138" s="352"/>
      <c r="AY138" s="352"/>
      <c r="AZ138" s="352"/>
      <c r="BA138" s="352"/>
      <c r="BB138" s="352"/>
      <c r="BC138" s="352"/>
      <c r="BD138" s="352"/>
      <c r="BE138" s="352"/>
      <c r="BF138" s="352"/>
    </row>
    <row r="139" customFormat="false" ht="12.75" hidden="false" customHeight="false" outlineLevel="0" collapsed="false">
      <c r="A139" s="355" t="n">
        <f aca="false">EOMONTH(A138,0)+1</f>
        <v>41030</v>
      </c>
      <c r="B139" s="346" t="n">
        <v>0.064792600791725</v>
      </c>
      <c r="D139" s="363" t="n">
        <v>39904</v>
      </c>
      <c r="E139" s="364" t="n">
        <v>43.3500022888184</v>
      </c>
      <c r="F139" s="364" t="n">
        <v>45.6000022888184</v>
      </c>
      <c r="G139" s="364" t="n">
        <v>47.8500022888184</v>
      </c>
      <c r="H139" s="359"/>
      <c r="I139" s="364" t="n">
        <v>23</v>
      </c>
      <c r="J139" s="364" t="n">
        <v>27.75</v>
      </c>
      <c r="K139" s="364" t="n">
        <v>29.75</v>
      </c>
      <c r="L139" s="353"/>
      <c r="M139" s="354" t="n">
        <v>40787</v>
      </c>
      <c r="N139" s="365" t="n">
        <v>35.25</v>
      </c>
      <c r="O139" s="365" t="n">
        <v>40</v>
      </c>
      <c r="P139" s="365" t="n">
        <v>44.5</v>
      </c>
      <c r="Q139" s="352"/>
      <c r="R139" s="365" t="n">
        <v>34.75</v>
      </c>
      <c r="S139" s="365" t="n">
        <v>39.5</v>
      </c>
      <c r="T139" s="365" t="n">
        <v>44</v>
      </c>
      <c r="U139" s="352"/>
      <c r="V139" s="365" t="n">
        <v>0.25</v>
      </c>
      <c r="W139" s="365" t="n">
        <v>1</v>
      </c>
      <c r="X139" s="365" t="n">
        <v>4</v>
      </c>
      <c r="Y139" s="352"/>
      <c r="Z139" s="365" t="n">
        <v>0.06</v>
      </c>
      <c r="AA139" s="365" t="n">
        <v>0.08</v>
      </c>
      <c r="AB139" s="365" t="n">
        <v>0.12</v>
      </c>
      <c r="AC139" s="352"/>
      <c r="AD139" s="365" t="n">
        <v>0.10125</v>
      </c>
      <c r="AE139" s="365" t="n">
        <v>0.135</v>
      </c>
      <c r="AF139" s="365" t="n">
        <v>0.2025</v>
      </c>
      <c r="AG139" s="352"/>
      <c r="AH139" s="365" t="n">
        <v>-1</v>
      </c>
      <c r="AI139" s="365" t="n">
        <v>2.33</v>
      </c>
      <c r="AJ139" s="365" t="n">
        <v>2.5</v>
      </c>
      <c r="AK139" s="352"/>
      <c r="AL139" s="365" t="n">
        <v>-0.1</v>
      </c>
      <c r="AM139" s="365" t="n">
        <v>1.05</v>
      </c>
      <c r="AN139" s="365" t="n">
        <v>0.1</v>
      </c>
      <c r="AO139" s="352"/>
      <c r="AP139" s="353" t="n">
        <v>44</v>
      </c>
      <c r="AQ139" s="366" t="n">
        <v>0.4</v>
      </c>
      <c r="AR139" s="352"/>
      <c r="AS139" s="352"/>
      <c r="AT139" s="352"/>
      <c r="AU139" s="352"/>
      <c r="AV139" s="352"/>
      <c r="AW139" s="352"/>
      <c r="AX139" s="352"/>
      <c r="AY139" s="352"/>
      <c r="AZ139" s="352"/>
      <c r="BA139" s="352"/>
      <c r="BB139" s="352"/>
      <c r="BC139" s="352"/>
      <c r="BD139" s="352"/>
      <c r="BE139" s="352"/>
      <c r="BF139" s="352"/>
    </row>
    <row r="140" customFormat="false" ht="12.75" hidden="false" customHeight="false" outlineLevel="0" collapsed="false">
      <c r="A140" s="355" t="n">
        <f aca="false">EOMONTH(A139,0)+1</f>
        <v>41061</v>
      </c>
      <c r="B140" s="346" t="n">
        <v>0.064810153114337</v>
      </c>
      <c r="D140" s="363" t="n">
        <v>39934</v>
      </c>
      <c r="E140" s="364" t="n">
        <v>50.4999961853027</v>
      </c>
      <c r="F140" s="364" t="n">
        <v>54.9999961853027</v>
      </c>
      <c r="G140" s="364" t="n">
        <v>59.4999961853027</v>
      </c>
      <c r="H140" s="359"/>
      <c r="I140" s="364" t="n">
        <v>30.75</v>
      </c>
      <c r="J140" s="364" t="n">
        <v>35.5</v>
      </c>
      <c r="K140" s="364" t="n">
        <v>37.5</v>
      </c>
      <c r="L140" s="353"/>
      <c r="M140" s="354" t="n">
        <v>40817</v>
      </c>
      <c r="N140" s="365" t="n">
        <v>29.25</v>
      </c>
      <c r="O140" s="365" t="n">
        <v>34</v>
      </c>
      <c r="P140" s="365" t="n">
        <v>38.5</v>
      </c>
      <c r="Q140" s="352"/>
      <c r="R140" s="365" t="n">
        <v>28.75</v>
      </c>
      <c r="S140" s="365" t="n">
        <v>33.5</v>
      </c>
      <c r="T140" s="365" t="n">
        <v>38</v>
      </c>
      <c r="U140" s="352"/>
      <c r="V140" s="365" t="n">
        <v>0</v>
      </c>
      <c r="W140" s="365" t="n">
        <v>0</v>
      </c>
      <c r="X140" s="365" t="n">
        <v>2</v>
      </c>
      <c r="Y140" s="352"/>
      <c r="Z140" s="365" t="n">
        <v>0.06</v>
      </c>
      <c r="AA140" s="365" t="n">
        <v>0.08</v>
      </c>
      <c r="AB140" s="365" t="n">
        <v>0.12</v>
      </c>
      <c r="AC140" s="352"/>
      <c r="AD140" s="365" t="n">
        <v>0.07875</v>
      </c>
      <c r="AE140" s="365" t="n">
        <v>0.105</v>
      </c>
      <c r="AF140" s="365" t="n">
        <v>0.1575</v>
      </c>
      <c r="AG140" s="352"/>
      <c r="AH140" s="365" t="n">
        <v>-1</v>
      </c>
      <c r="AI140" s="365" t="n">
        <v>2.06</v>
      </c>
      <c r="AJ140" s="365" t="n">
        <v>2.5</v>
      </c>
      <c r="AK140" s="352"/>
      <c r="AL140" s="365" t="n">
        <v>-0.1</v>
      </c>
      <c r="AM140" s="365" t="n">
        <v>1</v>
      </c>
      <c r="AN140" s="365" t="n">
        <v>0.1</v>
      </c>
      <c r="AO140" s="352"/>
      <c r="AP140" s="353" t="n">
        <v>44</v>
      </c>
      <c r="AQ140" s="366" t="n">
        <v>0.4</v>
      </c>
      <c r="AR140" s="352"/>
      <c r="AS140" s="352"/>
      <c r="AT140" s="352"/>
      <c r="AU140" s="352"/>
      <c r="AV140" s="352"/>
      <c r="AW140" s="352"/>
      <c r="AX140" s="352"/>
      <c r="AY140" s="352"/>
      <c r="AZ140" s="352"/>
      <c r="BA140" s="352"/>
      <c r="BB140" s="352"/>
      <c r="BC140" s="352"/>
      <c r="BD140" s="352"/>
      <c r="BE140" s="352"/>
      <c r="BF140" s="352"/>
    </row>
    <row r="141" customFormat="false" ht="12.75" hidden="false" customHeight="false" outlineLevel="0" collapsed="false">
      <c r="A141" s="355" t="n">
        <f aca="false">EOMONTH(A140,0)+1</f>
        <v>41091</v>
      </c>
      <c r="B141" s="346" t="n">
        <v>0.06482713923309</v>
      </c>
      <c r="D141" s="363" t="n">
        <v>39965</v>
      </c>
      <c r="E141" s="364" t="n">
        <v>48.5</v>
      </c>
      <c r="F141" s="364" t="n">
        <v>63.5</v>
      </c>
      <c r="G141" s="364" t="n">
        <v>73.5</v>
      </c>
      <c r="H141" s="359"/>
      <c r="I141" s="364" t="n">
        <v>30</v>
      </c>
      <c r="J141" s="364" t="n">
        <v>36.5</v>
      </c>
      <c r="K141" s="364" t="n">
        <v>42</v>
      </c>
      <c r="L141" s="353"/>
      <c r="M141" s="354" t="n">
        <v>40848</v>
      </c>
      <c r="N141" s="365" t="n">
        <v>29.25</v>
      </c>
      <c r="O141" s="365" t="n">
        <v>34</v>
      </c>
      <c r="P141" s="365" t="n">
        <v>38.5</v>
      </c>
      <c r="Q141" s="352"/>
      <c r="R141" s="365" t="n">
        <v>28.75</v>
      </c>
      <c r="S141" s="365" t="n">
        <v>33.5</v>
      </c>
      <c r="T141" s="365" t="n">
        <v>38</v>
      </c>
      <c r="U141" s="352"/>
      <c r="V141" s="365" t="n">
        <v>0</v>
      </c>
      <c r="W141" s="365" t="n">
        <v>0</v>
      </c>
      <c r="X141" s="365" t="n">
        <v>2</v>
      </c>
      <c r="Y141" s="352"/>
      <c r="Z141" s="365" t="n">
        <v>0.06</v>
      </c>
      <c r="AA141" s="365" t="n">
        <v>0.08</v>
      </c>
      <c r="AB141" s="365" t="n">
        <v>0.12</v>
      </c>
      <c r="AC141" s="352"/>
      <c r="AD141" s="365" t="n">
        <v>0.07875</v>
      </c>
      <c r="AE141" s="365" t="n">
        <v>0.105</v>
      </c>
      <c r="AF141" s="365" t="n">
        <v>0.1575</v>
      </c>
      <c r="AG141" s="352"/>
      <c r="AH141" s="365" t="n">
        <v>-0.5</v>
      </c>
      <c r="AI141" s="365" t="n">
        <v>2.052</v>
      </c>
      <c r="AJ141" s="365" t="n">
        <v>1</v>
      </c>
      <c r="AK141" s="352"/>
      <c r="AL141" s="365" t="n">
        <v>-0.1</v>
      </c>
      <c r="AM141" s="365" t="n">
        <v>1</v>
      </c>
      <c r="AN141" s="365" t="n">
        <v>0.1</v>
      </c>
      <c r="AO141" s="352"/>
      <c r="AP141" s="353" t="n">
        <v>45</v>
      </c>
      <c r="AQ141" s="366" t="n">
        <v>0.4</v>
      </c>
      <c r="AR141" s="352"/>
      <c r="AS141" s="352"/>
      <c r="AT141" s="352"/>
      <c r="AU141" s="352"/>
      <c r="AV141" s="352"/>
      <c r="AW141" s="352"/>
      <c r="AX141" s="352"/>
      <c r="AY141" s="352"/>
      <c r="AZ141" s="352"/>
      <c r="BA141" s="352"/>
      <c r="BB141" s="352"/>
      <c r="BC141" s="352"/>
      <c r="BD141" s="352"/>
      <c r="BE141" s="352"/>
      <c r="BF141" s="352"/>
    </row>
    <row r="142" customFormat="false" ht="12.75" hidden="false" customHeight="false" outlineLevel="0" collapsed="false">
      <c r="A142" s="355" t="n">
        <f aca="false">EOMONTH(A141,0)+1</f>
        <v>41122</v>
      </c>
      <c r="B142" s="346" t="n">
        <v>0.064844691555903</v>
      </c>
      <c r="D142" s="363" t="n">
        <v>39995</v>
      </c>
      <c r="E142" s="364" t="n">
        <v>58.5</v>
      </c>
      <c r="F142" s="364" t="n">
        <v>83.5</v>
      </c>
      <c r="G142" s="364" t="n">
        <v>98.5</v>
      </c>
      <c r="H142" s="359"/>
      <c r="I142" s="364" t="n">
        <v>27.25</v>
      </c>
      <c r="J142" s="364" t="n">
        <v>33.25</v>
      </c>
      <c r="K142" s="364" t="n">
        <v>41.25</v>
      </c>
      <c r="L142" s="353"/>
      <c r="M142" s="354" t="n">
        <v>40878</v>
      </c>
      <c r="N142" s="365" t="n">
        <v>27.25</v>
      </c>
      <c r="O142" s="365" t="n">
        <v>32</v>
      </c>
      <c r="P142" s="365" t="n">
        <v>36.5</v>
      </c>
      <c r="Q142" s="352"/>
      <c r="R142" s="365" t="n">
        <v>26.75</v>
      </c>
      <c r="S142" s="365" t="n">
        <v>31.5</v>
      </c>
      <c r="T142" s="365" t="n">
        <v>36</v>
      </c>
      <c r="U142" s="352"/>
      <c r="V142" s="365" t="n">
        <v>0</v>
      </c>
      <c r="W142" s="365" t="n">
        <v>0</v>
      </c>
      <c r="X142" s="365" t="n">
        <v>2</v>
      </c>
      <c r="Y142" s="352"/>
      <c r="Z142" s="365" t="n">
        <v>0.06</v>
      </c>
      <c r="AA142" s="365" t="n">
        <v>0.08</v>
      </c>
      <c r="AB142" s="365" t="n">
        <v>0.12</v>
      </c>
      <c r="AC142" s="352"/>
      <c r="AD142" s="365" t="n">
        <v>0.08625</v>
      </c>
      <c r="AE142" s="365" t="n">
        <v>0.115</v>
      </c>
      <c r="AF142" s="365" t="n">
        <v>0.1725</v>
      </c>
      <c r="AG142" s="352"/>
      <c r="AH142" s="365" t="n">
        <v>-0.4</v>
      </c>
      <c r="AI142" s="365" t="n">
        <v>1.89</v>
      </c>
      <c r="AJ142" s="365" t="n">
        <v>0.5</v>
      </c>
      <c r="AK142" s="352"/>
      <c r="AL142" s="365" t="n">
        <v>-0.1</v>
      </c>
      <c r="AM142" s="365" t="n">
        <v>1</v>
      </c>
      <c r="AN142" s="365" t="n">
        <v>0.1</v>
      </c>
      <c r="AO142" s="352"/>
      <c r="AP142" s="353" t="n">
        <v>45</v>
      </c>
      <c r="AQ142" s="366" t="n">
        <v>0.4</v>
      </c>
      <c r="AR142" s="352"/>
      <c r="AS142" s="352"/>
      <c r="AT142" s="352"/>
      <c r="AU142" s="352"/>
      <c r="AV142" s="352"/>
      <c r="AW142" s="352"/>
      <c r="AX142" s="352"/>
      <c r="AY142" s="352"/>
      <c r="AZ142" s="352"/>
      <c r="BA142" s="352"/>
      <c r="BB142" s="352"/>
      <c r="BC142" s="352"/>
      <c r="BD142" s="352"/>
      <c r="BE142" s="352"/>
      <c r="BF142" s="352"/>
    </row>
    <row r="143" customFormat="false" ht="12.75" hidden="false" customHeight="false" outlineLevel="0" collapsed="false">
      <c r="A143" s="355" t="n">
        <f aca="false">EOMONTH(A142,0)+1</f>
        <v>41153</v>
      </c>
      <c r="B143" s="346" t="n">
        <v>0.064862243878817</v>
      </c>
      <c r="D143" s="363" t="n">
        <v>40026</v>
      </c>
      <c r="E143" s="364" t="n">
        <v>58.5</v>
      </c>
      <c r="F143" s="364" t="n">
        <v>83.5</v>
      </c>
      <c r="G143" s="364" t="n">
        <v>98.5</v>
      </c>
      <c r="H143" s="359"/>
      <c r="I143" s="364" t="n">
        <v>27</v>
      </c>
      <c r="J143" s="364" t="n">
        <v>33</v>
      </c>
      <c r="K143" s="364" t="n">
        <v>41</v>
      </c>
      <c r="L143" s="353"/>
      <c r="M143" s="354" t="n">
        <v>40909</v>
      </c>
      <c r="N143" s="365" t="n">
        <v>29</v>
      </c>
      <c r="O143" s="365" t="n">
        <v>34</v>
      </c>
      <c r="P143" s="365" t="n">
        <v>38.75</v>
      </c>
      <c r="Q143" s="352"/>
      <c r="R143" s="365" t="n">
        <v>28.75</v>
      </c>
      <c r="S143" s="365" t="n">
        <v>33.75</v>
      </c>
      <c r="T143" s="365" t="n">
        <v>38.5</v>
      </c>
      <c r="U143" s="352"/>
      <c r="V143" s="365" t="n">
        <v>0</v>
      </c>
      <c r="W143" s="365" t="n">
        <v>0</v>
      </c>
      <c r="X143" s="365" t="n">
        <v>3</v>
      </c>
      <c r="Y143" s="352"/>
      <c r="Z143" s="365" t="n">
        <v>0.06</v>
      </c>
      <c r="AA143" s="365" t="n">
        <v>0.08</v>
      </c>
      <c r="AB143" s="365" t="n">
        <v>0.12</v>
      </c>
      <c r="AC143" s="352"/>
      <c r="AD143" s="365" t="n">
        <v>0.10125</v>
      </c>
      <c r="AE143" s="365" t="n">
        <v>0.135</v>
      </c>
      <c r="AF143" s="365" t="n">
        <v>0.2025</v>
      </c>
      <c r="AG143" s="352"/>
      <c r="AH143" s="365" t="n">
        <v>-0.4</v>
      </c>
      <c r="AI143" s="365" t="n">
        <v>2.322</v>
      </c>
      <c r="AJ143" s="365" t="n">
        <v>0.5</v>
      </c>
      <c r="AK143" s="352"/>
      <c r="AL143" s="365" t="n">
        <v>-0.1</v>
      </c>
      <c r="AM143" s="365" t="n">
        <v>1</v>
      </c>
      <c r="AN143" s="365" t="n">
        <v>0.1</v>
      </c>
      <c r="AO143" s="352"/>
      <c r="AP143" s="353" t="n">
        <v>45</v>
      </c>
      <c r="AQ143" s="366" t="n">
        <v>0.4</v>
      </c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</row>
    <row r="144" customFormat="false" ht="12.75" hidden="false" customHeight="false" outlineLevel="0" collapsed="false">
      <c r="A144" s="355" t="n">
        <f aca="false">EOMONTH(A143,0)+1</f>
        <v>41183</v>
      </c>
      <c r="B144" s="346" t="n">
        <v>0.064879229997864</v>
      </c>
      <c r="D144" s="363" t="n">
        <v>40057</v>
      </c>
      <c r="E144" s="364" t="n">
        <v>36.5000038146973</v>
      </c>
      <c r="F144" s="364" t="n">
        <v>45.5000038146973</v>
      </c>
      <c r="G144" s="364" t="n">
        <v>54.5000038146973</v>
      </c>
      <c r="H144" s="359"/>
      <c r="I144" s="364" t="n">
        <v>26.25</v>
      </c>
      <c r="J144" s="364" t="n">
        <v>33.5</v>
      </c>
      <c r="K144" s="364" t="n">
        <v>35.5</v>
      </c>
      <c r="L144" s="353"/>
      <c r="M144" s="354" t="n">
        <v>40940</v>
      </c>
      <c r="N144" s="365" t="n">
        <v>27</v>
      </c>
      <c r="O144" s="365" t="n">
        <v>32</v>
      </c>
      <c r="P144" s="365" t="n">
        <v>36.75</v>
      </c>
      <c r="Q144" s="352"/>
      <c r="R144" s="365" t="n">
        <v>26.75</v>
      </c>
      <c r="S144" s="365" t="n">
        <v>31.75</v>
      </c>
      <c r="T144" s="365" t="n">
        <v>36.5</v>
      </c>
      <c r="U144" s="352"/>
      <c r="V144" s="365" t="n">
        <v>0</v>
      </c>
      <c r="W144" s="365" t="n">
        <v>0</v>
      </c>
      <c r="X144" s="365" t="n">
        <v>3</v>
      </c>
      <c r="Y144" s="352"/>
      <c r="Z144" s="365" t="n">
        <v>0.06</v>
      </c>
      <c r="AA144" s="365" t="n">
        <v>0.08</v>
      </c>
      <c r="AB144" s="365" t="n">
        <v>0.12</v>
      </c>
      <c r="AC144" s="352"/>
      <c r="AD144" s="365" t="n">
        <v>0.10125</v>
      </c>
      <c r="AE144" s="365" t="n">
        <v>0.135</v>
      </c>
      <c r="AF144" s="365" t="n">
        <v>0.2025</v>
      </c>
      <c r="AG144" s="352"/>
      <c r="AH144" s="365" t="n">
        <v>-0.4</v>
      </c>
      <c r="AI144" s="365" t="n">
        <v>2.322</v>
      </c>
      <c r="AJ144" s="365" t="n">
        <v>0.6</v>
      </c>
      <c r="AK144" s="352"/>
      <c r="AL144" s="365" t="n">
        <v>-0.1</v>
      </c>
      <c r="AM144" s="365" t="n">
        <v>1</v>
      </c>
      <c r="AN144" s="365" t="n">
        <v>0.1</v>
      </c>
      <c r="AO144" s="352"/>
      <c r="AP144" s="353" t="n">
        <v>46</v>
      </c>
      <c r="AQ144" s="366" t="n">
        <v>0.4</v>
      </c>
      <c r="AR144" s="352"/>
      <c r="AS144" s="352"/>
      <c r="AT144" s="352"/>
      <c r="AU144" s="352"/>
      <c r="AV144" s="352"/>
      <c r="AW144" s="352"/>
      <c r="AX144" s="352"/>
      <c r="AY144" s="352"/>
      <c r="AZ144" s="352"/>
      <c r="BA144" s="352"/>
      <c r="BB144" s="352"/>
      <c r="BC144" s="352"/>
      <c r="BD144" s="352"/>
      <c r="BE144" s="352"/>
      <c r="BF144" s="352"/>
    </row>
    <row r="145" customFormat="false" ht="12.75" hidden="false" customHeight="false" outlineLevel="0" collapsed="false">
      <c r="A145" s="355" t="n">
        <f aca="false">EOMONTH(A144,0)+1</f>
        <v>41214</v>
      </c>
      <c r="B145" s="346" t="n">
        <v>0.064896782320979</v>
      </c>
      <c r="D145" s="363" t="n">
        <v>40087</v>
      </c>
      <c r="E145" s="364" t="n">
        <v>40.1500015258789</v>
      </c>
      <c r="F145" s="364" t="n">
        <v>42.4000015258789</v>
      </c>
      <c r="G145" s="364" t="n">
        <v>44.6500015258789</v>
      </c>
      <c r="H145" s="359"/>
      <c r="I145" s="364" t="n">
        <v>23.5</v>
      </c>
      <c r="J145" s="364" t="n">
        <v>28.25</v>
      </c>
      <c r="K145" s="364" t="n">
        <v>30.25</v>
      </c>
      <c r="L145" s="353"/>
      <c r="M145" s="354" t="n">
        <v>40969</v>
      </c>
      <c r="N145" s="365" t="n">
        <v>28</v>
      </c>
      <c r="O145" s="365" t="n">
        <v>33</v>
      </c>
      <c r="P145" s="365" t="n">
        <v>37.75</v>
      </c>
      <c r="Q145" s="352"/>
      <c r="R145" s="365" t="n">
        <v>27.75</v>
      </c>
      <c r="S145" s="365" t="n">
        <v>32.75</v>
      </c>
      <c r="T145" s="365" t="n">
        <v>37.5</v>
      </c>
      <c r="U145" s="352"/>
      <c r="V145" s="365" t="n">
        <v>0</v>
      </c>
      <c r="W145" s="365" t="n">
        <v>0</v>
      </c>
      <c r="X145" s="365" t="n">
        <v>2</v>
      </c>
      <c r="Y145" s="352"/>
      <c r="Z145" s="365" t="n">
        <v>0.06</v>
      </c>
      <c r="AA145" s="365" t="n">
        <v>0.08</v>
      </c>
      <c r="AB145" s="365" t="n">
        <v>0.12</v>
      </c>
      <c r="AC145" s="352"/>
      <c r="AD145" s="365" t="n">
        <v>0.09</v>
      </c>
      <c r="AE145" s="365" t="n">
        <v>0.12</v>
      </c>
      <c r="AF145" s="365" t="n">
        <v>0.18</v>
      </c>
      <c r="AG145" s="352"/>
      <c r="AH145" s="365" t="n">
        <v>-0.5</v>
      </c>
      <c r="AI145" s="365" t="n">
        <v>2.052</v>
      </c>
      <c r="AJ145" s="365" t="n">
        <v>1</v>
      </c>
      <c r="AK145" s="352"/>
      <c r="AL145" s="365" t="n">
        <v>-0.1</v>
      </c>
      <c r="AM145" s="365" t="n">
        <v>1</v>
      </c>
      <c r="AN145" s="365" t="n">
        <v>0.1</v>
      </c>
      <c r="AO145" s="352"/>
      <c r="AP145" s="353" t="n">
        <v>46</v>
      </c>
      <c r="AQ145" s="366" t="n">
        <v>0.4</v>
      </c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</row>
    <row r="146" customFormat="false" ht="12.75" hidden="false" customHeight="false" outlineLevel="0" collapsed="false">
      <c r="A146" s="355" t="n">
        <f aca="false">EOMONTH(A145,0)+1</f>
        <v>41244</v>
      </c>
      <c r="B146" s="346" t="n">
        <v>0.064913768440221</v>
      </c>
      <c r="D146" s="363" t="n">
        <v>40118</v>
      </c>
      <c r="E146" s="364" t="n">
        <v>40.25</v>
      </c>
      <c r="F146" s="364" t="n">
        <v>42.5</v>
      </c>
      <c r="G146" s="364" t="n">
        <v>44.75</v>
      </c>
      <c r="H146" s="359"/>
      <c r="I146" s="364" t="n">
        <v>23.5</v>
      </c>
      <c r="J146" s="364" t="n">
        <v>28.25</v>
      </c>
      <c r="K146" s="364" t="n">
        <v>30.25</v>
      </c>
      <c r="L146" s="353"/>
      <c r="M146" s="354" t="n">
        <v>41000</v>
      </c>
      <c r="N146" s="365" t="n">
        <v>29</v>
      </c>
      <c r="O146" s="365" t="n">
        <v>34</v>
      </c>
      <c r="P146" s="365" t="n">
        <v>38.75</v>
      </c>
      <c r="Q146" s="352"/>
      <c r="R146" s="365" t="n">
        <v>28.75</v>
      </c>
      <c r="S146" s="365" t="n">
        <v>33.75</v>
      </c>
      <c r="T146" s="365" t="n">
        <v>38.5</v>
      </c>
      <c r="U146" s="352"/>
      <c r="V146" s="365" t="n">
        <v>0</v>
      </c>
      <c r="W146" s="365" t="n">
        <v>0</v>
      </c>
      <c r="X146" s="365" t="n">
        <v>2</v>
      </c>
      <c r="Y146" s="352"/>
      <c r="Z146" s="365" t="n">
        <v>0.06</v>
      </c>
      <c r="AA146" s="365" t="n">
        <v>0.08</v>
      </c>
      <c r="AB146" s="365" t="n">
        <v>0.12</v>
      </c>
      <c r="AC146" s="352"/>
      <c r="AD146" s="365" t="n">
        <v>0.09</v>
      </c>
      <c r="AE146" s="365" t="n">
        <v>0.12</v>
      </c>
      <c r="AF146" s="365" t="n">
        <v>0.18</v>
      </c>
      <c r="AG146" s="352"/>
      <c r="AH146" s="365" t="n">
        <v>-0.5</v>
      </c>
      <c r="AI146" s="365" t="n">
        <v>1.998</v>
      </c>
      <c r="AJ146" s="365" t="n">
        <v>1</v>
      </c>
      <c r="AK146" s="352"/>
      <c r="AL146" s="365" t="n">
        <v>-0.1</v>
      </c>
      <c r="AM146" s="365" t="n">
        <v>1</v>
      </c>
      <c r="AN146" s="365" t="n">
        <v>0.1</v>
      </c>
      <c r="AO146" s="352"/>
      <c r="AP146" s="353" t="n">
        <v>46</v>
      </c>
      <c r="AQ146" s="366" t="n">
        <v>0.4</v>
      </c>
      <c r="AR146" s="352"/>
      <c r="AS146" s="352"/>
      <c r="AT146" s="352"/>
      <c r="AU146" s="352"/>
      <c r="AV146" s="352"/>
      <c r="AW146" s="352"/>
      <c r="AX146" s="352"/>
      <c r="AY146" s="352"/>
      <c r="AZ146" s="352"/>
      <c r="BA146" s="352"/>
      <c r="BB146" s="352"/>
      <c r="BC146" s="352"/>
      <c r="BD146" s="352"/>
      <c r="BE146" s="352"/>
      <c r="BF146" s="352"/>
    </row>
    <row r="147" customFormat="false" ht="12.75" hidden="false" customHeight="false" outlineLevel="0" collapsed="false">
      <c r="A147" s="355" t="n">
        <f aca="false">EOMONTH(A146,0)+1</f>
        <v>41275</v>
      </c>
      <c r="B147" s="346" t="n">
        <v>0.064931320763537</v>
      </c>
      <c r="D147" s="363" t="n">
        <v>40148</v>
      </c>
      <c r="E147" s="364" t="n">
        <v>40.3499984741211</v>
      </c>
      <c r="F147" s="364" t="n">
        <v>42.5999984741211</v>
      </c>
      <c r="G147" s="364" t="n">
        <v>44.8499984741211</v>
      </c>
      <c r="H147" s="359"/>
      <c r="I147" s="364" t="n">
        <v>24</v>
      </c>
      <c r="J147" s="364" t="n">
        <v>28.75</v>
      </c>
      <c r="K147" s="364" t="n">
        <v>30.75</v>
      </c>
      <c r="L147" s="353"/>
      <c r="M147" s="354" t="n">
        <v>41030</v>
      </c>
      <c r="N147" s="365" t="n">
        <v>35.25</v>
      </c>
      <c r="O147" s="365" t="n">
        <v>40.25</v>
      </c>
      <c r="P147" s="365" t="n">
        <v>45</v>
      </c>
      <c r="Q147" s="352"/>
      <c r="R147" s="365" t="n">
        <v>35</v>
      </c>
      <c r="S147" s="365" t="n">
        <v>40</v>
      </c>
      <c r="T147" s="365" t="n">
        <v>44.75</v>
      </c>
      <c r="U147" s="352"/>
      <c r="V147" s="365" t="n">
        <v>0</v>
      </c>
      <c r="W147" s="365" t="n">
        <v>0</v>
      </c>
      <c r="X147" s="365" t="n">
        <v>3</v>
      </c>
      <c r="Y147" s="352"/>
      <c r="Z147" s="365" t="n">
        <v>0.06</v>
      </c>
      <c r="AA147" s="365" t="n">
        <v>0.08</v>
      </c>
      <c r="AB147" s="365" t="n">
        <v>0.12</v>
      </c>
      <c r="AC147" s="352"/>
      <c r="AD147" s="365" t="n">
        <v>0.11625</v>
      </c>
      <c r="AE147" s="365" t="n">
        <v>0.155</v>
      </c>
      <c r="AF147" s="365" t="n">
        <v>0.2325</v>
      </c>
      <c r="AG147" s="352"/>
      <c r="AH147" s="365" t="n">
        <v>-0.4</v>
      </c>
      <c r="AI147" s="365" t="n">
        <v>2.15</v>
      </c>
      <c r="AJ147" s="365" t="n">
        <v>0.5</v>
      </c>
      <c r="AK147" s="352"/>
      <c r="AL147" s="365" t="n">
        <v>-0.1</v>
      </c>
      <c r="AM147" s="365" t="n">
        <v>1.05</v>
      </c>
      <c r="AN147" s="365" t="n">
        <v>0.1</v>
      </c>
      <c r="AO147" s="352"/>
      <c r="AP147" s="353" t="n">
        <v>47</v>
      </c>
      <c r="AQ147" s="366" t="n">
        <v>0.4</v>
      </c>
      <c r="AR147" s="352"/>
      <c r="AS147" s="352"/>
      <c r="AT147" s="352"/>
      <c r="AU147" s="352"/>
      <c r="AV147" s="352"/>
      <c r="AW147" s="352"/>
      <c r="AX147" s="352"/>
      <c r="AY147" s="352"/>
      <c r="AZ147" s="352"/>
      <c r="BA147" s="352"/>
      <c r="BB147" s="352"/>
      <c r="BC147" s="352"/>
      <c r="BD147" s="352"/>
      <c r="BE147" s="352"/>
      <c r="BF147" s="352"/>
    </row>
    <row r="148" customFormat="false" ht="12.75" hidden="false" customHeight="false" outlineLevel="0" collapsed="false">
      <c r="A148" s="355" t="n">
        <f aca="false">EOMONTH(A147,0)+1</f>
        <v>41306</v>
      </c>
      <c r="B148" s="346" t="n">
        <v>0.064948873086956</v>
      </c>
      <c r="D148" s="363" t="n">
        <v>40179</v>
      </c>
      <c r="E148" s="364" t="n">
        <v>53.3500022888184</v>
      </c>
      <c r="F148" s="364" t="n">
        <v>55.8500022888184</v>
      </c>
      <c r="G148" s="364" t="n">
        <v>58.3500022888184</v>
      </c>
      <c r="H148" s="359"/>
      <c r="I148" s="364" t="n">
        <v>24</v>
      </c>
      <c r="J148" s="364" t="n">
        <v>29.25</v>
      </c>
      <c r="K148" s="364" t="n">
        <v>31.25</v>
      </c>
      <c r="L148" s="353"/>
      <c r="M148" s="354" t="n">
        <v>41061</v>
      </c>
      <c r="N148" s="365" t="n">
        <v>39</v>
      </c>
      <c r="O148" s="365" t="n">
        <v>44</v>
      </c>
      <c r="P148" s="365" t="n">
        <v>48.75</v>
      </c>
      <c r="Q148" s="352"/>
      <c r="R148" s="365" t="n">
        <v>29</v>
      </c>
      <c r="S148" s="365" t="n">
        <v>34</v>
      </c>
      <c r="T148" s="365" t="n">
        <v>38.75</v>
      </c>
      <c r="U148" s="352"/>
      <c r="V148" s="365" t="n">
        <v>0.75</v>
      </c>
      <c r="W148" s="365" t="n">
        <v>3</v>
      </c>
      <c r="X148" s="365" t="n">
        <v>8</v>
      </c>
      <c r="Y148" s="352"/>
      <c r="Z148" s="365" t="n">
        <v>0.06</v>
      </c>
      <c r="AA148" s="365" t="n">
        <v>0.08</v>
      </c>
      <c r="AB148" s="365" t="n">
        <v>0.12</v>
      </c>
      <c r="AC148" s="352"/>
      <c r="AD148" s="365" t="n">
        <v>0.13125</v>
      </c>
      <c r="AE148" s="365" t="n">
        <v>0.175</v>
      </c>
      <c r="AF148" s="365" t="n">
        <v>0.2625</v>
      </c>
      <c r="AG148" s="352"/>
      <c r="AH148" s="365" t="n">
        <v>-0.4</v>
      </c>
      <c r="AI148" s="365" t="n">
        <v>2.9</v>
      </c>
      <c r="AJ148" s="365" t="n">
        <v>0.5</v>
      </c>
      <c r="AK148" s="352"/>
      <c r="AL148" s="365" t="n">
        <v>-0.1</v>
      </c>
      <c r="AM148" s="365" t="n">
        <v>1.15</v>
      </c>
      <c r="AN148" s="365" t="n">
        <v>0.1</v>
      </c>
      <c r="AO148" s="352"/>
      <c r="AP148" s="353" t="n">
        <v>47</v>
      </c>
      <c r="AQ148" s="366" t="n">
        <v>0.4</v>
      </c>
      <c r="AR148" s="352"/>
      <c r="AS148" s="352"/>
      <c r="AT148" s="352"/>
      <c r="AU148" s="352"/>
      <c r="AV148" s="352"/>
      <c r="AW148" s="352"/>
      <c r="AX148" s="352"/>
      <c r="AY148" s="352"/>
      <c r="AZ148" s="352"/>
      <c r="BA148" s="352"/>
      <c r="BB148" s="352"/>
      <c r="BC148" s="352"/>
      <c r="BD148" s="352"/>
      <c r="BE148" s="352"/>
      <c r="BF148" s="352"/>
    </row>
    <row r="149" customFormat="false" ht="12.75" hidden="false" customHeight="false" outlineLevel="0" collapsed="false">
      <c r="A149" s="355" t="n">
        <f aca="false">EOMONTH(A148,0)+1</f>
        <v>41334</v>
      </c>
      <c r="B149" s="346" t="n">
        <v>0.064964726798518</v>
      </c>
      <c r="D149" s="363" t="n">
        <v>40210</v>
      </c>
      <c r="E149" s="364" t="n">
        <v>52.75</v>
      </c>
      <c r="F149" s="364" t="n">
        <v>55.25</v>
      </c>
      <c r="G149" s="364" t="n">
        <v>57.75</v>
      </c>
      <c r="H149" s="359"/>
      <c r="I149" s="364" t="n">
        <v>24</v>
      </c>
      <c r="J149" s="364" t="n">
        <v>29</v>
      </c>
      <c r="K149" s="364" t="n">
        <v>31</v>
      </c>
      <c r="L149" s="353"/>
      <c r="M149" s="354" t="n">
        <v>41091</v>
      </c>
      <c r="N149" s="365" t="n">
        <v>41</v>
      </c>
      <c r="O149" s="365" t="n">
        <v>46</v>
      </c>
      <c r="P149" s="365" t="n">
        <v>50.75</v>
      </c>
      <c r="Q149" s="352"/>
      <c r="R149" s="365" t="n">
        <v>41</v>
      </c>
      <c r="S149" s="365" t="n">
        <v>46</v>
      </c>
      <c r="T149" s="365" t="n">
        <v>50.75</v>
      </c>
      <c r="U149" s="352"/>
      <c r="V149" s="365" t="n">
        <v>2</v>
      </c>
      <c r="W149" s="365" t="n">
        <v>7</v>
      </c>
      <c r="X149" s="365" t="n">
        <v>12</v>
      </c>
      <c r="Y149" s="352"/>
      <c r="Z149" s="365" t="n">
        <v>0.06</v>
      </c>
      <c r="AA149" s="365" t="n">
        <v>0.08</v>
      </c>
      <c r="AB149" s="365" t="n">
        <v>0.12</v>
      </c>
      <c r="AC149" s="352"/>
      <c r="AD149" s="365" t="n">
        <v>0.16125</v>
      </c>
      <c r="AE149" s="365" t="n">
        <v>0.215</v>
      </c>
      <c r="AF149" s="365" t="n">
        <v>0.3225</v>
      </c>
      <c r="AG149" s="352"/>
      <c r="AH149" s="365" t="n">
        <v>-0.4</v>
      </c>
      <c r="AI149" s="365" t="n">
        <v>3.9</v>
      </c>
      <c r="AJ149" s="365" t="n">
        <v>0.5</v>
      </c>
      <c r="AK149" s="352"/>
      <c r="AL149" s="365" t="n">
        <v>-0.1</v>
      </c>
      <c r="AM149" s="365" t="n">
        <v>1.15</v>
      </c>
      <c r="AN149" s="365" t="n">
        <v>0.1</v>
      </c>
      <c r="AO149" s="352"/>
      <c r="AP149" s="353" t="n">
        <v>47</v>
      </c>
      <c r="AQ149" s="366" t="n">
        <v>0.4</v>
      </c>
      <c r="AR149" s="352"/>
      <c r="AS149" s="352"/>
      <c r="AT149" s="352"/>
      <c r="AU149" s="352"/>
      <c r="AV149" s="352"/>
      <c r="AW149" s="352"/>
      <c r="AX149" s="352"/>
      <c r="AY149" s="352"/>
      <c r="AZ149" s="352"/>
      <c r="BA149" s="352"/>
      <c r="BB149" s="352"/>
      <c r="BC149" s="352"/>
      <c r="BD149" s="352"/>
      <c r="BE149" s="352"/>
      <c r="BF149" s="352"/>
    </row>
    <row r="150" customFormat="false" ht="12.75" hidden="false" customHeight="false" outlineLevel="0" collapsed="false">
      <c r="A150" s="355" t="n">
        <f aca="false">EOMONTH(A149,0)+1</f>
        <v>41365</v>
      </c>
      <c r="B150" s="346" t="n">
        <v>0.064982279122131</v>
      </c>
      <c r="D150" s="363" t="n">
        <v>40238</v>
      </c>
      <c r="E150" s="364" t="n">
        <v>44.3999977111816</v>
      </c>
      <c r="F150" s="364" t="n">
        <v>46.8999977111816</v>
      </c>
      <c r="G150" s="364" t="n">
        <v>49.3999977111816</v>
      </c>
      <c r="H150" s="359"/>
      <c r="I150" s="364" t="n">
        <v>23.25</v>
      </c>
      <c r="J150" s="364" t="n">
        <v>28.25</v>
      </c>
      <c r="K150" s="364" t="n">
        <v>30.25</v>
      </c>
      <c r="L150" s="353"/>
      <c r="M150" s="354" t="n">
        <v>41122</v>
      </c>
      <c r="N150" s="365" t="n">
        <v>41</v>
      </c>
      <c r="O150" s="365" t="n">
        <v>46</v>
      </c>
      <c r="P150" s="365" t="n">
        <v>50.75</v>
      </c>
      <c r="Q150" s="352"/>
      <c r="R150" s="365" t="n">
        <v>41</v>
      </c>
      <c r="S150" s="365" t="n">
        <v>46</v>
      </c>
      <c r="T150" s="365" t="n">
        <v>50.75</v>
      </c>
      <c r="U150" s="352"/>
      <c r="V150" s="365" t="n">
        <v>2</v>
      </c>
      <c r="W150" s="365" t="n">
        <v>7</v>
      </c>
      <c r="X150" s="365" t="n">
        <v>12</v>
      </c>
      <c r="Y150" s="352"/>
      <c r="Z150" s="365" t="n">
        <v>0.06</v>
      </c>
      <c r="AA150" s="365" t="n">
        <v>0.08</v>
      </c>
      <c r="AB150" s="365" t="n">
        <v>0.12</v>
      </c>
      <c r="AC150" s="352"/>
      <c r="AD150" s="365" t="n">
        <v>0.16125</v>
      </c>
      <c r="AE150" s="365" t="n">
        <v>0.215</v>
      </c>
      <c r="AF150" s="365" t="n">
        <v>0.3225</v>
      </c>
      <c r="AG150" s="352"/>
      <c r="AH150" s="365" t="n">
        <v>-0.5</v>
      </c>
      <c r="AI150" s="365" t="n">
        <v>3.9</v>
      </c>
      <c r="AJ150" s="365" t="n">
        <v>1.75</v>
      </c>
      <c r="AK150" s="352"/>
      <c r="AL150" s="365" t="n">
        <v>-0.1</v>
      </c>
      <c r="AM150" s="365" t="n">
        <v>1.15</v>
      </c>
      <c r="AN150" s="365" t="n">
        <v>0.1</v>
      </c>
      <c r="AO150" s="352"/>
      <c r="AP150" s="353" t="n">
        <v>48</v>
      </c>
      <c r="AQ150" s="366" t="n">
        <v>0.4</v>
      </c>
      <c r="AR150" s="352"/>
      <c r="AS150" s="352"/>
      <c r="AT150" s="352"/>
      <c r="AU150" s="352"/>
      <c r="AV150" s="352"/>
      <c r="AW150" s="352"/>
      <c r="AX150" s="352"/>
      <c r="AY150" s="352"/>
      <c r="AZ150" s="352"/>
      <c r="BA150" s="352"/>
      <c r="BB150" s="352"/>
      <c r="BC150" s="352"/>
      <c r="BD150" s="352"/>
      <c r="BE150" s="352"/>
      <c r="BF150" s="352"/>
    </row>
    <row r="151" customFormat="false" ht="12.75" hidden="false" customHeight="false" outlineLevel="0" collapsed="false">
      <c r="A151" s="355" t="n">
        <f aca="false">EOMONTH(A150,0)+1</f>
        <v>41395</v>
      </c>
      <c r="B151" s="346" t="n">
        <v>0.064999265241854</v>
      </c>
      <c r="D151" s="363" t="n">
        <v>40269</v>
      </c>
      <c r="E151" s="364" t="n">
        <v>43.6000022888184</v>
      </c>
      <c r="F151" s="364" t="n">
        <v>46.1000022888184</v>
      </c>
      <c r="G151" s="364" t="n">
        <v>48.6000022888184</v>
      </c>
      <c r="H151" s="359"/>
      <c r="I151" s="364" t="n">
        <v>23</v>
      </c>
      <c r="J151" s="364" t="n">
        <v>28</v>
      </c>
      <c r="K151" s="364" t="n">
        <v>30</v>
      </c>
      <c r="L151" s="353"/>
      <c r="M151" s="354" t="n">
        <v>41153</v>
      </c>
      <c r="N151" s="365" t="n">
        <v>35.5</v>
      </c>
      <c r="O151" s="365" t="n">
        <v>40.5</v>
      </c>
      <c r="P151" s="365" t="n">
        <v>45.25</v>
      </c>
      <c r="Q151" s="352"/>
      <c r="R151" s="365" t="n">
        <v>35.25</v>
      </c>
      <c r="S151" s="365" t="n">
        <v>40.25</v>
      </c>
      <c r="T151" s="365" t="n">
        <v>45</v>
      </c>
      <c r="U151" s="352"/>
      <c r="V151" s="365" t="n">
        <v>0.25</v>
      </c>
      <c r="W151" s="365" t="n">
        <v>1</v>
      </c>
      <c r="X151" s="365" t="n">
        <v>4</v>
      </c>
      <c r="Y151" s="352"/>
      <c r="Z151" s="365" t="n">
        <v>0.06</v>
      </c>
      <c r="AA151" s="365" t="n">
        <v>0.08</v>
      </c>
      <c r="AB151" s="365" t="n">
        <v>0.12</v>
      </c>
      <c r="AC151" s="352"/>
      <c r="AD151" s="365" t="n">
        <v>0.10125</v>
      </c>
      <c r="AE151" s="365" t="n">
        <v>0.135</v>
      </c>
      <c r="AF151" s="365" t="n">
        <v>0.2025</v>
      </c>
      <c r="AG151" s="352"/>
      <c r="AH151" s="365" t="n">
        <v>-1</v>
      </c>
      <c r="AI151" s="365" t="n">
        <v>2.33</v>
      </c>
      <c r="AJ151" s="365" t="n">
        <v>2.5</v>
      </c>
      <c r="AK151" s="352"/>
      <c r="AL151" s="365" t="n">
        <v>-0.1</v>
      </c>
      <c r="AM151" s="365" t="n">
        <v>1.05</v>
      </c>
      <c r="AN151" s="365" t="n">
        <v>0.1</v>
      </c>
      <c r="AO151" s="352"/>
      <c r="AP151" s="353" t="n">
        <v>48</v>
      </c>
      <c r="AQ151" s="366" t="n">
        <v>0.4</v>
      </c>
      <c r="AR151" s="352"/>
      <c r="AS151" s="352"/>
      <c r="AT151" s="352"/>
      <c r="AU151" s="352"/>
      <c r="AV151" s="352"/>
      <c r="AW151" s="352"/>
      <c r="AX151" s="352"/>
      <c r="AY151" s="352"/>
      <c r="AZ151" s="352"/>
      <c r="BA151" s="352"/>
      <c r="BB151" s="352"/>
      <c r="BC151" s="352"/>
      <c r="BD151" s="352"/>
      <c r="BE151" s="352"/>
      <c r="BF151" s="352"/>
    </row>
    <row r="152" customFormat="false" ht="12.75" hidden="false" customHeight="false" outlineLevel="0" collapsed="false">
      <c r="A152" s="355" t="n">
        <f aca="false">EOMONTH(A151,0)+1</f>
        <v>41426</v>
      </c>
      <c r="B152" s="346" t="n">
        <v>0.065016817565668</v>
      </c>
      <c r="D152" s="363" t="n">
        <v>40299</v>
      </c>
      <c r="E152" s="364" t="n">
        <v>50.4999961853027</v>
      </c>
      <c r="F152" s="364" t="n">
        <v>55.4999961853027</v>
      </c>
      <c r="G152" s="364" t="n">
        <v>60.4999961853027</v>
      </c>
      <c r="H152" s="359"/>
      <c r="I152" s="364" t="n">
        <v>30.75</v>
      </c>
      <c r="J152" s="364" t="n">
        <v>35.75</v>
      </c>
      <c r="K152" s="364" t="n">
        <v>37.75</v>
      </c>
      <c r="L152" s="353"/>
      <c r="M152" s="354" t="n">
        <v>41183</v>
      </c>
      <c r="N152" s="365" t="n">
        <v>29.5</v>
      </c>
      <c r="O152" s="365" t="n">
        <v>34.5</v>
      </c>
      <c r="P152" s="365" t="n">
        <v>39.25</v>
      </c>
      <c r="Q152" s="352"/>
      <c r="R152" s="365" t="n">
        <v>29.25</v>
      </c>
      <c r="S152" s="365" t="n">
        <v>34.25</v>
      </c>
      <c r="T152" s="365" t="n">
        <v>39</v>
      </c>
      <c r="U152" s="352"/>
      <c r="V152" s="365" t="n">
        <v>0</v>
      </c>
      <c r="W152" s="365" t="n">
        <v>0</v>
      </c>
      <c r="X152" s="365" t="n">
        <v>2</v>
      </c>
      <c r="Y152" s="352"/>
      <c r="Z152" s="365" t="n">
        <v>0.06</v>
      </c>
      <c r="AA152" s="365" t="n">
        <v>0.08</v>
      </c>
      <c r="AB152" s="365" t="n">
        <v>0.12</v>
      </c>
      <c r="AC152" s="352"/>
      <c r="AD152" s="365" t="n">
        <v>0.07875</v>
      </c>
      <c r="AE152" s="365" t="n">
        <v>0.105</v>
      </c>
      <c r="AF152" s="365" t="n">
        <v>0.1575</v>
      </c>
      <c r="AG152" s="352"/>
      <c r="AH152" s="365" t="n">
        <v>-1</v>
      </c>
      <c r="AI152" s="365" t="n">
        <v>2.06</v>
      </c>
      <c r="AJ152" s="365" t="n">
        <v>2.5</v>
      </c>
      <c r="AK152" s="352"/>
      <c r="AL152" s="365" t="n">
        <v>-0.1</v>
      </c>
      <c r="AM152" s="365" t="n">
        <v>1</v>
      </c>
      <c r="AN152" s="365" t="n">
        <v>0.1</v>
      </c>
      <c r="AO152" s="352"/>
      <c r="AP152" s="353" t="n">
        <v>48</v>
      </c>
      <c r="AQ152" s="366" t="n">
        <v>0.4</v>
      </c>
      <c r="AR152" s="352"/>
      <c r="AS152" s="352"/>
      <c r="AT152" s="352"/>
      <c r="AU152" s="352"/>
      <c r="AV152" s="352"/>
      <c r="AW152" s="352"/>
      <c r="AX152" s="352"/>
      <c r="AY152" s="352"/>
      <c r="AZ152" s="352"/>
      <c r="BA152" s="352"/>
      <c r="BB152" s="352"/>
      <c r="BC152" s="352"/>
      <c r="BD152" s="352"/>
      <c r="BE152" s="352"/>
      <c r="BF152" s="352"/>
    </row>
    <row r="153" customFormat="false" ht="12.75" hidden="false" customHeight="false" outlineLevel="0" collapsed="false">
      <c r="A153" s="355" t="n">
        <f aca="false">EOMONTH(A152,0)+1</f>
        <v>41456</v>
      </c>
      <c r="B153" s="346" t="n">
        <v>0.065033803685585</v>
      </c>
      <c r="D153" s="363" t="n">
        <v>40330</v>
      </c>
      <c r="E153" s="364" t="n">
        <v>49.5</v>
      </c>
      <c r="F153" s="364" t="n">
        <v>64.5</v>
      </c>
      <c r="G153" s="364" t="n">
        <v>74.5</v>
      </c>
      <c r="H153" s="359"/>
      <c r="I153" s="364" t="n">
        <v>30</v>
      </c>
      <c r="J153" s="364" t="n">
        <v>36.75</v>
      </c>
      <c r="K153" s="364" t="n">
        <v>42.5</v>
      </c>
      <c r="L153" s="353"/>
      <c r="M153" s="354" t="n">
        <v>41214</v>
      </c>
      <c r="N153" s="365" t="n">
        <v>29.5</v>
      </c>
      <c r="O153" s="365" t="n">
        <v>34.5</v>
      </c>
      <c r="P153" s="365" t="n">
        <v>39.25</v>
      </c>
      <c r="Q153" s="352"/>
      <c r="R153" s="365" t="n">
        <v>29.25</v>
      </c>
      <c r="S153" s="365" t="n">
        <v>34.25</v>
      </c>
      <c r="T153" s="365" t="n">
        <v>39</v>
      </c>
      <c r="U153" s="352"/>
      <c r="V153" s="365" t="n">
        <v>0</v>
      </c>
      <c r="W153" s="365" t="n">
        <v>0</v>
      </c>
      <c r="X153" s="365" t="n">
        <v>2</v>
      </c>
      <c r="Y153" s="352"/>
      <c r="Z153" s="365" t="n">
        <v>0.06</v>
      </c>
      <c r="AA153" s="365" t="n">
        <v>0.08</v>
      </c>
      <c r="AB153" s="365" t="n">
        <v>0.12</v>
      </c>
      <c r="AC153" s="352"/>
      <c r="AD153" s="365" t="n">
        <v>0.07875</v>
      </c>
      <c r="AE153" s="365" t="n">
        <v>0.105</v>
      </c>
      <c r="AF153" s="365" t="n">
        <v>0.1575</v>
      </c>
      <c r="AG153" s="352"/>
      <c r="AH153" s="365" t="n">
        <v>-0.5</v>
      </c>
      <c r="AI153" s="365" t="n">
        <v>2.052</v>
      </c>
      <c r="AJ153" s="365" t="n">
        <v>1</v>
      </c>
      <c r="AK153" s="352"/>
      <c r="AL153" s="365" t="n">
        <v>-0.1</v>
      </c>
      <c r="AM153" s="365" t="n">
        <v>1</v>
      </c>
      <c r="AN153" s="365" t="n">
        <v>0.1</v>
      </c>
      <c r="AO153" s="352"/>
      <c r="AP153" s="353" t="n">
        <v>49</v>
      </c>
      <c r="AQ153" s="366" t="n">
        <v>0.4</v>
      </c>
      <c r="AR153" s="352"/>
      <c r="AS153" s="352"/>
      <c r="AT153" s="352"/>
      <c r="AU153" s="352"/>
      <c r="AV153" s="352"/>
      <c r="AW153" s="352"/>
      <c r="AX153" s="352"/>
      <c r="AY153" s="352"/>
      <c r="AZ153" s="352"/>
      <c r="BA153" s="352"/>
      <c r="BB153" s="352"/>
      <c r="BC153" s="352"/>
      <c r="BD153" s="352"/>
      <c r="BE153" s="352"/>
      <c r="BF153" s="352"/>
    </row>
    <row r="154" customFormat="false" ht="12.75" hidden="false" customHeight="false" outlineLevel="0" collapsed="false">
      <c r="A154" s="355" t="n">
        <f aca="false">EOMONTH(A153,0)+1</f>
        <v>41487</v>
      </c>
      <c r="B154" s="346" t="n">
        <v>0.0650513560096</v>
      </c>
      <c r="D154" s="363" t="n">
        <v>40360</v>
      </c>
      <c r="E154" s="364" t="n">
        <v>55.5</v>
      </c>
      <c r="F154" s="364" t="n">
        <v>85.5</v>
      </c>
      <c r="G154" s="364" t="n">
        <v>100.5</v>
      </c>
      <c r="H154" s="359"/>
      <c r="I154" s="364" t="n">
        <v>27.25</v>
      </c>
      <c r="J154" s="364" t="n">
        <v>33.5</v>
      </c>
      <c r="K154" s="364" t="n">
        <v>41.75</v>
      </c>
      <c r="L154" s="353"/>
      <c r="M154" s="354" t="n">
        <v>41244</v>
      </c>
      <c r="N154" s="365" t="n">
        <v>27.5</v>
      </c>
      <c r="O154" s="365" t="n">
        <v>32.5</v>
      </c>
      <c r="P154" s="365" t="n">
        <v>37.25</v>
      </c>
      <c r="Q154" s="352"/>
      <c r="R154" s="365" t="n">
        <v>27.25</v>
      </c>
      <c r="S154" s="365" t="n">
        <v>32.25</v>
      </c>
      <c r="T154" s="365" t="n">
        <v>37</v>
      </c>
      <c r="U154" s="352"/>
      <c r="V154" s="365" t="n">
        <v>0</v>
      </c>
      <c r="W154" s="365" t="n">
        <v>0</v>
      </c>
      <c r="X154" s="365" t="n">
        <v>2</v>
      </c>
      <c r="Y154" s="352"/>
      <c r="Z154" s="365" t="n">
        <v>0.06</v>
      </c>
      <c r="AA154" s="365" t="n">
        <v>0.08</v>
      </c>
      <c r="AB154" s="365" t="n">
        <v>0.12</v>
      </c>
      <c r="AC154" s="352"/>
      <c r="AD154" s="365" t="n">
        <v>0.08625</v>
      </c>
      <c r="AE154" s="365" t="n">
        <v>0.115</v>
      </c>
      <c r="AF154" s="365" t="n">
        <v>0.1725</v>
      </c>
      <c r="AG154" s="352"/>
      <c r="AH154" s="365" t="n">
        <v>-0.4</v>
      </c>
      <c r="AI154" s="365" t="n">
        <v>1.89</v>
      </c>
      <c r="AJ154" s="365" t="n">
        <v>0.5</v>
      </c>
      <c r="AK154" s="352"/>
      <c r="AL154" s="365" t="n">
        <v>-0.1</v>
      </c>
      <c r="AM154" s="365" t="n">
        <v>1</v>
      </c>
      <c r="AN154" s="365" t="n">
        <v>0.1</v>
      </c>
      <c r="AO154" s="352"/>
      <c r="AP154" s="353" t="n">
        <v>49</v>
      </c>
      <c r="AQ154" s="366" t="n">
        <v>0.4</v>
      </c>
      <c r="AR154" s="352"/>
      <c r="AS154" s="352"/>
      <c r="AT154" s="352"/>
      <c r="AU154" s="352"/>
      <c r="AV154" s="352"/>
      <c r="AW154" s="352"/>
      <c r="AX154" s="352"/>
      <c r="AY154" s="352"/>
      <c r="AZ154" s="352"/>
      <c r="BA154" s="352"/>
      <c r="BB154" s="352"/>
      <c r="BC154" s="352"/>
      <c r="BD154" s="352"/>
      <c r="BE154" s="352"/>
      <c r="BF154" s="352"/>
    </row>
    <row r="155" customFormat="false" ht="12.75" hidden="false" customHeight="false" outlineLevel="0" collapsed="false">
      <c r="A155" s="355" t="n">
        <f aca="false">EOMONTH(A154,0)+1</f>
        <v>41518</v>
      </c>
      <c r="B155" s="346" t="n">
        <v>0.065068908333717</v>
      </c>
      <c r="D155" s="363" t="n">
        <v>40391</v>
      </c>
      <c r="E155" s="364" t="n">
        <v>55.5</v>
      </c>
      <c r="F155" s="364" t="n">
        <v>85.5</v>
      </c>
      <c r="G155" s="364" t="n">
        <v>100.5</v>
      </c>
      <c r="H155" s="359"/>
      <c r="I155" s="364" t="n">
        <v>27</v>
      </c>
      <c r="J155" s="364" t="n">
        <v>33.25</v>
      </c>
      <c r="K155" s="364" t="n">
        <v>41.5</v>
      </c>
      <c r="L155" s="353"/>
      <c r="M155" s="354" t="n">
        <v>41275</v>
      </c>
      <c r="N155" s="365" t="n">
        <v>29.25</v>
      </c>
      <c r="O155" s="365" t="n">
        <v>34.5</v>
      </c>
      <c r="P155" s="365" t="n">
        <v>39.5</v>
      </c>
      <c r="Q155" s="352"/>
      <c r="R155" s="365" t="n">
        <v>29.25</v>
      </c>
      <c r="S155" s="365" t="n">
        <v>34.5</v>
      </c>
      <c r="T155" s="365" t="n">
        <v>39.5</v>
      </c>
      <c r="U155" s="352"/>
      <c r="V155" s="365" t="n">
        <v>0</v>
      </c>
      <c r="W155" s="365" t="n">
        <v>0</v>
      </c>
      <c r="X155" s="365" t="n">
        <v>3</v>
      </c>
      <c r="Y155" s="352"/>
      <c r="Z155" s="365" t="n">
        <v>0.06</v>
      </c>
      <c r="AA155" s="365" t="n">
        <v>0.08</v>
      </c>
      <c r="AB155" s="365" t="n">
        <v>0.12</v>
      </c>
      <c r="AC155" s="352"/>
      <c r="AD155" s="365" t="n">
        <v>0.10125</v>
      </c>
      <c r="AE155" s="365" t="n">
        <v>0.135</v>
      </c>
      <c r="AF155" s="365" t="n">
        <v>0.2025</v>
      </c>
      <c r="AG155" s="352"/>
      <c r="AH155" s="365" t="n">
        <v>-0.4</v>
      </c>
      <c r="AI155" s="365" t="n">
        <v>2.322</v>
      </c>
      <c r="AJ155" s="365" t="n">
        <v>0.5</v>
      </c>
      <c r="AK155" s="352"/>
      <c r="AL155" s="365" t="n">
        <v>-0.1</v>
      </c>
      <c r="AM155" s="365" t="n">
        <v>1</v>
      </c>
      <c r="AN155" s="365" t="n">
        <v>0.1</v>
      </c>
      <c r="AO155" s="352"/>
      <c r="AP155" s="353" t="n">
        <v>49</v>
      </c>
      <c r="AQ155" s="366" t="n">
        <v>0.4</v>
      </c>
      <c r="AR155" s="352"/>
      <c r="AS155" s="352"/>
      <c r="AT155" s="352"/>
      <c r="AU155" s="352"/>
      <c r="AV155" s="352"/>
      <c r="AW155" s="352"/>
      <c r="AX155" s="352"/>
      <c r="AY155" s="352"/>
      <c r="AZ155" s="352"/>
      <c r="BA155" s="352"/>
      <c r="BB155" s="352"/>
      <c r="BC155" s="352"/>
      <c r="BD155" s="352"/>
      <c r="BE155" s="352"/>
      <c r="BF155" s="352"/>
    </row>
    <row r="156" customFormat="false" ht="12.75" hidden="false" customHeight="false" outlineLevel="0" collapsed="false">
      <c r="A156" s="355" t="n">
        <f aca="false">EOMONTH(A155,0)+1</f>
        <v>41548</v>
      </c>
      <c r="B156" s="346" t="n">
        <v>0.065085894453928</v>
      </c>
      <c r="D156" s="363" t="n">
        <v>40422</v>
      </c>
      <c r="E156" s="364" t="n">
        <v>36.0000038146973</v>
      </c>
      <c r="F156" s="364" t="n">
        <v>46.0000038146973</v>
      </c>
      <c r="G156" s="364" t="n">
        <v>56.0000038146973</v>
      </c>
      <c r="H156" s="359"/>
      <c r="I156" s="364" t="n">
        <v>26.25</v>
      </c>
      <c r="J156" s="364" t="n">
        <v>33.75</v>
      </c>
      <c r="K156" s="364" t="n">
        <v>35.75</v>
      </c>
      <c r="L156" s="353"/>
      <c r="M156" s="354" t="n">
        <v>41306</v>
      </c>
      <c r="N156" s="365" t="n">
        <v>27.25</v>
      </c>
      <c r="O156" s="365" t="n">
        <v>32.5</v>
      </c>
      <c r="P156" s="365" t="n">
        <v>37.5</v>
      </c>
      <c r="Q156" s="352"/>
      <c r="R156" s="365" t="n">
        <v>27.25</v>
      </c>
      <c r="S156" s="365" t="n">
        <v>32.5</v>
      </c>
      <c r="T156" s="365" t="n">
        <v>37.5</v>
      </c>
      <c r="U156" s="352"/>
      <c r="V156" s="365" t="n">
        <v>0</v>
      </c>
      <c r="W156" s="365" t="n">
        <v>0</v>
      </c>
      <c r="X156" s="365" t="n">
        <v>3</v>
      </c>
      <c r="Y156" s="352"/>
      <c r="Z156" s="365" t="n">
        <v>0.06</v>
      </c>
      <c r="AA156" s="365" t="n">
        <v>0.08</v>
      </c>
      <c r="AB156" s="365" t="n">
        <v>0.12</v>
      </c>
      <c r="AC156" s="352"/>
      <c r="AD156" s="365" t="n">
        <v>0.10125</v>
      </c>
      <c r="AE156" s="365" t="n">
        <v>0.135</v>
      </c>
      <c r="AF156" s="365" t="n">
        <v>0.2025</v>
      </c>
      <c r="AG156" s="352"/>
      <c r="AH156" s="365" t="n">
        <v>-0.4</v>
      </c>
      <c r="AI156" s="365" t="n">
        <v>2.322</v>
      </c>
      <c r="AJ156" s="365" t="n">
        <v>0.6</v>
      </c>
      <c r="AK156" s="352"/>
      <c r="AL156" s="365" t="n">
        <v>-0.1</v>
      </c>
      <c r="AM156" s="365" t="n">
        <v>1</v>
      </c>
      <c r="AN156" s="365" t="n">
        <v>0.1</v>
      </c>
      <c r="AO156" s="352"/>
      <c r="AP156" s="353" t="n">
        <v>50</v>
      </c>
      <c r="AQ156" s="366" t="n">
        <v>0.4</v>
      </c>
      <c r="AR156" s="352"/>
      <c r="AS156" s="352"/>
      <c r="AT156" s="352"/>
      <c r="AU156" s="352"/>
      <c r="AV156" s="352"/>
      <c r="AW156" s="352"/>
      <c r="AX156" s="352"/>
      <c r="AY156" s="352"/>
      <c r="AZ156" s="352"/>
      <c r="BA156" s="352"/>
      <c r="BB156" s="352"/>
      <c r="BC156" s="352"/>
      <c r="BD156" s="352"/>
      <c r="BE156" s="352"/>
      <c r="BF156" s="352"/>
    </row>
    <row r="157" customFormat="false" ht="12.75" hidden="false" customHeight="false" outlineLevel="0" collapsed="false">
      <c r="A157" s="355" t="n">
        <f aca="false">EOMONTH(A156,0)+1</f>
        <v>41579</v>
      </c>
      <c r="B157" s="346" t="n">
        <v>0.065103446778246</v>
      </c>
      <c r="D157" s="363" t="n">
        <v>40452</v>
      </c>
      <c r="E157" s="364" t="n">
        <v>40.4000015258789</v>
      </c>
      <c r="F157" s="364" t="n">
        <v>42.9000015258789</v>
      </c>
      <c r="G157" s="364" t="n">
        <v>45.4000015258789</v>
      </c>
      <c r="H157" s="359"/>
      <c r="I157" s="364" t="n">
        <v>23.5</v>
      </c>
      <c r="J157" s="364" t="n">
        <v>28.5</v>
      </c>
      <c r="K157" s="364" t="n">
        <v>30.5</v>
      </c>
      <c r="L157" s="353"/>
      <c r="M157" s="354" t="n">
        <v>41334</v>
      </c>
      <c r="N157" s="365" t="n">
        <v>28.25</v>
      </c>
      <c r="O157" s="365" t="n">
        <v>33.5</v>
      </c>
      <c r="P157" s="365" t="n">
        <v>38.5</v>
      </c>
      <c r="Q157" s="352"/>
      <c r="R157" s="365" t="n">
        <v>28.25</v>
      </c>
      <c r="S157" s="365" t="n">
        <v>33.5</v>
      </c>
      <c r="T157" s="365" t="n">
        <v>38.5</v>
      </c>
      <c r="U157" s="352"/>
      <c r="V157" s="365" t="n">
        <v>0</v>
      </c>
      <c r="W157" s="365" t="n">
        <v>0</v>
      </c>
      <c r="X157" s="365" t="n">
        <v>2</v>
      </c>
      <c r="Y157" s="352"/>
      <c r="Z157" s="365" t="n">
        <v>0.06</v>
      </c>
      <c r="AA157" s="365" t="n">
        <v>0.08</v>
      </c>
      <c r="AB157" s="365" t="n">
        <v>0.12</v>
      </c>
      <c r="AC157" s="352"/>
      <c r="AD157" s="365" t="n">
        <v>0.09</v>
      </c>
      <c r="AE157" s="365" t="n">
        <v>0.12</v>
      </c>
      <c r="AF157" s="365" t="n">
        <v>0.18</v>
      </c>
      <c r="AG157" s="352"/>
      <c r="AH157" s="365" t="n">
        <v>-0.5</v>
      </c>
      <c r="AI157" s="365" t="n">
        <v>2.052</v>
      </c>
      <c r="AJ157" s="365" t="n">
        <v>1</v>
      </c>
      <c r="AK157" s="352"/>
      <c r="AL157" s="365" t="n">
        <v>-0.1</v>
      </c>
      <c r="AM157" s="365" t="n">
        <v>1</v>
      </c>
      <c r="AN157" s="365" t="n">
        <v>0.1</v>
      </c>
      <c r="AO157" s="352"/>
      <c r="AP157" s="353" t="n">
        <v>50</v>
      </c>
      <c r="AQ157" s="366" t="n">
        <v>0.4</v>
      </c>
      <c r="AR157" s="352"/>
      <c r="AS157" s="352"/>
      <c r="AT157" s="352"/>
      <c r="AU157" s="352"/>
      <c r="AV157" s="352"/>
      <c r="AW157" s="352"/>
      <c r="AX157" s="352"/>
      <c r="AY157" s="352"/>
      <c r="AZ157" s="352"/>
      <c r="BA157" s="352"/>
      <c r="BB157" s="352"/>
      <c r="BC157" s="352"/>
      <c r="BD157" s="352"/>
      <c r="BE157" s="352"/>
      <c r="BF157" s="352"/>
    </row>
    <row r="158" customFormat="false" ht="12.75" hidden="false" customHeight="false" outlineLevel="0" collapsed="false">
      <c r="A158" s="355" t="n">
        <f aca="false">EOMONTH(A157,0)+1</f>
        <v>41609</v>
      </c>
      <c r="B158" s="346" t="n">
        <v>0.065120432898651</v>
      </c>
      <c r="D158" s="363" t="n">
        <v>40483</v>
      </c>
      <c r="E158" s="364" t="n">
        <v>40.5</v>
      </c>
      <c r="F158" s="364" t="n">
        <v>43</v>
      </c>
      <c r="G158" s="364" t="n">
        <v>45.5</v>
      </c>
      <c r="H158" s="359"/>
      <c r="I158" s="364" t="n">
        <v>23.5</v>
      </c>
      <c r="J158" s="364" t="n">
        <v>28.5</v>
      </c>
      <c r="K158" s="364" t="n">
        <v>30.5</v>
      </c>
      <c r="L158" s="353"/>
      <c r="M158" s="354" t="n">
        <v>41365</v>
      </c>
      <c r="N158" s="365" t="n">
        <v>29.25</v>
      </c>
      <c r="O158" s="365" t="n">
        <v>34.5</v>
      </c>
      <c r="P158" s="365" t="n">
        <v>39.5</v>
      </c>
      <c r="Q158" s="352"/>
      <c r="R158" s="365" t="n">
        <v>29.25</v>
      </c>
      <c r="S158" s="365" t="n">
        <v>34.5</v>
      </c>
      <c r="T158" s="365" t="n">
        <v>39.5</v>
      </c>
      <c r="U158" s="352"/>
      <c r="V158" s="365" t="n">
        <v>0</v>
      </c>
      <c r="W158" s="365" t="n">
        <v>0</v>
      </c>
      <c r="X158" s="365" t="n">
        <v>2</v>
      </c>
      <c r="Y158" s="352"/>
      <c r="Z158" s="365" t="n">
        <v>0.06</v>
      </c>
      <c r="AA158" s="365" t="n">
        <v>0.08</v>
      </c>
      <c r="AB158" s="365" t="n">
        <v>0.12</v>
      </c>
      <c r="AC158" s="352"/>
      <c r="AD158" s="365" t="n">
        <v>0.09</v>
      </c>
      <c r="AE158" s="365" t="n">
        <v>0.12</v>
      </c>
      <c r="AF158" s="365" t="n">
        <v>0.18</v>
      </c>
      <c r="AG158" s="352"/>
      <c r="AH158" s="365" t="n">
        <v>-0.5</v>
      </c>
      <c r="AI158" s="365" t="n">
        <v>1.998</v>
      </c>
      <c r="AJ158" s="365" t="n">
        <v>1</v>
      </c>
      <c r="AK158" s="352"/>
      <c r="AL158" s="365" t="n">
        <v>-0.1</v>
      </c>
      <c r="AM158" s="365" t="n">
        <v>1</v>
      </c>
      <c r="AN158" s="365" t="n">
        <v>0.1</v>
      </c>
      <c r="AO158" s="352"/>
      <c r="AP158" s="353" t="n">
        <v>50</v>
      </c>
      <c r="AQ158" s="366" t="n">
        <v>0.4</v>
      </c>
      <c r="AR158" s="352"/>
      <c r="AS158" s="352"/>
      <c r="AT158" s="352"/>
      <c r="AU158" s="352"/>
      <c r="AV158" s="352"/>
      <c r="AW158" s="352"/>
      <c r="AX158" s="352"/>
      <c r="AY158" s="352"/>
      <c r="AZ158" s="352"/>
      <c r="BA158" s="352"/>
      <c r="BB158" s="352"/>
      <c r="BC158" s="352"/>
      <c r="BD158" s="352"/>
      <c r="BE158" s="352"/>
      <c r="BF158" s="352"/>
    </row>
    <row r="159" customFormat="false" ht="12.75" hidden="false" customHeight="false" outlineLevel="0" collapsed="false">
      <c r="A159" s="355" t="n">
        <f aca="false">EOMONTH(A158,0)+1</f>
        <v>41640</v>
      </c>
      <c r="B159" s="346" t="n">
        <v>0.065137985223169</v>
      </c>
      <c r="D159" s="363" t="n">
        <v>40513</v>
      </c>
      <c r="E159" s="364" t="n">
        <v>40.5999984741211</v>
      </c>
      <c r="F159" s="364" t="n">
        <v>43.0999984741211</v>
      </c>
      <c r="G159" s="364" t="n">
        <v>45.5999984741211</v>
      </c>
      <c r="H159" s="359"/>
      <c r="I159" s="364" t="n">
        <v>24</v>
      </c>
      <c r="J159" s="364" t="n">
        <v>29</v>
      </c>
      <c r="K159" s="364" t="n">
        <v>31</v>
      </c>
      <c r="L159" s="353"/>
      <c r="M159" s="354" t="n">
        <v>41395</v>
      </c>
      <c r="N159" s="365" t="n">
        <v>35.5</v>
      </c>
      <c r="O159" s="365" t="n">
        <v>40.75</v>
      </c>
      <c r="P159" s="365" t="n">
        <v>45.75</v>
      </c>
      <c r="Q159" s="352"/>
      <c r="R159" s="365" t="n">
        <v>35.5</v>
      </c>
      <c r="S159" s="365" t="n">
        <v>40.75</v>
      </c>
      <c r="T159" s="365" t="n">
        <v>45.75</v>
      </c>
      <c r="U159" s="352"/>
      <c r="V159" s="365" t="n">
        <v>0</v>
      </c>
      <c r="W159" s="365" t="n">
        <v>0</v>
      </c>
      <c r="X159" s="365" t="n">
        <v>3</v>
      </c>
      <c r="Y159" s="352"/>
      <c r="Z159" s="365" t="n">
        <v>0.06</v>
      </c>
      <c r="AA159" s="365" t="n">
        <v>0.08</v>
      </c>
      <c r="AB159" s="365" t="n">
        <v>0.12</v>
      </c>
      <c r="AC159" s="352"/>
      <c r="AD159" s="365" t="n">
        <v>0.11625</v>
      </c>
      <c r="AE159" s="365" t="n">
        <v>0.155</v>
      </c>
      <c r="AF159" s="365" t="n">
        <v>0.2325</v>
      </c>
      <c r="AG159" s="352"/>
      <c r="AH159" s="365" t="n">
        <v>-0.4</v>
      </c>
      <c r="AI159" s="365" t="n">
        <v>2.15</v>
      </c>
      <c r="AJ159" s="365" t="n">
        <v>0.5</v>
      </c>
      <c r="AK159" s="352"/>
      <c r="AL159" s="365" t="n">
        <v>-0.1</v>
      </c>
      <c r="AM159" s="365" t="n">
        <v>1.05</v>
      </c>
      <c r="AN159" s="365" t="n">
        <v>0.1</v>
      </c>
      <c r="AO159" s="352"/>
      <c r="AP159" s="353" t="n">
        <v>51</v>
      </c>
      <c r="AQ159" s="366" t="n">
        <v>0.4</v>
      </c>
      <c r="AR159" s="352"/>
      <c r="AS159" s="352"/>
      <c r="AT159" s="352"/>
      <c r="AU159" s="352"/>
      <c r="AV159" s="352"/>
      <c r="AW159" s="352"/>
      <c r="AX159" s="352"/>
      <c r="AY159" s="352"/>
      <c r="AZ159" s="352"/>
      <c r="BA159" s="352"/>
      <c r="BB159" s="352"/>
      <c r="BC159" s="352"/>
      <c r="BD159" s="352"/>
      <c r="BE159" s="352"/>
      <c r="BF159" s="352"/>
    </row>
    <row r="160" customFormat="false" ht="12.75" hidden="false" customHeight="false" outlineLevel="0" collapsed="false">
      <c r="A160" s="355" t="n">
        <f aca="false">EOMONTH(A159,0)+1</f>
        <v>41671</v>
      </c>
      <c r="B160" s="346" t="n">
        <v>0.06515553754779</v>
      </c>
      <c r="D160" s="363" t="n">
        <v>40544</v>
      </c>
      <c r="E160" s="364" t="n">
        <v>53.6000022888184</v>
      </c>
      <c r="F160" s="364" t="n">
        <v>56.3500022888184</v>
      </c>
      <c r="G160" s="364" t="n">
        <v>59.1000022888184</v>
      </c>
      <c r="H160" s="359"/>
      <c r="I160" s="364" t="n">
        <v>24</v>
      </c>
      <c r="J160" s="364" t="n">
        <v>29.5</v>
      </c>
      <c r="K160" s="364" t="n">
        <v>31.5</v>
      </c>
      <c r="L160" s="353"/>
      <c r="M160" s="354" t="n">
        <v>41426</v>
      </c>
      <c r="N160" s="365" t="n">
        <v>39.25</v>
      </c>
      <c r="O160" s="365" t="n">
        <v>44.5</v>
      </c>
      <c r="P160" s="365" t="n">
        <v>49.5</v>
      </c>
      <c r="Q160" s="352"/>
      <c r="R160" s="365" t="n">
        <v>29.5</v>
      </c>
      <c r="S160" s="365" t="n">
        <v>34.75</v>
      </c>
      <c r="T160" s="365" t="n">
        <v>39.75</v>
      </c>
      <c r="U160" s="352"/>
      <c r="V160" s="365" t="n">
        <v>0.75</v>
      </c>
      <c r="W160" s="365" t="n">
        <v>3</v>
      </c>
      <c r="X160" s="365" t="n">
        <v>8</v>
      </c>
      <c r="Y160" s="352"/>
      <c r="Z160" s="365" t="n">
        <v>0.06</v>
      </c>
      <c r="AA160" s="365" t="n">
        <v>0.08</v>
      </c>
      <c r="AB160" s="365" t="n">
        <v>0.12</v>
      </c>
      <c r="AC160" s="352"/>
      <c r="AD160" s="365" t="n">
        <v>0.13125</v>
      </c>
      <c r="AE160" s="365" t="n">
        <v>0.175</v>
      </c>
      <c r="AF160" s="365" t="n">
        <v>0.2625</v>
      </c>
      <c r="AG160" s="352"/>
      <c r="AH160" s="365" t="n">
        <v>-0.4</v>
      </c>
      <c r="AI160" s="365" t="n">
        <v>2.9</v>
      </c>
      <c r="AJ160" s="365" t="n">
        <v>0.5</v>
      </c>
      <c r="AK160" s="352"/>
      <c r="AL160" s="365" t="n">
        <v>-0.1</v>
      </c>
      <c r="AM160" s="365" t="n">
        <v>1.15</v>
      </c>
      <c r="AN160" s="365" t="n">
        <v>0.1</v>
      </c>
      <c r="AO160" s="352"/>
      <c r="AP160" s="353" t="n">
        <v>51</v>
      </c>
      <c r="AQ160" s="366" t="n">
        <v>0.4</v>
      </c>
      <c r="AR160" s="352"/>
      <c r="AS160" s="352"/>
      <c r="AT160" s="352"/>
      <c r="AU160" s="352"/>
      <c r="AV160" s="352"/>
      <c r="AW160" s="352"/>
      <c r="AX160" s="352"/>
      <c r="AY160" s="352"/>
      <c r="AZ160" s="352"/>
      <c r="BA160" s="352"/>
      <c r="BB160" s="352"/>
      <c r="BC160" s="352"/>
      <c r="BD160" s="352"/>
      <c r="BE160" s="352"/>
      <c r="BF160" s="352"/>
    </row>
    <row r="161" customFormat="false" ht="12.75" hidden="false" customHeight="false" outlineLevel="0" collapsed="false">
      <c r="A161" s="355" t="n">
        <f aca="false">EOMONTH(A160,0)+1</f>
        <v>41699</v>
      </c>
      <c r="B161" s="346" t="n">
        <v>0.065171391260439</v>
      </c>
      <c r="D161" s="363" t="n">
        <v>40575</v>
      </c>
      <c r="E161" s="364" t="n">
        <v>53</v>
      </c>
      <c r="F161" s="364" t="n">
        <v>55.75</v>
      </c>
      <c r="G161" s="364" t="n">
        <v>58.5</v>
      </c>
      <c r="H161" s="359"/>
      <c r="I161" s="364" t="n">
        <v>24</v>
      </c>
      <c r="J161" s="364" t="n">
        <v>29.25</v>
      </c>
      <c r="K161" s="364" t="n">
        <v>31.25</v>
      </c>
      <c r="L161" s="353"/>
      <c r="M161" s="354" t="n">
        <v>41456</v>
      </c>
      <c r="N161" s="365" t="n">
        <v>41.25</v>
      </c>
      <c r="O161" s="365" t="n">
        <v>46.5</v>
      </c>
      <c r="P161" s="365" t="n">
        <v>51.5</v>
      </c>
      <c r="Q161" s="352"/>
      <c r="R161" s="365" t="n">
        <v>41.5</v>
      </c>
      <c r="S161" s="365" t="n">
        <v>46.75</v>
      </c>
      <c r="T161" s="365" t="n">
        <v>51.75</v>
      </c>
      <c r="U161" s="352"/>
      <c r="V161" s="365" t="n">
        <v>2</v>
      </c>
      <c r="W161" s="365" t="n">
        <v>7</v>
      </c>
      <c r="X161" s="365" t="n">
        <v>12</v>
      </c>
      <c r="Y161" s="352"/>
      <c r="Z161" s="365" t="n">
        <v>0.06</v>
      </c>
      <c r="AA161" s="365" t="n">
        <v>0.08</v>
      </c>
      <c r="AB161" s="365" t="n">
        <v>0.12</v>
      </c>
      <c r="AC161" s="352"/>
      <c r="AD161" s="365" t="n">
        <v>0.16125</v>
      </c>
      <c r="AE161" s="365" t="n">
        <v>0.215</v>
      </c>
      <c r="AF161" s="365" t="n">
        <v>0.3225</v>
      </c>
      <c r="AG161" s="352"/>
      <c r="AH161" s="365" t="n">
        <v>-0.4</v>
      </c>
      <c r="AI161" s="365" t="n">
        <v>3.9</v>
      </c>
      <c r="AJ161" s="365" t="n">
        <v>0.5</v>
      </c>
      <c r="AK161" s="352"/>
      <c r="AL161" s="365" t="n">
        <v>-0.1</v>
      </c>
      <c r="AM161" s="365" t="n">
        <v>1.15</v>
      </c>
      <c r="AN161" s="365" t="n">
        <v>0.1</v>
      </c>
      <c r="AO161" s="352"/>
      <c r="AP161" s="353" t="n">
        <v>51</v>
      </c>
      <c r="AQ161" s="366" t="n">
        <v>0.4</v>
      </c>
      <c r="AR161" s="352"/>
      <c r="AS161" s="352"/>
      <c r="AT161" s="352"/>
      <c r="AU161" s="352"/>
      <c r="AV161" s="352"/>
      <c r="AW161" s="352"/>
      <c r="AX161" s="352"/>
      <c r="AY161" s="352"/>
      <c r="AZ161" s="352"/>
      <c r="BA161" s="352"/>
      <c r="BB161" s="352"/>
      <c r="BC161" s="352"/>
      <c r="BD161" s="352"/>
      <c r="BE161" s="352"/>
      <c r="BF161" s="352"/>
    </row>
    <row r="162" customFormat="false" ht="12.75" hidden="false" customHeight="false" outlineLevel="0" collapsed="false">
      <c r="A162" s="355" t="n">
        <f aca="false">EOMONTH(A161,0)+1</f>
        <v>41730</v>
      </c>
      <c r="B162" s="346" t="n">
        <v>0.065188943585254</v>
      </c>
      <c r="D162" s="363" t="n">
        <v>40603</v>
      </c>
      <c r="E162" s="364" t="n">
        <v>44.6499977111816</v>
      </c>
      <c r="F162" s="364" t="n">
        <v>47.3999977111816</v>
      </c>
      <c r="G162" s="364" t="n">
        <v>50.1499977111816</v>
      </c>
      <c r="H162" s="359"/>
      <c r="I162" s="364" t="n">
        <v>23.25</v>
      </c>
      <c r="J162" s="364" t="n">
        <v>28.5</v>
      </c>
      <c r="K162" s="364" t="n">
        <v>30.5</v>
      </c>
      <c r="L162" s="353"/>
      <c r="M162" s="354" t="n">
        <v>41487</v>
      </c>
      <c r="N162" s="365" t="n">
        <v>41.25</v>
      </c>
      <c r="O162" s="365" t="n">
        <v>46.5</v>
      </c>
      <c r="P162" s="365" t="n">
        <v>51.5</v>
      </c>
      <c r="Q162" s="352"/>
      <c r="R162" s="365" t="n">
        <v>41.5</v>
      </c>
      <c r="S162" s="365" t="n">
        <v>46.75</v>
      </c>
      <c r="T162" s="365" t="n">
        <v>51.75</v>
      </c>
      <c r="U162" s="352"/>
      <c r="V162" s="365" t="n">
        <v>2</v>
      </c>
      <c r="W162" s="365" t="n">
        <v>7</v>
      </c>
      <c r="X162" s="365" t="n">
        <v>12</v>
      </c>
      <c r="Y162" s="352"/>
      <c r="Z162" s="365" t="n">
        <v>0.06</v>
      </c>
      <c r="AA162" s="365" t="n">
        <v>0.08</v>
      </c>
      <c r="AB162" s="365" t="n">
        <v>0.12</v>
      </c>
      <c r="AC162" s="352"/>
      <c r="AD162" s="365" t="n">
        <v>0.16125</v>
      </c>
      <c r="AE162" s="365" t="n">
        <v>0.215</v>
      </c>
      <c r="AF162" s="365" t="n">
        <v>0.3225</v>
      </c>
      <c r="AG162" s="352"/>
      <c r="AH162" s="365" t="n">
        <v>-0.5</v>
      </c>
      <c r="AI162" s="365" t="n">
        <v>3.9</v>
      </c>
      <c r="AJ162" s="365" t="n">
        <v>1.75</v>
      </c>
      <c r="AK162" s="352"/>
      <c r="AL162" s="365" t="n">
        <v>-0.1</v>
      </c>
      <c r="AM162" s="365" t="n">
        <v>1.15</v>
      </c>
      <c r="AN162" s="365" t="n">
        <v>0.1</v>
      </c>
      <c r="AO162" s="352"/>
      <c r="AP162" s="353" t="n">
        <v>52</v>
      </c>
      <c r="AQ162" s="366" t="n">
        <v>0.4</v>
      </c>
      <c r="AR162" s="352"/>
      <c r="AS162" s="352"/>
      <c r="AT162" s="352"/>
      <c r="AU162" s="352"/>
      <c r="AV162" s="352"/>
      <c r="AW162" s="352"/>
      <c r="AX162" s="352"/>
      <c r="AY162" s="352"/>
      <c r="AZ162" s="352"/>
      <c r="BA162" s="352"/>
      <c r="BB162" s="352"/>
      <c r="BC162" s="352"/>
      <c r="BD162" s="352"/>
      <c r="BE162" s="352"/>
      <c r="BF162" s="352"/>
    </row>
    <row r="163" customFormat="false" ht="12.75" hidden="false" customHeight="false" outlineLevel="0" collapsed="false">
      <c r="A163" s="355" t="n">
        <f aca="false">EOMONTH(A162,0)+1</f>
        <v>41760</v>
      </c>
      <c r="B163" s="346" t="n">
        <v>0.06520592970614</v>
      </c>
      <c r="D163" s="363" t="n">
        <v>40634</v>
      </c>
      <c r="E163" s="364" t="n">
        <v>43.8500022888184</v>
      </c>
      <c r="F163" s="364" t="n">
        <v>46.6000022888184</v>
      </c>
      <c r="G163" s="364" t="n">
        <v>49.3500022888184</v>
      </c>
      <c r="H163" s="359"/>
      <c r="I163" s="364" t="n">
        <v>23</v>
      </c>
      <c r="J163" s="364" t="n">
        <v>28.25</v>
      </c>
      <c r="K163" s="364" t="n">
        <v>30.25</v>
      </c>
      <c r="L163" s="353"/>
      <c r="M163" s="354" t="n">
        <v>41518</v>
      </c>
      <c r="N163" s="365" t="n">
        <v>35.75</v>
      </c>
      <c r="O163" s="365" t="n">
        <v>41</v>
      </c>
      <c r="P163" s="365" t="n">
        <v>46</v>
      </c>
      <c r="Q163" s="352"/>
      <c r="R163" s="365" t="n">
        <v>35.75</v>
      </c>
      <c r="S163" s="365" t="n">
        <v>41</v>
      </c>
      <c r="T163" s="365" t="n">
        <v>46</v>
      </c>
      <c r="U163" s="352"/>
      <c r="V163" s="365" t="n">
        <v>0.25</v>
      </c>
      <c r="W163" s="365" t="n">
        <v>1</v>
      </c>
      <c r="X163" s="365" t="n">
        <v>4</v>
      </c>
      <c r="Y163" s="352"/>
      <c r="Z163" s="365" t="n">
        <v>0.06</v>
      </c>
      <c r="AA163" s="365" t="n">
        <v>0.08</v>
      </c>
      <c r="AB163" s="365" t="n">
        <v>0.12</v>
      </c>
      <c r="AC163" s="352"/>
      <c r="AD163" s="365" t="n">
        <v>0.10125</v>
      </c>
      <c r="AE163" s="365" t="n">
        <v>0.135</v>
      </c>
      <c r="AF163" s="365" t="n">
        <v>0.2025</v>
      </c>
      <c r="AG163" s="352"/>
      <c r="AH163" s="365" t="n">
        <v>-1</v>
      </c>
      <c r="AI163" s="365" t="n">
        <v>2.33</v>
      </c>
      <c r="AJ163" s="365" t="n">
        <v>2.5</v>
      </c>
      <c r="AK163" s="352"/>
      <c r="AL163" s="365" t="n">
        <v>-0.1</v>
      </c>
      <c r="AM163" s="365" t="n">
        <v>1.05</v>
      </c>
      <c r="AN163" s="365" t="n">
        <v>0.1</v>
      </c>
      <c r="AO163" s="352"/>
      <c r="AP163" s="353" t="n">
        <v>52</v>
      </c>
      <c r="AQ163" s="366" t="n">
        <v>0.4</v>
      </c>
      <c r="AR163" s="352"/>
      <c r="AS163" s="352"/>
      <c r="AT163" s="352"/>
      <c r="AU163" s="352"/>
      <c r="AV163" s="352"/>
      <c r="AW163" s="352"/>
      <c r="AX163" s="352"/>
      <c r="AY163" s="352"/>
      <c r="AZ163" s="352"/>
      <c r="BA163" s="352"/>
      <c r="BB163" s="352"/>
      <c r="BC163" s="352"/>
      <c r="BD163" s="352"/>
      <c r="BE163" s="352"/>
      <c r="BF163" s="352"/>
    </row>
    <row r="164" customFormat="false" ht="12.75" hidden="false" customHeight="false" outlineLevel="0" collapsed="false">
      <c r="A164" s="355" t="n">
        <f aca="false">EOMONTH(A163,0)+1</f>
        <v>41791</v>
      </c>
      <c r="B164" s="346" t="n">
        <v>0.065223482031156</v>
      </c>
      <c r="D164" s="363" t="n">
        <v>40664</v>
      </c>
      <c r="E164" s="364" t="n">
        <v>50.9999961853027</v>
      </c>
      <c r="F164" s="364" t="n">
        <v>55.9999961853027</v>
      </c>
      <c r="G164" s="364" t="n">
        <v>60.9999961853027</v>
      </c>
      <c r="H164" s="359"/>
      <c r="I164" s="364" t="n">
        <v>30.75</v>
      </c>
      <c r="J164" s="364" t="n">
        <v>36</v>
      </c>
      <c r="K164" s="364" t="n">
        <v>38</v>
      </c>
      <c r="L164" s="353"/>
      <c r="M164" s="354" t="n">
        <v>41548</v>
      </c>
      <c r="N164" s="365" t="n">
        <v>29.75</v>
      </c>
      <c r="O164" s="365" t="n">
        <v>35</v>
      </c>
      <c r="P164" s="365" t="n">
        <v>40</v>
      </c>
      <c r="Q164" s="352"/>
      <c r="R164" s="365" t="n">
        <v>29.75</v>
      </c>
      <c r="S164" s="365" t="n">
        <v>35</v>
      </c>
      <c r="T164" s="365" t="n">
        <v>40</v>
      </c>
      <c r="U164" s="352"/>
      <c r="V164" s="365" t="n">
        <v>0</v>
      </c>
      <c r="W164" s="365" t="n">
        <v>0</v>
      </c>
      <c r="X164" s="365" t="n">
        <v>2</v>
      </c>
      <c r="Y164" s="352"/>
      <c r="Z164" s="365" t="n">
        <v>0.06</v>
      </c>
      <c r="AA164" s="365" t="n">
        <v>0.08</v>
      </c>
      <c r="AB164" s="365" t="n">
        <v>0.12</v>
      </c>
      <c r="AC164" s="352"/>
      <c r="AD164" s="365" t="n">
        <v>0.07875</v>
      </c>
      <c r="AE164" s="365" t="n">
        <v>0.105</v>
      </c>
      <c r="AF164" s="365" t="n">
        <v>0.1575</v>
      </c>
      <c r="AG164" s="352"/>
      <c r="AH164" s="365" t="n">
        <v>-1</v>
      </c>
      <c r="AI164" s="365" t="n">
        <v>2.06</v>
      </c>
      <c r="AJ164" s="365" t="n">
        <v>2.5</v>
      </c>
      <c r="AK164" s="352"/>
      <c r="AL164" s="365" t="n">
        <v>-0.1</v>
      </c>
      <c r="AM164" s="365" t="n">
        <v>1</v>
      </c>
      <c r="AN164" s="365" t="n">
        <v>0.1</v>
      </c>
      <c r="AO164" s="352"/>
      <c r="AP164" s="353" t="n">
        <v>52</v>
      </c>
      <c r="AQ164" s="366" t="n">
        <v>0.4</v>
      </c>
      <c r="AR164" s="352"/>
      <c r="AS164" s="352"/>
      <c r="AT164" s="352"/>
      <c r="AU164" s="352"/>
      <c r="AV164" s="352"/>
      <c r="AW164" s="352"/>
      <c r="AX164" s="352"/>
      <c r="AY164" s="352"/>
      <c r="AZ164" s="352"/>
      <c r="BA164" s="352"/>
      <c r="BB164" s="352"/>
      <c r="BC164" s="352"/>
      <c r="BD164" s="352"/>
      <c r="BE164" s="352"/>
      <c r="BF164" s="352"/>
    </row>
    <row r="165" customFormat="false" ht="12.75" hidden="false" customHeight="false" outlineLevel="0" collapsed="false">
      <c r="A165" s="355" t="n">
        <f aca="false">EOMONTH(A164,0)+1</f>
        <v>41821</v>
      </c>
      <c r="B165" s="346" t="n">
        <v>0.065240468152237</v>
      </c>
      <c r="D165" s="363" t="n">
        <v>40695</v>
      </c>
      <c r="E165" s="364" t="n">
        <v>50.5</v>
      </c>
      <c r="F165" s="364" t="n">
        <v>65.5</v>
      </c>
      <c r="G165" s="364" t="n">
        <v>75.5</v>
      </c>
      <c r="H165" s="359"/>
      <c r="I165" s="364" t="n">
        <v>30</v>
      </c>
      <c r="J165" s="364" t="n">
        <v>37</v>
      </c>
      <c r="K165" s="364" t="n">
        <v>43</v>
      </c>
      <c r="L165" s="353"/>
      <c r="M165" s="354" t="n">
        <v>41579</v>
      </c>
      <c r="N165" s="365" t="n">
        <v>29.75</v>
      </c>
      <c r="O165" s="365" t="n">
        <v>35</v>
      </c>
      <c r="P165" s="365" t="n">
        <v>40</v>
      </c>
      <c r="Q165" s="352"/>
      <c r="R165" s="365" t="n">
        <v>29.75</v>
      </c>
      <c r="S165" s="365" t="n">
        <v>35</v>
      </c>
      <c r="T165" s="365" t="n">
        <v>40</v>
      </c>
      <c r="U165" s="352"/>
      <c r="V165" s="365" t="n">
        <v>0</v>
      </c>
      <c r="W165" s="365" t="n">
        <v>0</v>
      </c>
      <c r="X165" s="365" t="n">
        <v>2</v>
      </c>
      <c r="Y165" s="352"/>
      <c r="Z165" s="365" t="n">
        <v>0.06</v>
      </c>
      <c r="AA165" s="365" t="n">
        <v>0.08</v>
      </c>
      <c r="AB165" s="365" t="n">
        <v>0.12</v>
      </c>
      <c r="AC165" s="352"/>
      <c r="AD165" s="365" t="n">
        <v>0.07875</v>
      </c>
      <c r="AE165" s="365" t="n">
        <v>0.105</v>
      </c>
      <c r="AF165" s="365" t="n">
        <v>0.1575</v>
      </c>
      <c r="AG165" s="352"/>
      <c r="AH165" s="365" t="n">
        <v>-0.5</v>
      </c>
      <c r="AI165" s="365" t="n">
        <v>2.052</v>
      </c>
      <c r="AJ165" s="365" t="n">
        <v>1</v>
      </c>
      <c r="AK165" s="352"/>
      <c r="AL165" s="365" t="n">
        <v>-0.1</v>
      </c>
      <c r="AM165" s="365" t="n">
        <v>1</v>
      </c>
      <c r="AN165" s="365" t="n">
        <v>0.1</v>
      </c>
      <c r="AO165" s="352"/>
      <c r="AP165" s="353" t="n">
        <v>53</v>
      </c>
      <c r="AQ165" s="366" t="n">
        <v>0.4</v>
      </c>
      <c r="AR165" s="352"/>
      <c r="AS165" s="352"/>
      <c r="AT165" s="352"/>
      <c r="AU165" s="352"/>
      <c r="AV165" s="352"/>
      <c r="AW165" s="352"/>
      <c r="AX165" s="352"/>
      <c r="AY165" s="352"/>
      <c r="AZ165" s="352"/>
      <c r="BA165" s="352"/>
      <c r="BB165" s="352"/>
      <c r="BC165" s="352"/>
      <c r="BD165" s="352"/>
      <c r="BE165" s="352"/>
      <c r="BF165" s="352"/>
    </row>
    <row r="166" customFormat="false" ht="12.75" hidden="false" customHeight="false" outlineLevel="0" collapsed="false">
      <c r="A166" s="355" t="n">
        <f aca="false">EOMONTH(A165,0)+1</f>
        <v>41852</v>
      </c>
      <c r="B166" s="346" t="n">
        <v>0.065258020477454</v>
      </c>
      <c r="D166" s="363" t="n">
        <v>40725</v>
      </c>
      <c r="E166" s="364" t="n">
        <v>52.5</v>
      </c>
      <c r="F166" s="364" t="n">
        <v>87.5</v>
      </c>
      <c r="G166" s="364" t="n">
        <v>102.5</v>
      </c>
      <c r="H166" s="359"/>
      <c r="I166" s="364" t="n">
        <v>27.25</v>
      </c>
      <c r="J166" s="364" t="n">
        <v>33.75</v>
      </c>
      <c r="K166" s="364" t="n">
        <v>42.25</v>
      </c>
      <c r="L166" s="353"/>
      <c r="M166" s="354" t="n">
        <v>41609</v>
      </c>
      <c r="N166" s="365" t="n">
        <v>27.75</v>
      </c>
      <c r="O166" s="365" t="n">
        <v>33</v>
      </c>
      <c r="P166" s="365" t="n">
        <v>38</v>
      </c>
      <c r="Q166" s="352"/>
      <c r="R166" s="365" t="n">
        <v>27.75</v>
      </c>
      <c r="S166" s="365" t="n">
        <v>33</v>
      </c>
      <c r="T166" s="365" t="n">
        <v>38</v>
      </c>
      <c r="U166" s="352"/>
      <c r="V166" s="365" t="n">
        <v>0</v>
      </c>
      <c r="W166" s="365" t="n">
        <v>0</v>
      </c>
      <c r="X166" s="365" t="n">
        <v>2</v>
      </c>
      <c r="Y166" s="352"/>
      <c r="Z166" s="365" t="n">
        <v>0.06</v>
      </c>
      <c r="AA166" s="365" t="n">
        <v>0.08</v>
      </c>
      <c r="AB166" s="365" t="n">
        <v>0.12</v>
      </c>
      <c r="AC166" s="352"/>
      <c r="AD166" s="365" t="n">
        <v>0.08625</v>
      </c>
      <c r="AE166" s="365" t="n">
        <v>0.115</v>
      </c>
      <c r="AF166" s="365" t="n">
        <v>0.1725</v>
      </c>
      <c r="AG166" s="352"/>
      <c r="AH166" s="365" t="n">
        <v>-0.4</v>
      </c>
      <c r="AI166" s="365" t="n">
        <v>1.89</v>
      </c>
      <c r="AJ166" s="365" t="n">
        <v>0.5</v>
      </c>
      <c r="AK166" s="352"/>
      <c r="AL166" s="365" t="n">
        <v>-0.1</v>
      </c>
      <c r="AM166" s="365" t="n">
        <v>1</v>
      </c>
      <c r="AN166" s="365" t="n">
        <v>0.1</v>
      </c>
      <c r="AO166" s="352"/>
      <c r="AP166" s="353" t="n">
        <v>53</v>
      </c>
      <c r="AQ166" s="366" t="n">
        <v>0.4</v>
      </c>
      <c r="AR166" s="352"/>
      <c r="AS166" s="352"/>
      <c r="AT166" s="352"/>
      <c r="AU166" s="352"/>
      <c r="AV166" s="352"/>
      <c r="AW166" s="352"/>
      <c r="AX166" s="352"/>
      <c r="AY166" s="352"/>
      <c r="AZ166" s="352"/>
      <c r="BA166" s="352"/>
      <c r="BB166" s="352"/>
      <c r="BC166" s="352"/>
      <c r="BD166" s="352"/>
      <c r="BE166" s="352"/>
      <c r="BF166" s="352"/>
    </row>
    <row r="167" customFormat="false" ht="12.75" hidden="false" customHeight="false" outlineLevel="0" collapsed="false">
      <c r="A167" s="355" t="n">
        <f aca="false">EOMONTH(A166,0)+1</f>
        <v>41883</v>
      </c>
      <c r="B167" s="346" t="n">
        <v>0.065275572802773</v>
      </c>
      <c r="D167" s="363" t="n">
        <v>40756</v>
      </c>
      <c r="E167" s="364" t="n">
        <v>52.5</v>
      </c>
      <c r="F167" s="364" t="n">
        <v>87.5</v>
      </c>
      <c r="G167" s="364" t="n">
        <v>102.5</v>
      </c>
      <c r="H167" s="359"/>
      <c r="I167" s="364" t="n">
        <v>27</v>
      </c>
      <c r="J167" s="364" t="n">
        <v>33.5</v>
      </c>
      <c r="K167" s="364" t="n">
        <v>42</v>
      </c>
      <c r="L167" s="353"/>
      <c r="M167" s="354" t="n">
        <v>41640</v>
      </c>
      <c r="N167" s="365" t="n">
        <v>29.5</v>
      </c>
      <c r="O167" s="365" t="n">
        <v>35</v>
      </c>
      <c r="P167" s="365" t="n">
        <v>40.25</v>
      </c>
      <c r="Q167" s="352"/>
      <c r="R167" s="365" t="n">
        <v>29.75</v>
      </c>
      <c r="S167" s="365" t="n">
        <v>35.25</v>
      </c>
      <c r="T167" s="365" t="n">
        <v>40.5</v>
      </c>
      <c r="U167" s="352"/>
      <c r="V167" s="365" t="n">
        <v>0</v>
      </c>
      <c r="W167" s="365" t="n">
        <v>0</v>
      </c>
      <c r="X167" s="365" t="n">
        <v>3</v>
      </c>
      <c r="Y167" s="352"/>
      <c r="Z167" s="365" t="n">
        <v>0.06</v>
      </c>
      <c r="AA167" s="365" t="n">
        <v>0.08</v>
      </c>
      <c r="AB167" s="365" t="n">
        <v>0.12</v>
      </c>
      <c r="AC167" s="352"/>
      <c r="AD167" s="365" t="n">
        <v>0.10125</v>
      </c>
      <c r="AE167" s="365" t="n">
        <v>0.135</v>
      </c>
      <c r="AF167" s="365" t="n">
        <v>0.2025</v>
      </c>
      <c r="AG167" s="352"/>
      <c r="AH167" s="365" t="n">
        <v>-0.4</v>
      </c>
      <c r="AI167" s="365" t="n">
        <v>2.322</v>
      </c>
      <c r="AJ167" s="365" t="n">
        <v>0.5</v>
      </c>
      <c r="AK167" s="352"/>
      <c r="AL167" s="365" t="n">
        <v>-0.1</v>
      </c>
      <c r="AM167" s="365" t="n">
        <v>1</v>
      </c>
      <c r="AN167" s="365" t="n">
        <v>0.1</v>
      </c>
      <c r="AO167" s="352"/>
      <c r="AP167" s="353" t="n">
        <v>53</v>
      </c>
      <c r="AQ167" s="366" t="n">
        <v>0.4</v>
      </c>
      <c r="AR167" s="352"/>
      <c r="AS167" s="352"/>
      <c r="AT167" s="352"/>
      <c r="AU167" s="352"/>
      <c r="AV167" s="352"/>
      <c r="AW167" s="352"/>
      <c r="AX167" s="352"/>
      <c r="AY167" s="352"/>
      <c r="AZ167" s="352"/>
      <c r="BA167" s="352"/>
      <c r="BB167" s="352"/>
      <c r="BC167" s="352"/>
      <c r="BD167" s="352"/>
      <c r="BE167" s="352"/>
      <c r="BF167" s="352"/>
    </row>
    <row r="168" customFormat="false" ht="12.75" hidden="false" customHeight="false" outlineLevel="0" collapsed="false">
      <c r="A168" s="355" t="n">
        <f aca="false">EOMONTH(A167,0)+1</f>
        <v>41913</v>
      </c>
      <c r="B168" s="346" t="n">
        <v>0.065292558924147</v>
      </c>
      <c r="D168" s="363" t="n">
        <v>40787</v>
      </c>
      <c r="E168" s="364" t="n">
        <v>36.5000038146973</v>
      </c>
      <c r="F168" s="364" t="n">
        <v>46.5000038146973</v>
      </c>
      <c r="G168" s="364" t="n">
        <v>56.5000038146973</v>
      </c>
      <c r="H168" s="359"/>
      <c r="I168" s="364" t="n">
        <v>26.25</v>
      </c>
      <c r="J168" s="364" t="n">
        <v>34</v>
      </c>
      <c r="K168" s="364" t="n">
        <v>36</v>
      </c>
      <c r="L168" s="353"/>
      <c r="M168" s="354" t="n">
        <v>41671</v>
      </c>
      <c r="N168" s="365" t="n">
        <v>27.5</v>
      </c>
      <c r="O168" s="365" t="n">
        <v>33</v>
      </c>
      <c r="P168" s="365" t="n">
        <v>38.25</v>
      </c>
      <c r="Q168" s="352"/>
      <c r="R168" s="365" t="n">
        <v>27.75</v>
      </c>
      <c r="S168" s="365" t="n">
        <v>33.25</v>
      </c>
      <c r="T168" s="365" t="n">
        <v>38.5</v>
      </c>
      <c r="U168" s="352"/>
      <c r="V168" s="365" t="n">
        <v>0</v>
      </c>
      <c r="W168" s="365" t="n">
        <v>0</v>
      </c>
      <c r="X168" s="365" t="n">
        <v>3</v>
      </c>
      <c r="Y168" s="352"/>
      <c r="Z168" s="365" t="n">
        <v>0.06</v>
      </c>
      <c r="AA168" s="365" t="n">
        <v>0.08</v>
      </c>
      <c r="AB168" s="365" t="n">
        <v>0.12</v>
      </c>
      <c r="AC168" s="352"/>
      <c r="AD168" s="365" t="n">
        <v>0.10125</v>
      </c>
      <c r="AE168" s="365" t="n">
        <v>0.135</v>
      </c>
      <c r="AF168" s="365" t="n">
        <v>0.2025</v>
      </c>
      <c r="AG168" s="352"/>
      <c r="AH168" s="365" t="n">
        <v>-0.4</v>
      </c>
      <c r="AI168" s="365" t="n">
        <v>2.322</v>
      </c>
      <c r="AJ168" s="365" t="n">
        <v>0.6</v>
      </c>
      <c r="AK168" s="352"/>
      <c r="AL168" s="365" t="n">
        <v>-0.1</v>
      </c>
      <c r="AM168" s="365" t="n">
        <v>1</v>
      </c>
      <c r="AN168" s="365" t="n">
        <v>0.1</v>
      </c>
      <c r="AO168" s="352"/>
      <c r="AP168" s="353" t="n">
        <v>54</v>
      </c>
      <c r="AQ168" s="366" t="n">
        <v>0.4</v>
      </c>
      <c r="AR168" s="352"/>
      <c r="AS168" s="352"/>
      <c r="AT168" s="352"/>
      <c r="AU168" s="352"/>
      <c r="AV168" s="352"/>
      <c r="AW168" s="352"/>
      <c r="AX168" s="352"/>
      <c r="AY168" s="352"/>
      <c r="AZ168" s="352"/>
      <c r="BA168" s="352"/>
      <c r="BB168" s="352"/>
      <c r="BC168" s="352"/>
      <c r="BD168" s="352"/>
      <c r="BE168" s="352"/>
      <c r="BF168" s="352"/>
    </row>
    <row r="169" customFormat="false" ht="12.75" hidden="false" customHeight="false" outlineLevel="0" collapsed="false">
      <c r="A169" s="355" t="n">
        <f aca="false">EOMONTH(A168,0)+1</f>
        <v>41944</v>
      </c>
      <c r="B169" s="346" t="n">
        <v>0.065310111249667</v>
      </c>
      <c r="D169" s="363" t="n">
        <v>40817</v>
      </c>
      <c r="E169" s="364" t="n">
        <v>40.6500015258789</v>
      </c>
      <c r="F169" s="364" t="n">
        <v>43.4000015258789</v>
      </c>
      <c r="G169" s="364" t="n">
        <v>46.1500015258789</v>
      </c>
      <c r="H169" s="359"/>
      <c r="I169" s="364" t="n">
        <v>23.5</v>
      </c>
      <c r="J169" s="364" t="n">
        <v>28.75</v>
      </c>
      <c r="K169" s="364" t="n">
        <v>30.75</v>
      </c>
      <c r="L169" s="353"/>
      <c r="M169" s="354" t="n">
        <v>41699</v>
      </c>
      <c r="N169" s="365" t="n">
        <v>28.5</v>
      </c>
      <c r="O169" s="365" t="n">
        <v>34</v>
      </c>
      <c r="P169" s="365" t="n">
        <v>39.25</v>
      </c>
      <c r="Q169" s="352"/>
      <c r="R169" s="365" t="n">
        <v>28.75</v>
      </c>
      <c r="S169" s="365" t="n">
        <v>34.25</v>
      </c>
      <c r="T169" s="365" t="n">
        <v>39.5</v>
      </c>
      <c r="U169" s="352"/>
      <c r="V169" s="365" t="n">
        <v>0</v>
      </c>
      <c r="W169" s="365" t="n">
        <v>0</v>
      </c>
      <c r="X169" s="365" t="n">
        <v>2</v>
      </c>
      <c r="Y169" s="352"/>
      <c r="Z169" s="365" t="n">
        <v>0.06</v>
      </c>
      <c r="AA169" s="365" t="n">
        <v>0.08</v>
      </c>
      <c r="AB169" s="365" t="n">
        <v>0.12</v>
      </c>
      <c r="AC169" s="352"/>
      <c r="AD169" s="365" t="n">
        <v>0.09</v>
      </c>
      <c r="AE169" s="365" t="n">
        <v>0.12</v>
      </c>
      <c r="AF169" s="365" t="n">
        <v>0.18</v>
      </c>
      <c r="AG169" s="352"/>
      <c r="AH169" s="365" t="n">
        <v>-0.5</v>
      </c>
      <c r="AI169" s="365" t="n">
        <v>2.052</v>
      </c>
      <c r="AJ169" s="365" t="n">
        <v>1</v>
      </c>
      <c r="AK169" s="352"/>
      <c r="AL169" s="365" t="n">
        <v>-0.1</v>
      </c>
      <c r="AM169" s="365" t="n">
        <v>1</v>
      </c>
      <c r="AN169" s="365" t="n">
        <v>0.1</v>
      </c>
      <c r="AO169" s="352"/>
      <c r="AP169" s="353" t="n">
        <v>54</v>
      </c>
      <c r="AQ169" s="366" t="n">
        <v>0.4</v>
      </c>
      <c r="AR169" s="352"/>
      <c r="AS169" s="352"/>
      <c r="AT169" s="352"/>
      <c r="AU169" s="352"/>
      <c r="AV169" s="352"/>
      <c r="AW169" s="352"/>
      <c r="AX169" s="352"/>
      <c r="AY169" s="352"/>
      <c r="AZ169" s="352"/>
      <c r="BA169" s="352"/>
      <c r="BB169" s="352"/>
      <c r="BC169" s="352"/>
      <c r="BD169" s="352"/>
      <c r="BE169" s="352"/>
      <c r="BF169" s="352"/>
    </row>
    <row r="170" customFormat="false" ht="12.75" hidden="false" customHeight="false" outlineLevel="0" collapsed="false">
      <c r="A170" s="355" t="n">
        <f aca="false">EOMONTH(A169,0)+1</f>
        <v>41974</v>
      </c>
      <c r="B170" s="346" t="n">
        <v>0.065327097371235</v>
      </c>
      <c r="D170" s="363" t="n">
        <v>40848</v>
      </c>
      <c r="E170" s="364" t="n">
        <v>40.75</v>
      </c>
      <c r="F170" s="364" t="n">
        <v>43.5</v>
      </c>
      <c r="G170" s="364" t="n">
        <v>46.25</v>
      </c>
      <c r="H170" s="359"/>
      <c r="I170" s="364" t="n">
        <v>23.5</v>
      </c>
      <c r="J170" s="364" t="n">
        <v>28.75</v>
      </c>
      <c r="K170" s="364" t="n">
        <v>30.75</v>
      </c>
      <c r="L170" s="353"/>
      <c r="M170" s="354" t="n">
        <v>41730</v>
      </c>
      <c r="N170" s="365" t="n">
        <v>29.5</v>
      </c>
      <c r="O170" s="365" t="n">
        <v>35</v>
      </c>
      <c r="P170" s="365" t="n">
        <v>40.25</v>
      </c>
      <c r="Q170" s="352"/>
      <c r="R170" s="365" t="n">
        <v>29.75</v>
      </c>
      <c r="S170" s="365" t="n">
        <v>35.25</v>
      </c>
      <c r="T170" s="365" t="n">
        <v>40.5</v>
      </c>
      <c r="U170" s="352"/>
      <c r="V170" s="365" t="n">
        <v>0</v>
      </c>
      <c r="W170" s="365" t="n">
        <v>0</v>
      </c>
      <c r="X170" s="365" t="n">
        <v>2</v>
      </c>
      <c r="Y170" s="352"/>
      <c r="Z170" s="365" t="n">
        <v>0.06</v>
      </c>
      <c r="AA170" s="365" t="n">
        <v>0.08</v>
      </c>
      <c r="AB170" s="365" t="n">
        <v>0.12</v>
      </c>
      <c r="AC170" s="352"/>
      <c r="AD170" s="365" t="n">
        <v>0.09</v>
      </c>
      <c r="AE170" s="365" t="n">
        <v>0.12</v>
      </c>
      <c r="AF170" s="365" t="n">
        <v>0.18</v>
      </c>
      <c r="AG170" s="352"/>
      <c r="AH170" s="365" t="n">
        <v>-0.5</v>
      </c>
      <c r="AI170" s="365" t="n">
        <v>1.998</v>
      </c>
      <c r="AJ170" s="365" t="n">
        <v>1</v>
      </c>
      <c r="AK170" s="352"/>
      <c r="AL170" s="365" t="n">
        <v>-0.1</v>
      </c>
      <c r="AM170" s="365" t="n">
        <v>1</v>
      </c>
      <c r="AN170" s="365" t="n">
        <v>0.1</v>
      </c>
      <c r="AO170" s="352"/>
      <c r="AP170" s="353" t="n">
        <v>54</v>
      </c>
      <c r="AQ170" s="366" t="n">
        <v>0.4</v>
      </c>
      <c r="AR170" s="352"/>
      <c r="AS170" s="352"/>
      <c r="AT170" s="352"/>
      <c r="AU170" s="352"/>
      <c r="AV170" s="352"/>
      <c r="AW170" s="352"/>
      <c r="AX170" s="352"/>
      <c r="AY170" s="352"/>
      <c r="AZ170" s="352"/>
      <c r="BA170" s="352"/>
      <c r="BB170" s="352"/>
      <c r="BC170" s="352"/>
      <c r="BD170" s="352"/>
      <c r="BE170" s="352"/>
      <c r="BF170" s="352"/>
    </row>
    <row r="171" customFormat="false" ht="12.75" hidden="false" customHeight="false" outlineLevel="0" collapsed="false">
      <c r="A171" s="355" t="n">
        <f aca="false">EOMONTH(A170,0)+1</f>
        <v>42005</v>
      </c>
      <c r="B171" s="346" t="n">
        <v>0.065344649696957</v>
      </c>
      <c r="D171" s="363" t="n">
        <v>40878</v>
      </c>
      <c r="E171" s="364" t="n">
        <v>40.8499984741211</v>
      </c>
      <c r="F171" s="364" t="n">
        <v>43.5999984741211</v>
      </c>
      <c r="G171" s="364" t="n">
        <v>46.3499984741211</v>
      </c>
      <c r="H171" s="359"/>
      <c r="I171" s="364" t="n">
        <v>24</v>
      </c>
      <c r="J171" s="364" t="n">
        <v>29.25</v>
      </c>
      <c r="K171" s="364" t="n">
        <v>31.25</v>
      </c>
      <c r="L171" s="353"/>
      <c r="M171" s="354" t="n">
        <v>41760</v>
      </c>
      <c r="N171" s="365" t="n">
        <v>35.75</v>
      </c>
      <c r="O171" s="365" t="n">
        <v>41.25</v>
      </c>
      <c r="P171" s="365" t="n">
        <v>46.5</v>
      </c>
      <c r="Q171" s="352"/>
      <c r="R171" s="365" t="n">
        <v>36</v>
      </c>
      <c r="S171" s="365" t="n">
        <v>41.5</v>
      </c>
      <c r="T171" s="365" t="n">
        <v>46.75</v>
      </c>
      <c r="U171" s="352"/>
      <c r="V171" s="365" t="n">
        <v>0</v>
      </c>
      <c r="W171" s="365" t="n">
        <v>0</v>
      </c>
      <c r="X171" s="365" t="n">
        <v>3</v>
      </c>
      <c r="Y171" s="352"/>
      <c r="Z171" s="365" t="n">
        <v>0.06</v>
      </c>
      <c r="AA171" s="365" t="n">
        <v>0.08</v>
      </c>
      <c r="AB171" s="365" t="n">
        <v>0.12</v>
      </c>
      <c r="AC171" s="352"/>
      <c r="AD171" s="365" t="n">
        <v>0.11625</v>
      </c>
      <c r="AE171" s="365" t="n">
        <v>0.155</v>
      </c>
      <c r="AF171" s="365" t="n">
        <v>0.2325</v>
      </c>
      <c r="AG171" s="352"/>
      <c r="AH171" s="365" t="n">
        <v>-0.4</v>
      </c>
      <c r="AI171" s="365" t="n">
        <v>2.15</v>
      </c>
      <c r="AJ171" s="365" t="n">
        <v>0.5</v>
      </c>
      <c r="AK171" s="352"/>
      <c r="AL171" s="365" t="n">
        <v>-0.1</v>
      </c>
      <c r="AM171" s="365" t="n">
        <v>1.05</v>
      </c>
      <c r="AN171" s="365" t="n">
        <v>0.1</v>
      </c>
      <c r="AO171" s="352"/>
      <c r="AP171" s="353" t="n">
        <v>55</v>
      </c>
      <c r="AQ171" s="366" t="n">
        <v>0.4</v>
      </c>
      <c r="AR171" s="352"/>
      <c r="AS171" s="352"/>
      <c r="AT171" s="352"/>
      <c r="AU171" s="352"/>
      <c r="AV171" s="352"/>
      <c r="AW171" s="352"/>
      <c r="AX171" s="352"/>
      <c r="AY171" s="352"/>
      <c r="AZ171" s="352"/>
      <c r="BA171" s="352"/>
      <c r="BB171" s="352"/>
      <c r="BC171" s="352"/>
      <c r="BD171" s="352"/>
      <c r="BE171" s="352"/>
      <c r="BF171" s="352"/>
    </row>
    <row r="172" customFormat="false" ht="12.75" hidden="false" customHeight="false" outlineLevel="0" collapsed="false">
      <c r="A172" s="355" t="n">
        <f aca="false">EOMONTH(A171,0)+1</f>
        <v>42036</v>
      </c>
      <c r="B172" s="346" t="n">
        <v>0.06536220202278</v>
      </c>
      <c r="D172" s="363" t="n">
        <v>40909</v>
      </c>
      <c r="E172" s="364" t="n">
        <v>53.8500022888184</v>
      </c>
      <c r="F172" s="364" t="n">
        <v>56.8500022888184</v>
      </c>
      <c r="G172" s="364" t="n">
        <v>59.8500022888184</v>
      </c>
      <c r="H172" s="359"/>
      <c r="I172" s="364" t="n">
        <v>24</v>
      </c>
      <c r="J172" s="364" t="n">
        <v>29.75</v>
      </c>
      <c r="K172" s="364" t="n">
        <v>31.75</v>
      </c>
      <c r="L172" s="353"/>
      <c r="M172" s="354" t="n">
        <v>41791</v>
      </c>
      <c r="N172" s="365" t="n">
        <v>39.5</v>
      </c>
      <c r="O172" s="365" t="n">
        <v>45</v>
      </c>
      <c r="P172" s="365" t="n">
        <v>50.25</v>
      </c>
      <c r="Q172" s="352"/>
      <c r="R172" s="365" t="n">
        <v>30</v>
      </c>
      <c r="S172" s="365" t="n">
        <v>35.5</v>
      </c>
      <c r="T172" s="365" t="n">
        <v>40.75</v>
      </c>
      <c r="U172" s="352"/>
      <c r="V172" s="365" t="n">
        <v>0.75</v>
      </c>
      <c r="W172" s="365" t="n">
        <v>3</v>
      </c>
      <c r="X172" s="365" t="n">
        <v>8</v>
      </c>
      <c r="Y172" s="352"/>
      <c r="Z172" s="365" t="n">
        <v>0.06</v>
      </c>
      <c r="AA172" s="365" t="n">
        <v>0.08</v>
      </c>
      <c r="AB172" s="365" t="n">
        <v>0.12</v>
      </c>
      <c r="AC172" s="352"/>
      <c r="AD172" s="365" t="n">
        <v>0.13125</v>
      </c>
      <c r="AE172" s="365" t="n">
        <v>0.175</v>
      </c>
      <c r="AF172" s="365" t="n">
        <v>0.2625</v>
      </c>
      <c r="AG172" s="352"/>
      <c r="AH172" s="365" t="n">
        <v>-0.4</v>
      </c>
      <c r="AI172" s="365" t="n">
        <v>2.9</v>
      </c>
      <c r="AJ172" s="365" t="n">
        <v>0.5</v>
      </c>
      <c r="AK172" s="352"/>
      <c r="AL172" s="365" t="n">
        <v>-0.1</v>
      </c>
      <c r="AM172" s="365" t="n">
        <v>1.15</v>
      </c>
      <c r="AN172" s="365" t="n">
        <v>0.1</v>
      </c>
      <c r="AO172" s="352"/>
      <c r="AP172" s="353" t="n">
        <v>55</v>
      </c>
      <c r="AQ172" s="366" t="n">
        <v>0.4</v>
      </c>
      <c r="AR172" s="352"/>
      <c r="AS172" s="352"/>
      <c r="AT172" s="352"/>
      <c r="AU172" s="352"/>
      <c r="AV172" s="352"/>
      <c r="AW172" s="352"/>
      <c r="AX172" s="352"/>
      <c r="AY172" s="352"/>
      <c r="AZ172" s="352"/>
      <c r="BA172" s="352"/>
      <c r="BB172" s="352"/>
      <c r="BC172" s="352"/>
      <c r="BD172" s="352"/>
      <c r="BE172" s="352"/>
      <c r="BF172" s="352"/>
    </row>
    <row r="173" customFormat="false" ht="12.75" hidden="false" customHeight="false" outlineLevel="0" collapsed="false">
      <c r="A173" s="355" t="n">
        <f aca="false">EOMONTH(A172,0)+1</f>
        <v>42064</v>
      </c>
      <c r="B173" s="346" t="n">
        <v>0.065378055736514</v>
      </c>
      <c r="D173" s="363" t="n">
        <v>40940</v>
      </c>
      <c r="E173" s="364" t="n">
        <v>53.25</v>
      </c>
      <c r="F173" s="364" t="n">
        <v>56.25</v>
      </c>
      <c r="G173" s="364" t="n">
        <v>59.25</v>
      </c>
      <c r="H173" s="359"/>
      <c r="I173" s="364" t="n">
        <v>24</v>
      </c>
      <c r="J173" s="364" t="n">
        <v>29.5</v>
      </c>
      <c r="K173" s="364" t="n">
        <v>31.5</v>
      </c>
      <c r="L173" s="353"/>
      <c r="M173" s="354" t="n">
        <v>41821</v>
      </c>
      <c r="N173" s="365" t="n">
        <v>41.5</v>
      </c>
      <c r="O173" s="365" t="n">
        <v>47</v>
      </c>
      <c r="P173" s="365" t="n">
        <v>52.25</v>
      </c>
      <c r="Q173" s="352"/>
      <c r="R173" s="365" t="n">
        <v>42</v>
      </c>
      <c r="S173" s="365" t="n">
        <v>47.5</v>
      </c>
      <c r="T173" s="365" t="n">
        <v>52.75</v>
      </c>
      <c r="U173" s="352"/>
      <c r="V173" s="365" t="n">
        <v>2</v>
      </c>
      <c r="W173" s="365" t="n">
        <v>7</v>
      </c>
      <c r="X173" s="365" t="n">
        <v>12</v>
      </c>
      <c r="Y173" s="352"/>
      <c r="Z173" s="365" t="n">
        <v>0.06</v>
      </c>
      <c r="AA173" s="365" t="n">
        <v>0.08</v>
      </c>
      <c r="AB173" s="365" t="n">
        <v>0.12</v>
      </c>
      <c r="AC173" s="352"/>
      <c r="AD173" s="365" t="n">
        <v>0.16125</v>
      </c>
      <c r="AE173" s="365" t="n">
        <v>0.215</v>
      </c>
      <c r="AF173" s="365" t="n">
        <v>0.3225</v>
      </c>
      <c r="AG173" s="352"/>
      <c r="AH173" s="365" t="n">
        <v>-0.4</v>
      </c>
      <c r="AI173" s="365" t="n">
        <v>3.9</v>
      </c>
      <c r="AJ173" s="365" t="n">
        <v>0.5</v>
      </c>
      <c r="AK173" s="352"/>
      <c r="AL173" s="365" t="n">
        <v>-0.1</v>
      </c>
      <c r="AM173" s="365" t="n">
        <v>1.15</v>
      </c>
      <c r="AN173" s="365" t="n">
        <v>0.1</v>
      </c>
      <c r="AO173" s="352"/>
      <c r="AP173" s="353" t="n">
        <v>55</v>
      </c>
      <c r="AQ173" s="366" t="n">
        <v>0.4</v>
      </c>
      <c r="AR173" s="352"/>
      <c r="AS173" s="352"/>
      <c r="AT173" s="352"/>
      <c r="AU173" s="352"/>
      <c r="AV173" s="352"/>
      <c r="AW173" s="352"/>
      <c r="AX173" s="352"/>
      <c r="AY173" s="352"/>
      <c r="AZ173" s="352"/>
      <c r="BA173" s="352"/>
      <c r="BB173" s="352"/>
      <c r="BC173" s="352"/>
      <c r="BD173" s="352"/>
      <c r="BE173" s="352"/>
      <c r="BF173" s="352"/>
    </row>
    <row r="174" customFormat="false" ht="12.75" hidden="false" customHeight="false" outlineLevel="0" collapsed="false">
      <c r="A174" s="355" t="n">
        <f aca="false">EOMONTH(A173,0)+1</f>
        <v>42095</v>
      </c>
      <c r="B174" s="346" t="n">
        <v>0.065395608062531</v>
      </c>
      <c r="D174" s="363" t="n">
        <v>40969</v>
      </c>
      <c r="E174" s="364" t="n">
        <v>44.8999977111816</v>
      </c>
      <c r="F174" s="364" t="n">
        <v>47.8999977111816</v>
      </c>
      <c r="G174" s="364" t="n">
        <v>50.8999977111816</v>
      </c>
      <c r="H174" s="359"/>
      <c r="I174" s="364" t="n">
        <v>23.25</v>
      </c>
      <c r="J174" s="364" t="n">
        <v>28.75</v>
      </c>
      <c r="K174" s="364" t="n">
        <v>30.75</v>
      </c>
      <c r="L174" s="353"/>
      <c r="M174" s="354" t="n">
        <v>41852</v>
      </c>
      <c r="N174" s="365" t="n">
        <v>41.5</v>
      </c>
      <c r="O174" s="365" t="n">
        <v>47</v>
      </c>
      <c r="P174" s="365" t="n">
        <v>52.25</v>
      </c>
      <c r="Q174" s="352"/>
      <c r="R174" s="365" t="n">
        <v>42</v>
      </c>
      <c r="S174" s="365" t="n">
        <v>47.5</v>
      </c>
      <c r="T174" s="365" t="n">
        <v>52.75</v>
      </c>
      <c r="U174" s="352"/>
      <c r="V174" s="365" t="n">
        <v>2</v>
      </c>
      <c r="W174" s="365" t="n">
        <v>7</v>
      </c>
      <c r="X174" s="365" t="n">
        <v>12</v>
      </c>
      <c r="Y174" s="352"/>
      <c r="Z174" s="365" t="n">
        <v>0.06</v>
      </c>
      <c r="AA174" s="365" t="n">
        <v>0.08</v>
      </c>
      <c r="AB174" s="365" t="n">
        <v>0.12</v>
      </c>
      <c r="AC174" s="352"/>
      <c r="AD174" s="365" t="n">
        <v>0.16125</v>
      </c>
      <c r="AE174" s="365" t="n">
        <v>0.215</v>
      </c>
      <c r="AF174" s="365" t="n">
        <v>0.3225</v>
      </c>
      <c r="AG174" s="352"/>
      <c r="AH174" s="365" t="n">
        <v>-0.5</v>
      </c>
      <c r="AI174" s="365" t="n">
        <v>3.9</v>
      </c>
      <c r="AJ174" s="365" t="n">
        <v>1.75</v>
      </c>
      <c r="AK174" s="352"/>
      <c r="AL174" s="365" t="n">
        <v>-0.1</v>
      </c>
      <c r="AM174" s="365" t="n">
        <v>1.15</v>
      </c>
      <c r="AN174" s="365" t="n">
        <v>0.1</v>
      </c>
      <c r="AO174" s="352"/>
      <c r="AP174" s="353" t="n">
        <v>56</v>
      </c>
      <c r="AQ174" s="366" t="n">
        <v>0.4</v>
      </c>
      <c r="AR174" s="352"/>
      <c r="AS174" s="352"/>
      <c r="AT174" s="352"/>
      <c r="AU174" s="352"/>
      <c r="AV174" s="352"/>
      <c r="AW174" s="352"/>
      <c r="AX174" s="352"/>
      <c r="AY174" s="352"/>
      <c r="AZ174" s="352"/>
      <c r="BA174" s="352"/>
      <c r="BB174" s="352"/>
      <c r="BC174" s="352"/>
      <c r="BD174" s="352"/>
      <c r="BE174" s="352"/>
      <c r="BF174" s="352"/>
    </row>
    <row r="175" customFormat="false" ht="12.75" hidden="false" customHeight="false" outlineLevel="0" collapsed="false">
      <c r="A175" s="355" t="n">
        <f aca="false">EOMONTH(A174,0)+1</f>
        <v>42125</v>
      </c>
      <c r="B175" s="346" t="n">
        <v>0.065412594184581</v>
      </c>
      <c r="D175" s="363" t="n">
        <v>41000</v>
      </c>
      <c r="E175" s="364" t="n">
        <v>44.1000022888184</v>
      </c>
      <c r="F175" s="364" t="n">
        <v>47.1000022888184</v>
      </c>
      <c r="G175" s="364" t="n">
        <v>50.1000022888184</v>
      </c>
      <c r="H175" s="359"/>
      <c r="I175" s="364" t="n">
        <v>23</v>
      </c>
      <c r="J175" s="364" t="n">
        <v>28.5</v>
      </c>
      <c r="K175" s="364" t="n">
        <v>30.5</v>
      </c>
      <c r="L175" s="353"/>
      <c r="M175" s="354" t="n">
        <v>41883</v>
      </c>
      <c r="N175" s="365" t="n">
        <v>36</v>
      </c>
      <c r="O175" s="365" t="n">
        <v>41.5</v>
      </c>
      <c r="P175" s="365" t="n">
        <v>46.75</v>
      </c>
      <c r="Q175" s="352"/>
      <c r="R175" s="365" t="n">
        <v>36.25</v>
      </c>
      <c r="S175" s="365" t="n">
        <v>41.75</v>
      </c>
      <c r="T175" s="365" t="n">
        <v>47</v>
      </c>
      <c r="U175" s="352"/>
      <c r="V175" s="365" t="n">
        <v>0.25</v>
      </c>
      <c r="W175" s="365" t="n">
        <v>1</v>
      </c>
      <c r="X175" s="365" t="n">
        <v>4</v>
      </c>
      <c r="Y175" s="352"/>
      <c r="Z175" s="365" t="n">
        <v>0.06</v>
      </c>
      <c r="AA175" s="365" t="n">
        <v>0.08</v>
      </c>
      <c r="AB175" s="365" t="n">
        <v>0.12</v>
      </c>
      <c r="AC175" s="352"/>
      <c r="AD175" s="365" t="n">
        <v>0.10125</v>
      </c>
      <c r="AE175" s="365" t="n">
        <v>0.135</v>
      </c>
      <c r="AF175" s="365" t="n">
        <v>0.2025</v>
      </c>
      <c r="AG175" s="352"/>
      <c r="AH175" s="365" t="n">
        <v>-1</v>
      </c>
      <c r="AI175" s="365" t="n">
        <v>2.33</v>
      </c>
      <c r="AJ175" s="365" t="n">
        <v>2.5</v>
      </c>
      <c r="AK175" s="352"/>
      <c r="AL175" s="365" t="n">
        <v>-0.1</v>
      </c>
      <c r="AM175" s="365" t="n">
        <v>1.05</v>
      </c>
      <c r="AN175" s="365" t="n">
        <v>0.1</v>
      </c>
      <c r="AO175" s="352"/>
      <c r="AP175" s="353" t="n">
        <v>56</v>
      </c>
      <c r="AQ175" s="366" t="n">
        <v>0.4</v>
      </c>
      <c r="AR175" s="352"/>
      <c r="AS175" s="352"/>
      <c r="AT175" s="352"/>
      <c r="AU175" s="352"/>
      <c r="AV175" s="352"/>
      <c r="AW175" s="352"/>
      <c r="AX175" s="352"/>
      <c r="AY175" s="352"/>
      <c r="AZ175" s="352"/>
      <c r="BA175" s="352"/>
      <c r="BB175" s="352"/>
      <c r="BC175" s="352"/>
      <c r="BD175" s="352"/>
      <c r="BE175" s="352"/>
      <c r="BF175" s="352"/>
    </row>
    <row r="176" customFormat="false" ht="12.75" hidden="false" customHeight="false" outlineLevel="0" collapsed="false">
      <c r="A176" s="355" t="n">
        <f aca="false">EOMONTH(A175,0)+1</f>
        <v>42156</v>
      </c>
      <c r="B176" s="346" t="n">
        <v>0.065430146510799</v>
      </c>
      <c r="D176" s="363" t="n">
        <v>41030</v>
      </c>
      <c r="E176" s="364" t="n">
        <v>51.4999961853027</v>
      </c>
      <c r="F176" s="364" t="n">
        <v>56.4999961853027</v>
      </c>
      <c r="G176" s="364" t="n">
        <v>61.4999961853027</v>
      </c>
      <c r="H176" s="359"/>
      <c r="I176" s="364" t="n">
        <v>30.75</v>
      </c>
      <c r="J176" s="364" t="n">
        <v>36.25</v>
      </c>
      <c r="K176" s="364" t="n">
        <v>38.25</v>
      </c>
      <c r="L176" s="353"/>
      <c r="M176" s="354" t="n">
        <v>41913</v>
      </c>
      <c r="N176" s="365" t="n">
        <v>30</v>
      </c>
      <c r="O176" s="365" t="n">
        <v>35.5</v>
      </c>
      <c r="P176" s="365" t="n">
        <v>40.75</v>
      </c>
      <c r="Q176" s="352"/>
      <c r="R176" s="365" t="n">
        <v>30.25</v>
      </c>
      <c r="S176" s="365" t="n">
        <v>35.75</v>
      </c>
      <c r="T176" s="365" t="n">
        <v>41</v>
      </c>
      <c r="U176" s="352"/>
      <c r="V176" s="365" t="n">
        <v>0</v>
      </c>
      <c r="W176" s="365" t="n">
        <v>0</v>
      </c>
      <c r="X176" s="365" t="n">
        <v>2</v>
      </c>
      <c r="Y176" s="352"/>
      <c r="Z176" s="365" t="n">
        <v>0.06</v>
      </c>
      <c r="AA176" s="365" t="n">
        <v>0.08</v>
      </c>
      <c r="AB176" s="365" t="n">
        <v>0.12</v>
      </c>
      <c r="AC176" s="352"/>
      <c r="AD176" s="365" t="n">
        <v>0.07875</v>
      </c>
      <c r="AE176" s="365" t="n">
        <v>0.105</v>
      </c>
      <c r="AF176" s="365" t="n">
        <v>0.1575</v>
      </c>
      <c r="AG176" s="352"/>
      <c r="AH176" s="365" t="n">
        <v>-1</v>
      </c>
      <c r="AI176" s="365" t="n">
        <v>2.06</v>
      </c>
      <c r="AJ176" s="365" t="n">
        <v>2.5</v>
      </c>
      <c r="AK176" s="352"/>
      <c r="AL176" s="365" t="n">
        <v>-0.1</v>
      </c>
      <c r="AM176" s="365" t="n">
        <v>1</v>
      </c>
      <c r="AN176" s="365" t="n">
        <v>0.1</v>
      </c>
      <c r="AO176" s="352"/>
      <c r="AP176" s="353" t="n">
        <v>56</v>
      </c>
      <c r="AQ176" s="366" t="n">
        <v>0.4</v>
      </c>
      <c r="AR176" s="352"/>
      <c r="AS176" s="352"/>
      <c r="AT176" s="352"/>
      <c r="AU176" s="352"/>
      <c r="AV176" s="352"/>
      <c r="AW176" s="352"/>
      <c r="AX176" s="352"/>
      <c r="AY176" s="352"/>
      <c r="AZ176" s="352"/>
      <c r="BA176" s="352"/>
      <c r="BB176" s="352"/>
      <c r="BC176" s="352"/>
      <c r="BD176" s="352"/>
      <c r="BE176" s="352"/>
      <c r="BF176" s="352"/>
    </row>
    <row r="177" customFormat="false" ht="12.75" hidden="false" customHeight="false" outlineLevel="0" collapsed="false">
      <c r="A177" s="355" t="n">
        <f aca="false">EOMONTH(A176,0)+1</f>
        <v>42186</v>
      </c>
      <c r="B177" s="346" t="n">
        <v>0.065447132633044</v>
      </c>
      <c r="D177" s="363" t="n">
        <v>41061</v>
      </c>
      <c r="E177" s="364" t="n">
        <v>51.5</v>
      </c>
      <c r="F177" s="364" t="n">
        <v>66.5</v>
      </c>
      <c r="G177" s="364" t="n">
        <v>76.5</v>
      </c>
      <c r="H177" s="359"/>
      <c r="I177" s="364" t="n">
        <v>30</v>
      </c>
      <c r="J177" s="364" t="n">
        <v>37.25</v>
      </c>
      <c r="K177" s="364" t="n">
        <v>43.5</v>
      </c>
      <c r="L177" s="353"/>
      <c r="M177" s="354" t="n">
        <v>41944</v>
      </c>
      <c r="N177" s="365" t="n">
        <v>30</v>
      </c>
      <c r="O177" s="365" t="n">
        <v>35.5</v>
      </c>
      <c r="P177" s="365" t="n">
        <v>40.75</v>
      </c>
      <c r="Q177" s="352"/>
      <c r="R177" s="365" t="n">
        <v>30.25</v>
      </c>
      <c r="S177" s="365" t="n">
        <v>35.75</v>
      </c>
      <c r="T177" s="365" t="n">
        <v>41</v>
      </c>
      <c r="U177" s="352"/>
      <c r="V177" s="365" t="n">
        <v>0</v>
      </c>
      <c r="W177" s="365" t="n">
        <v>0</v>
      </c>
      <c r="X177" s="365" t="n">
        <v>2</v>
      </c>
      <c r="Y177" s="352"/>
      <c r="Z177" s="365" t="n">
        <v>0.06</v>
      </c>
      <c r="AA177" s="365" t="n">
        <v>0.08</v>
      </c>
      <c r="AB177" s="365" t="n">
        <v>0.12</v>
      </c>
      <c r="AC177" s="352"/>
      <c r="AD177" s="365" t="n">
        <v>0.07875</v>
      </c>
      <c r="AE177" s="365" t="n">
        <v>0.105</v>
      </c>
      <c r="AF177" s="365" t="n">
        <v>0.1575</v>
      </c>
      <c r="AG177" s="352"/>
      <c r="AH177" s="365" t="n">
        <v>-0.5</v>
      </c>
      <c r="AI177" s="365" t="n">
        <v>2.052</v>
      </c>
      <c r="AJ177" s="365" t="n">
        <v>1</v>
      </c>
      <c r="AK177" s="352"/>
      <c r="AL177" s="365" t="n">
        <v>-0.1</v>
      </c>
      <c r="AM177" s="365" t="n">
        <v>1</v>
      </c>
      <c r="AN177" s="365" t="n">
        <v>0.1</v>
      </c>
      <c r="AO177" s="352"/>
      <c r="AP177" s="353" t="n">
        <v>57</v>
      </c>
      <c r="AQ177" s="366" t="n">
        <v>0.4</v>
      </c>
      <c r="AR177" s="352"/>
      <c r="AS177" s="352"/>
      <c r="AT177" s="352"/>
      <c r="AU177" s="352"/>
      <c r="AV177" s="352"/>
      <c r="AW177" s="352"/>
      <c r="AX177" s="352"/>
      <c r="AY177" s="352"/>
      <c r="AZ177" s="352"/>
      <c r="BA177" s="352"/>
      <c r="BB177" s="352"/>
      <c r="BC177" s="352"/>
      <c r="BD177" s="352"/>
      <c r="BE177" s="352"/>
      <c r="BF177" s="352"/>
    </row>
    <row r="178" customFormat="false" ht="12.75" hidden="false" customHeight="false" outlineLevel="0" collapsed="false">
      <c r="A178" s="355" t="n">
        <f aca="false">EOMONTH(A177,0)+1</f>
        <v>42217</v>
      </c>
      <c r="B178" s="346" t="n">
        <v>0.065464684959463</v>
      </c>
      <c r="D178" s="363" t="n">
        <v>41091</v>
      </c>
      <c r="E178" s="364" t="n">
        <v>54.5</v>
      </c>
      <c r="F178" s="364" t="n">
        <v>89.5</v>
      </c>
      <c r="G178" s="364" t="n">
        <v>104.5</v>
      </c>
      <c r="H178" s="359"/>
      <c r="I178" s="364" t="n">
        <v>27.25</v>
      </c>
      <c r="J178" s="364" t="n">
        <v>34</v>
      </c>
      <c r="K178" s="364" t="n">
        <v>42.75</v>
      </c>
      <c r="L178" s="353"/>
      <c r="M178" s="354" t="n">
        <v>41974</v>
      </c>
      <c r="N178" s="365" t="n">
        <v>28</v>
      </c>
      <c r="O178" s="365" t="n">
        <v>33.5</v>
      </c>
      <c r="P178" s="365" t="n">
        <v>38.75</v>
      </c>
      <c r="Q178" s="352"/>
      <c r="R178" s="365" t="n">
        <v>28.25</v>
      </c>
      <c r="S178" s="365" t="n">
        <v>33.75</v>
      </c>
      <c r="T178" s="365" t="n">
        <v>39</v>
      </c>
      <c r="U178" s="352"/>
      <c r="V178" s="365" t="n">
        <v>0</v>
      </c>
      <c r="W178" s="365" t="n">
        <v>0</v>
      </c>
      <c r="X178" s="365" t="n">
        <v>2</v>
      </c>
      <c r="Y178" s="352"/>
      <c r="Z178" s="365" t="n">
        <v>0.06</v>
      </c>
      <c r="AA178" s="365" t="n">
        <v>0.08</v>
      </c>
      <c r="AB178" s="365" t="n">
        <v>0.12</v>
      </c>
      <c r="AC178" s="352"/>
      <c r="AD178" s="365" t="n">
        <v>0.08625</v>
      </c>
      <c r="AE178" s="365" t="n">
        <v>0.115</v>
      </c>
      <c r="AF178" s="365" t="n">
        <v>0.1725</v>
      </c>
      <c r="AG178" s="352"/>
      <c r="AH178" s="365" t="n">
        <v>-0.4</v>
      </c>
      <c r="AI178" s="365" t="n">
        <v>1.89</v>
      </c>
      <c r="AJ178" s="365" t="n">
        <v>0.5</v>
      </c>
      <c r="AK178" s="352"/>
      <c r="AL178" s="365" t="n">
        <v>-0.1</v>
      </c>
      <c r="AM178" s="365" t="n">
        <v>1</v>
      </c>
      <c r="AN178" s="365" t="n">
        <v>0.1</v>
      </c>
      <c r="AO178" s="352"/>
      <c r="AP178" s="353" t="n">
        <v>57</v>
      </c>
      <c r="AQ178" s="366" t="n">
        <v>0.4</v>
      </c>
      <c r="AR178" s="352"/>
      <c r="AS178" s="352"/>
      <c r="AT178" s="352"/>
      <c r="AU178" s="352"/>
      <c r="AV178" s="352"/>
      <c r="AW178" s="352"/>
      <c r="AX178" s="352"/>
      <c r="AY178" s="352"/>
      <c r="AZ178" s="352"/>
      <c r="BA178" s="352"/>
      <c r="BB178" s="352"/>
      <c r="BC178" s="352"/>
      <c r="BD178" s="352"/>
      <c r="BE178" s="352"/>
      <c r="BF178" s="352"/>
    </row>
    <row r="179" customFormat="false" ht="12.75" hidden="false" customHeight="false" outlineLevel="0" collapsed="false">
      <c r="A179" s="355" t="n">
        <f aca="false">EOMONTH(A178,0)+1</f>
        <v>42248</v>
      </c>
      <c r="B179" s="346" t="n">
        <v>0.065482237285984</v>
      </c>
      <c r="D179" s="363" t="n">
        <v>41122</v>
      </c>
      <c r="E179" s="364" t="n">
        <v>54.5</v>
      </c>
      <c r="F179" s="364" t="n">
        <v>89.5</v>
      </c>
      <c r="G179" s="364" t="n">
        <v>104.5</v>
      </c>
      <c r="H179" s="359"/>
      <c r="I179" s="364" t="n">
        <v>27</v>
      </c>
      <c r="J179" s="364" t="n">
        <v>33.75</v>
      </c>
      <c r="K179" s="364" t="n">
        <v>42.5</v>
      </c>
      <c r="L179" s="353"/>
      <c r="M179" s="354" t="n">
        <v>42005</v>
      </c>
      <c r="N179" s="365" t="n">
        <v>29.75</v>
      </c>
      <c r="O179" s="365" t="n">
        <v>35.5</v>
      </c>
      <c r="P179" s="365" t="n">
        <v>41</v>
      </c>
      <c r="Q179" s="352"/>
      <c r="R179" s="365" t="n">
        <v>30.25</v>
      </c>
      <c r="S179" s="365" t="n">
        <v>36</v>
      </c>
      <c r="T179" s="365" t="n">
        <v>41.5</v>
      </c>
      <c r="U179" s="352"/>
      <c r="V179" s="365" t="n">
        <v>0</v>
      </c>
      <c r="W179" s="365" t="n">
        <v>0</v>
      </c>
      <c r="X179" s="365" t="n">
        <v>3</v>
      </c>
      <c r="Y179" s="352"/>
      <c r="Z179" s="365" t="n">
        <v>0.06</v>
      </c>
      <c r="AA179" s="365" t="n">
        <v>0.08</v>
      </c>
      <c r="AB179" s="365" t="n">
        <v>0.12</v>
      </c>
      <c r="AC179" s="352"/>
      <c r="AD179" s="365" t="n">
        <v>0.10125</v>
      </c>
      <c r="AE179" s="365" t="n">
        <v>0.135</v>
      </c>
      <c r="AF179" s="365" t="n">
        <v>0.2025</v>
      </c>
      <c r="AG179" s="352"/>
      <c r="AH179" s="365" t="n">
        <v>-0.4</v>
      </c>
      <c r="AI179" s="365" t="n">
        <v>2.322</v>
      </c>
      <c r="AJ179" s="365" t="n">
        <v>0.5</v>
      </c>
      <c r="AK179" s="352"/>
      <c r="AL179" s="365" t="n">
        <v>-0.1</v>
      </c>
      <c r="AM179" s="365" t="n">
        <v>1</v>
      </c>
      <c r="AN179" s="365" t="n">
        <v>0.1</v>
      </c>
      <c r="AO179" s="352"/>
      <c r="AP179" s="353" t="n">
        <v>57</v>
      </c>
      <c r="AQ179" s="366" t="n">
        <v>0.4</v>
      </c>
      <c r="AR179" s="352"/>
      <c r="AS179" s="352"/>
      <c r="AT179" s="352"/>
      <c r="AU179" s="352"/>
      <c r="AV179" s="352"/>
      <c r="AW179" s="352"/>
      <c r="AX179" s="352"/>
      <c r="AY179" s="352"/>
      <c r="AZ179" s="352"/>
      <c r="BA179" s="352"/>
      <c r="BB179" s="352"/>
      <c r="BC179" s="352"/>
      <c r="BD179" s="352"/>
      <c r="BE179" s="352"/>
      <c r="BF179" s="352"/>
    </row>
    <row r="180" customFormat="false" ht="12.75" hidden="false" customHeight="false" outlineLevel="0" collapsed="false">
      <c r="A180" s="355" t="n">
        <f aca="false">EOMONTH(A179,0)+1</f>
        <v>42278</v>
      </c>
      <c r="B180" s="346" t="n">
        <v>0.065499223408521</v>
      </c>
      <c r="D180" s="363" t="n">
        <v>41153</v>
      </c>
      <c r="E180" s="364" t="n">
        <v>37.0000038146973</v>
      </c>
      <c r="F180" s="364" t="n">
        <v>47.0000038146973</v>
      </c>
      <c r="G180" s="364" t="n">
        <v>57.0000038146973</v>
      </c>
      <c r="H180" s="359"/>
      <c r="I180" s="364" t="n">
        <v>26.25</v>
      </c>
      <c r="J180" s="364" t="n">
        <v>34.25</v>
      </c>
      <c r="K180" s="364" t="n">
        <v>36.25</v>
      </c>
      <c r="L180" s="353"/>
      <c r="M180" s="354" t="n">
        <v>42036</v>
      </c>
      <c r="N180" s="365" t="n">
        <v>27.75</v>
      </c>
      <c r="O180" s="365" t="n">
        <v>33.5</v>
      </c>
      <c r="P180" s="365" t="n">
        <v>39</v>
      </c>
      <c r="Q180" s="352"/>
      <c r="R180" s="365" t="n">
        <v>28.25</v>
      </c>
      <c r="S180" s="365" t="n">
        <v>34</v>
      </c>
      <c r="T180" s="365" t="n">
        <v>39.5</v>
      </c>
      <c r="U180" s="352"/>
      <c r="V180" s="365" t="n">
        <v>0</v>
      </c>
      <c r="W180" s="365" t="n">
        <v>0</v>
      </c>
      <c r="X180" s="365" t="n">
        <v>3</v>
      </c>
      <c r="Y180" s="352"/>
      <c r="Z180" s="365" t="n">
        <v>0.06</v>
      </c>
      <c r="AA180" s="365" t="n">
        <v>0.08</v>
      </c>
      <c r="AB180" s="365" t="n">
        <v>0.12</v>
      </c>
      <c r="AC180" s="352"/>
      <c r="AD180" s="365" t="n">
        <v>0.10125</v>
      </c>
      <c r="AE180" s="365" t="n">
        <v>0.135</v>
      </c>
      <c r="AF180" s="365" t="n">
        <v>0.2025</v>
      </c>
      <c r="AG180" s="352"/>
      <c r="AH180" s="365" t="n">
        <v>-0.4</v>
      </c>
      <c r="AI180" s="365" t="n">
        <v>2.322</v>
      </c>
      <c r="AJ180" s="365" t="n">
        <v>0.6</v>
      </c>
      <c r="AK180" s="352"/>
      <c r="AL180" s="365" t="n">
        <v>-0.1</v>
      </c>
      <c r="AM180" s="365" t="n">
        <v>1</v>
      </c>
      <c r="AN180" s="365" t="n">
        <v>0.1</v>
      </c>
      <c r="AO180" s="352"/>
      <c r="AP180" s="353" t="n">
        <v>58</v>
      </c>
      <c r="AQ180" s="366" t="n">
        <v>0.4</v>
      </c>
      <c r="AR180" s="352"/>
      <c r="AS180" s="352"/>
      <c r="AT180" s="352"/>
      <c r="AU180" s="352"/>
      <c r="AV180" s="352"/>
      <c r="AW180" s="352"/>
      <c r="AX180" s="352"/>
      <c r="AY180" s="352"/>
      <c r="AZ180" s="352"/>
      <c r="BA180" s="352"/>
      <c r="BB180" s="352"/>
      <c r="BC180" s="352"/>
      <c r="BD180" s="352"/>
      <c r="BE180" s="352"/>
      <c r="BF180" s="352"/>
    </row>
    <row r="181" customFormat="false" ht="12.75" hidden="false" customHeight="false" outlineLevel="0" collapsed="false">
      <c r="A181" s="355" t="n">
        <f aca="false">EOMONTH(A180,0)+1</f>
        <v>42309</v>
      </c>
      <c r="B181" s="346" t="n">
        <v>0.065516775735244</v>
      </c>
      <c r="D181" s="363" t="n">
        <v>41183</v>
      </c>
      <c r="E181" s="364" t="n">
        <v>40.9000015258789</v>
      </c>
      <c r="F181" s="364" t="n">
        <v>43.9000015258789</v>
      </c>
      <c r="G181" s="364" t="n">
        <v>46.9000015258789</v>
      </c>
      <c r="H181" s="359"/>
      <c r="I181" s="364" t="n">
        <v>23.5</v>
      </c>
      <c r="J181" s="364" t="n">
        <v>29</v>
      </c>
      <c r="K181" s="364" t="n">
        <v>31</v>
      </c>
      <c r="L181" s="353"/>
      <c r="M181" s="354" t="n">
        <v>42064</v>
      </c>
      <c r="N181" s="365" t="n">
        <v>28.75</v>
      </c>
      <c r="O181" s="365" t="n">
        <v>34.5</v>
      </c>
      <c r="P181" s="365" t="n">
        <v>40</v>
      </c>
      <c r="Q181" s="352"/>
      <c r="R181" s="365" t="n">
        <v>29.25</v>
      </c>
      <c r="S181" s="365" t="n">
        <v>35</v>
      </c>
      <c r="T181" s="365" t="n">
        <v>40.5</v>
      </c>
      <c r="U181" s="352"/>
      <c r="V181" s="365" t="n">
        <v>0</v>
      </c>
      <c r="W181" s="365" t="n">
        <v>0</v>
      </c>
      <c r="X181" s="365" t="n">
        <v>2</v>
      </c>
      <c r="Y181" s="352"/>
      <c r="Z181" s="365" t="n">
        <v>0.06</v>
      </c>
      <c r="AA181" s="365" t="n">
        <v>0.08</v>
      </c>
      <c r="AB181" s="365" t="n">
        <v>0.12</v>
      </c>
      <c r="AC181" s="352"/>
      <c r="AD181" s="365" t="n">
        <v>0.09</v>
      </c>
      <c r="AE181" s="365" t="n">
        <v>0.12</v>
      </c>
      <c r="AF181" s="365" t="n">
        <v>0.18</v>
      </c>
      <c r="AG181" s="352"/>
      <c r="AH181" s="365" t="n">
        <v>-0.5</v>
      </c>
      <c r="AI181" s="365" t="n">
        <v>2.052</v>
      </c>
      <c r="AJ181" s="365" t="n">
        <v>1</v>
      </c>
      <c r="AK181" s="352"/>
      <c r="AL181" s="365" t="n">
        <v>-0.1</v>
      </c>
      <c r="AM181" s="365" t="n">
        <v>1</v>
      </c>
      <c r="AN181" s="365" t="n">
        <v>0.1</v>
      </c>
      <c r="AO181" s="352"/>
      <c r="AP181" s="353" t="n">
        <v>58</v>
      </c>
      <c r="AQ181" s="366" t="n">
        <v>0.4</v>
      </c>
      <c r="AR181" s="352"/>
      <c r="AS181" s="352"/>
      <c r="AT181" s="352"/>
      <c r="AU181" s="352"/>
      <c r="AV181" s="352"/>
      <c r="AW181" s="352"/>
      <c r="AX181" s="352"/>
      <c r="AY181" s="352"/>
      <c r="AZ181" s="352"/>
      <c r="BA181" s="352"/>
      <c r="BB181" s="352"/>
      <c r="BC181" s="352"/>
      <c r="BD181" s="352"/>
      <c r="BE181" s="352"/>
      <c r="BF181" s="352"/>
    </row>
    <row r="182" customFormat="false" ht="12.75" hidden="false" customHeight="false" outlineLevel="0" collapsed="false">
      <c r="A182" s="355" t="n">
        <f aca="false">EOMONTH(A181,0)+1</f>
        <v>42339</v>
      </c>
      <c r="B182" s="346" t="n">
        <v>0.065533761857976</v>
      </c>
      <c r="D182" s="363" t="n">
        <v>41214</v>
      </c>
      <c r="E182" s="364" t="n">
        <v>41</v>
      </c>
      <c r="F182" s="364" t="n">
        <v>44</v>
      </c>
      <c r="G182" s="364" t="n">
        <v>47</v>
      </c>
      <c r="H182" s="359"/>
      <c r="I182" s="364" t="n">
        <v>23.5</v>
      </c>
      <c r="J182" s="364" t="n">
        <v>29</v>
      </c>
      <c r="K182" s="364" t="n">
        <v>31</v>
      </c>
      <c r="L182" s="353"/>
      <c r="M182" s="354" t="n">
        <v>42095</v>
      </c>
      <c r="N182" s="365" t="n">
        <v>29.75</v>
      </c>
      <c r="O182" s="365" t="n">
        <v>35.5</v>
      </c>
      <c r="P182" s="365" t="n">
        <v>41</v>
      </c>
      <c r="Q182" s="352"/>
      <c r="R182" s="365" t="n">
        <v>30.25</v>
      </c>
      <c r="S182" s="365" t="n">
        <v>36</v>
      </c>
      <c r="T182" s="365" t="n">
        <v>41.5</v>
      </c>
      <c r="U182" s="352"/>
      <c r="V182" s="365" t="n">
        <v>0</v>
      </c>
      <c r="W182" s="365" t="n">
        <v>0</v>
      </c>
      <c r="X182" s="365" t="n">
        <v>2</v>
      </c>
      <c r="Y182" s="352"/>
      <c r="Z182" s="365" t="n">
        <v>0.06</v>
      </c>
      <c r="AA182" s="365" t="n">
        <v>0.08</v>
      </c>
      <c r="AB182" s="365" t="n">
        <v>0.12</v>
      </c>
      <c r="AC182" s="352"/>
      <c r="AD182" s="365" t="n">
        <v>0.09</v>
      </c>
      <c r="AE182" s="365" t="n">
        <v>0.12</v>
      </c>
      <c r="AF182" s="365" t="n">
        <v>0.18</v>
      </c>
      <c r="AG182" s="352"/>
      <c r="AH182" s="365" t="n">
        <v>-0.5</v>
      </c>
      <c r="AI182" s="365" t="n">
        <v>1.998</v>
      </c>
      <c r="AJ182" s="365" t="n">
        <v>1</v>
      </c>
      <c r="AK182" s="352"/>
      <c r="AL182" s="365" t="n">
        <v>-0.1</v>
      </c>
      <c r="AM182" s="365" t="n">
        <v>1</v>
      </c>
      <c r="AN182" s="365" t="n">
        <v>0.1</v>
      </c>
      <c r="AO182" s="352"/>
      <c r="AP182" s="353" t="n">
        <v>58</v>
      </c>
      <c r="AQ182" s="366" t="n">
        <v>0.4</v>
      </c>
      <c r="AR182" s="352"/>
      <c r="AS182" s="352"/>
      <c r="AT182" s="352"/>
      <c r="AU182" s="352"/>
      <c r="AV182" s="352"/>
      <c r="AW182" s="352"/>
      <c r="AX182" s="352"/>
      <c r="AY182" s="352"/>
      <c r="AZ182" s="352"/>
      <c r="BA182" s="352"/>
      <c r="BB182" s="352"/>
      <c r="BC182" s="352"/>
      <c r="BD182" s="352"/>
      <c r="BE182" s="352"/>
      <c r="BF182" s="352"/>
    </row>
    <row r="183" customFormat="false" ht="12.75" hidden="false" customHeight="false" outlineLevel="0" collapsed="false">
      <c r="A183" s="355" t="n">
        <f aca="false">EOMONTH(A182,0)+1</f>
        <v>42370</v>
      </c>
      <c r="B183" s="346" t="n">
        <v>0.065551314184899</v>
      </c>
      <c r="D183" s="363" t="n">
        <v>41244</v>
      </c>
      <c r="E183" s="364" t="n">
        <v>41.0999984741211</v>
      </c>
      <c r="F183" s="364" t="n">
        <v>44.0999984741211</v>
      </c>
      <c r="G183" s="364" t="n">
        <v>47.0999984741211</v>
      </c>
      <c r="H183" s="359"/>
      <c r="I183" s="364" t="n">
        <v>24</v>
      </c>
      <c r="J183" s="364" t="n">
        <v>29.5</v>
      </c>
      <c r="K183" s="364" t="n">
        <v>31.5</v>
      </c>
      <c r="L183" s="353"/>
      <c r="M183" s="354" t="n">
        <v>42125</v>
      </c>
      <c r="N183" s="365" t="n">
        <v>36</v>
      </c>
      <c r="O183" s="365" t="n">
        <v>41.75</v>
      </c>
      <c r="P183" s="365" t="n">
        <v>47.25</v>
      </c>
      <c r="Q183" s="352"/>
      <c r="R183" s="365" t="n">
        <v>36.5</v>
      </c>
      <c r="S183" s="365" t="n">
        <v>42.25</v>
      </c>
      <c r="T183" s="365" t="n">
        <v>47.75</v>
      </c>
      <c r="U183" s="352"/>
      <c r="V183" s="365" t="n">
        <v>0</v>
      </c>
      <c r="W183" s="365" t="n">
        <v>0</v>
      </c>
      <c r="X183" s="365" t="n">
        <v>3</v>
      </c>
      <c r="Y183" s="352"/>
      <c r="Z183" s="365" t="n">
        <v>0.06</v>
      </c>
      <c r="AA183" s="365" t="n">
        <v>0.08</v>
      </c>
      <c r="AB183" s="365" t="n">
        <v>0.12</v>
      </c>
      <c r="AC183" s="352"/>
      <c r="AD183" s="365" t="n">
        <v>0.11625</v>
      </c>
      <c r="AE183" s="365" t="n">
        <v>0.155</v>
      </c>
      <c r="AF183" s="365" t="n">
        <v>0.2325</v>
      </c>
      <c r="AG183" s="352"/>
      <c r="AH183" s="365" t="n">
        <v>-0.4</v>
      </c>
      <c r="AI183" s="365" t="n">
        <v>2.15</v>
      </c>
      <c r="AJ183" s="365" t="n">
        <v>0.5</v>
      </c>
      <c r="AK183" s="352"/>
      <c r="AL183" s="365" t="n">
        <v>-0.1</v>
      </c>
      <c r="AM183" s="365" t="n">
        <v>1.05</v>
      </c>
      <c r="AN183" s="365" t="n">
        <v>0.1</v>
      </c>
      <c r="AO183" s="352"/>
      <c r="AP183" s="353" t="n">
        <v>59</v>
      </c>
      <c r="AQ183" s="366" t="n">
        <v>0.4</v>
      </c>
      <c r="AR183" s="352"/>
      <c r="AS183" s="352"/>
      <c r="AT183" s="352"/>
      <c r="AU183" s="352"/>
      <c r="AV183" s="352"/>
      <c r="AW183" s="352"/>
      <c r="AX183" s="352"/>
      <c r="AY183" s="352"/>
      <c r="AZ183" s="352"/>
      <c r="BA183" s="352"/>
      <c r="BB183" s="352"/>
      <c r="BC183" s="352"/>
      <c r="BD183" s="352"/>
      <c r="BE183" s="352"/>
      <c r="BF183" s="352"/>
    </row>
    <row r="184" customFormat="false" ht="12.75" hidden="false" customHeight="false" outlineLevel="0" collapsed="false">
      <c r="A184" s="355" t="n">
        <f aca="false">EOMONTH(A183,0)+1</f>
        <v>42401</v>
      </c>
      <c r="B184" s="346" t="n">
        <v>0.065568866511924</v>
      </c>
      <c r="D184" s="363" t="n">
        <v>41275</v>
      </c>
      <c r="E184" s="364" t="n">
        <v>54.3500022888184</v>
      </c>
      <c r="F184" s="364" t="n">
        <v>57.3500022888184</v>
      </c>
      <c r="G184" s="364" t="n">
        <v>60.3500022888184</v>
      </c>
      <c r="H184" s="359"/>
      <c r="I184" s="364" t="n">
        <v>24</v>
      </c>
      <c r="J184" s="364" t="n">
        <v>30</v>
      </c>
      <c r="K184" s="364" t="n">
        <v>32</v>
      </c>
      <c r="L184" s="353"/>
      <c r="M184" s="354" t="n">
        <v>42156</v>
      </c>
      <c r="N184" s="365" t="n">
        <v>39.75</v>
      </c>
      <c r="O184" s="365" t="n">
        <v>45.5</v>
      </c>
      <c r="P184" s="365" t="n">
        <v>51</v>
      </c>
      <c r="Q184" s="352"/>
      <c r="R184" s="365" t="n">
        <v>30.5</v>
      </c>
      <c r="S184" s="365" t="n">
        <v>36.25</v>
      </c>
      <c r="T184" s="365" t="n">
        <v>41.75</v>
      </c>
      <c r="U184" s="352"/>
      <c r="V184" s="365" t="n">
        <v>0.75</v>
      </c>
      <c r="W184" s="365" t="n">
        <v>3</v>
      </c>
      <c r="X184" s="365" t="n">
        <v>8</v>
      </c>
      <c r="Y184" s="352"/>
      <c r="Z184" s="365" t="n">
        <v>0.06</v>
      </c>
      <c r="AA184" s="365" t="n">
        <v>0.08</v>
      </c>
      <c r="AB184" s="365" t="n">
        <v>0.12</v>
      </c>
      <c r="AC184" s="352"/>
      <c r="AD184" s="365" t="n">
        <v>0.13125</v>
      </c>
      <c r="AE184" s="365" t="n">
        <v>0.175</v>
      </c>
      <c r="AF184" s="365" t="n">
        <v>0.2625</v>
      </c>
      <c r="AG184" s="352"/>
      <c r="AH184" s="365" t="n">
        <v>-0.4</v>
      </c>
      <c r="AI184" s="365" t="n">
        <v>2.9</v>
      </c>
      <c r="AJ184" s="365" t="n">
        <v>0.5</v>
      </c>
      <c r="AK184" s="352"/>
      <c r="AL184" s="365" t="n">
        <v>-0.1</v>
      </c>
      <c r="AM184" s="365" t="n">
        <v>1.15</v>
      </c>
      <c r="AN184" s="365" t="n">
        <v>0.1</v>
      </c>
      <c r="AO184" s="352"/>
      <c r="AP184" s="353" t="n">
        <v>59</v>
      </c>
      <c r="AQ184" s="366" t="n">
        <v>0.4</v>
      </c>
      <c r="AR184" s="352"/>
      <c r="AS184" s="352"/>
      <c r="AT184" s="352"/>
      <c r="AU184" s="352"/>
      <c r="AV184" s="352"/>
      <c r="AW184" s="352"/>
      <c r="AX184" s="352"/>
      <c r="AY184" s="352"/>
      <c r="AZ184" s="352"/>
      <c r="BA184" s="352"/>
      <c r="BB184" s="352"/>
      <c r="BC184" s="352"/>
      <c r="BD184" s="352"/>
      <c r="BE184" s="352"/>
      <c r="BF184" s="352"/>
    </row>
    <row r="185" customFormat="false" ht="12.75" hidden="false" customHeight="false" outlineLevel="0" collapsed="false">
      <c r="A185" s="355" t="n">
        <f aca="false">EOMONTH(A184,0)+1</f>
        <v>42430</v>
      </c>
      <c r="B185" s="346" t="n">
        <v>0.065585286430846</v>
      </c>
      <c r="D185" s="363" t="n">
        <v>41306</v>
      </c>
      <c r="E185" s="364" t="n">
        <v>53.75</v>
      </c>
      <c r="F185" s="364" t="n">
        <v>56.75</v>
      </c>
      <c r="G185" s="364" t="n">
        <v>59.75</v>
      </c>
      <c r="H185" s="359"/>
      <c r="I185" s="364" t="n">
        <v>24</v>
      </c>
      <c r="J185" s="364" t="n">
        <v>29.75</v>
      </c>
      <c r="K185" s="364" t="n">
        <v>31.75</v>
      </c>
      <c r="L185" s="353"/>
      <c r="M185" s="354" t="n">
        <v>42186</v>
      </c>
      <c r="N185" s="365" t="n">
        <v>41.75</v>
      </c>
      <c r="O185" s="365" t="n">
        <v>47.5</v>
      </c>
      <c r="P185" s="365" t="n">
        <v>53</v>
      </c>
      <c r="Q185" s="352"/>
      <c r="R185" s="365" t="n">
        <v>42.5</v>
      </c>
      <c r="S185" s="365" t="n">
        <v>48.25</v>
      </c>
      <c r="T185" s="365" t="n">
        <v>53.75</v>
      </c>
      <c r="U185" s="352"/>
      <c r="V185" s="365" t="n">
        <v>2</v>
      </c>
      <c r="W185" s="365" t="n">
        <v>7</v>
      </c>
      <c r="X185" s="365" t="n">
        <v>12</v>
      </c>
      <c r="Y185" s="352"/>
      <c r="Z185" s="365" t="n">
        <v>0.06</v>
      </c>
      <c r="AA185" s="365" t="n">
        <v>0.08</v>
      </c>
      <c r="AB185" s="365" t="n">
        <v>0.12</v>
      </c>
      <c r="AC185" s="352"/>
      <c r="AD185" s="365" t="n">
        <v>0.16125</v>
      </c>
      <c r="AE185" s="365" t="n">
        <v>0.215</v>
      </c>
      <c r="AF185" s="365" t="n">
        <v>0.3225</v>
      </c>
      <c r="AG185" s="352"/>
      <c r="AH185" s="365" t="n">
        <v>-0.4</v>
      </c>
      <c r="AI185" s="365" t="n">
        <v>3.9</v>
      </c>
      <c r="AJ185" s="365" t="n">
        <v>0.5</v>
      </c>
      <c r="AK185" s="352"/>
      <c r="AL185" s="365" t="n">
        <v>-0.1</v>
      </c>
      <c r="AM185" s="365" t="n">
        <v>1.15</v>
      </c>
      <c r="AN185" s="365" t="n">
        <v>0.1</v>
      </c>
      <c r="AO185" s="352"/>
      <c r="AP185" s="353" t="n">
        <v>59</v>
      </c>
      <c r="AQ185" s="366" t="n">
        <v>0.4</v>
      </c>
      <c r="AR185" s="352"/>
      <c r="AS185" s="352"/>
      <c r="AT185" s="352"/>
      <c r="AU185" s="352"/>
      <c r="AV185" s="352"/>
      <c r="AW185" s="352"/>
      <c r="AX185" s="352"/>
      <c r="AY185" s="352"/>
      <c r="AZ185" s="352"/>
      <c r="BA185" s="352"/>
      <c r="BB185" s="352"/>
      <c r="BC185" s="352"/>
      <c r="BD185" s="352"/>
      <c r="BE185" s="352"/>
      <c r="BF185" s="352"/>
    </row>
    <row r="186" customFormat="false" ht="12.75" hidden="false" customHeight="false" outlineLevel="0" collapsed="false">
      <c r="A186" s="355" t="n">
        <f aca="false">EOMONTH(A185,0)+1</f>
        <v>42461</v>
      </c>
      <c r="B186" s="346" t="n">
        <v>0.065602838758069</v>
      </c>
      <c r="D186" s="363" t="n">
        <v>41334</v>
      </c>
      <c r="E186" s="364" t="n">
        <v>45.3999977111816</v>
      </c>
      <c r="F186" s="364" t="n">
        <v>48.3999977111816</v>
      </c>
      <c r="G186" s="364" t="n">
        <v>51.3999977111816</v>
      </c>
      <c r="H186" s="359"/>
      <c r="I186" s="364" t="n">
        <v>23.25</v>
      </c>
      <c r="J186" s="364" t="n">
        <v>29</v>
      </c>
      <c r="K186" s="364" t="n">
        <v>31</v>
      </c>
      <c r="L186" s="353"/>
      <c r="M186" s="354" t="n">
        <v>42217</v>
      </c>
      <c r="N186" s="365" t="n">
        <v>41.75</v>
      </c>
      <c r="O186" s="365" t="n">
        <v>47.5</v>
      </c>
      <c r="P186" s="365" t="n">
        <v>53</v>
      </c>
      <c r="Q186" s="352"/>
      <c r="R186" s="365" t="n">
        <v>42.5</v>
      </c>
      <c r="S186" s="365" t="n">
        <v>48.25</v>
      </c>
      <c r="T186" s="365" t="n">
        <v>53.75</v>
      </c>
      <c r="U186" s="352"/>
      <c r="V186" s="365" t="n">
        <v>2</v>
      </c>
      <c r="W186" s="365" t="n">
        <v>7</v>
      </c>
      <c r="X186" s="365" t="n">
        <v>12</v>
      </c>
      <c r="Y186" s="352"/>
      <c r="Z186" s="365" t="n">
        <v>0.06</v>
      </c>
      <c r="AA186" s="365" t="n">
        <v>0.08</v>
      </c>
      <c r="AB186" s="365" t="n">
        <v>0.12</v>
      </c>
      <c r="AC186" s="352"/>
      <c r="AD186" s="365" t="n">
        <v>0.16125</v>
      </c>
      <c r="AE186" s="365" t="n">
        <v>0.215</v>
      </c>
      <c r="AF186" s="365" t="n">
        <v>0.3225</v>
      </c>
      <c r="AG186" s="352"/>
      <c r="AH186" s="365" t="n">
        <v>-0.5</v>
      </c>
      <c r="AI186" s="365" t="n">
        <v>3.9</v>
      </c>
      <c r="AJ186" s="365" t="n">
        <v>1.75</v>
      </c>
      <c r="AK186" s="352"/>
      <c r="AL186" s="365" t="n">
        <v>-0.1</v>
      </c>
      <c r="AM186" s="365" t="n">
        <v>1.15</v>
      </c>
      <c r="AN186" s="365" t="n">
        <v>0.1</v>
      </c>
      <c r="AO186" s="352"/>
      <c r="AP186" s="353" t="n">
        <v>60</v>
      </c>
      <c r="AQ186" s="366" t="n">
        <v>0.4</v>
      </c>
      <c r="AR186" s="352"/>
      <c r="AS186" s="352"/>
      <c r="AT186" s="352"/>
      <c r="AU186" s="352"/>
      <c r="AV186" s="352"/>
      <c r="AW186" s="352"/>
      <c r="AX186" s="352"/>
      <c r="AY186" s="352"/>
      <c r="AZ186" s="352"/>
      <c r="BA186" s="352"/>
      <c r="BB186" s="352"/>
      <c r="BC186" s="352"/>
      <c r="BD186" s="352"/>
      <c r="BE186" s="352"/>
      <c r="BF186" s="352"/>
    </row>
    <row r="187" customFormat="false" ht="12.75" hidden="false" customHeight="false" outlineLevel="0" collapsed="false">
      <c r="A187" s="355" t="n">
        <f aca="false">EOMONTH(A186,0)+1</f>
        <v>42491</v>
      </c>
      <c r="B187" s="346" t="n">
        <v>0.065619824881285</v>
      </c>
      <c r="D187" s="363" t="n">
        <v>41365</v>
      </c>
      <c r="E187" s="364" t="n">
        <v>44.6000022888184</v>
      </c>
      <c r="F187" s="364" t="n">
        <v>47.6000022888184</v>
      </c>
      <c r="G187" s="364" t="n">
        <v>50.6000022888184</v>
      </c>
      <c r="H187" s="359"/>
      <c r="I187" s="364" t="n">
        <v>23</v>
      </c>
      <c r="J187" s="364" t="n">
        <v>28.75</v>
      </c>
      <c r="K187" s="364" t="n">
        <v>30.75</v>
      </c>
      <c r="L187" s="353"/>
      <c r="M187" s="354" t="n">
        <v>42248</v>
      </c>
      <c r="N187" s="365" t="n">
        <v>36.25</v>
      </c>
      <c r="O187" s="365" t="n">
        <v>42</v>
      </c>
      <c r="P187" s="365" t="n">
        <v>47.5</v>
      </c>
      <c r="Q187" s="352"/>
      <c r="R187" s="365" t="n">
        <v>36.75</v>
      </c>
      <c r="S187" s="365" t="n">
        <v>42.5</v>
      </c>
      <c r="T187" s="365" t="n">
        <v>48</v>
      </c>
      <c r="U187" s="352"/>
      <c r="V187" s="365" t="n">
        <v>0.25</v>
      </c>
      <c r="W187" s="365" t="n">
        <v>1</v>
      </c>
      <c r="X187" s="365" t="n">
        <v>4</v>
      </c>
      <c r="Y187" s="352"/>
      <c r="Z187" s="365" t="n">
        <v>0.06</v>
      </c>
      <c r="AA187" s="365" t="n">
        <v>0.08</v>
      </c>
      <c r="AB187" s="365" t="n">
        <v>0.12</v>
      </c>
      <c r="AC187" s="352"/>
      <c r="AD187" s="365" t="n">
        <v>0.10125</v>
      </c>
      <c r="AE187" s="365" t="n">
        <v>0.135</v>
      </c>
      <c r="AF187" s="365" t="n">
        <v>0.2025</v>
      </c>
      <c r="AG187" s="352"/>
      <c r="AH187" s="365" t="n">
        <v>-1</v>
      </c>
      <c r="AI187" s="365" t="n">
        <v>2.33</v>
      </c>
      <c r="AJ187" s="365" t="n">
        <v>2.5</v>
      </c>
      <c r="AK187" s="352"/>
      <c r="AL187" s="365" t="n">
        <v>-0.1</v>
      </c>
      <c r="AM187" s="365" t="n">
        <v>1.05</v>
      </c>
      <c r="AN187" s="365" t="n">
        <v>0.1</v>
      </c>
      <c r="AO187" s="352"/>
      <c r="AP187" s="353" t="n">
        <v>60</v>
      </c>
      <c r="AQ187" s="366" t="n">
        <v>0.4</v>
      </c>
      <c r="AR187" s="352"/>
      <c r="AS187" s="352"/>
      <c r="AT187" s="352"/>
      <c r="AU187" s="352"/>
      <c r="AV187" s="352"/>
      <c r="AW187" s="352"/>
      <c r="AX187" s="352"/>
      <c r="AY187" s="352"/>
      <c r="AZ187" s="352"/>
      <c r="BA187" s="352"/>
      <c r="BB187" s="352"/>
      <c r="BC187" s="352"/>
      <c r="BD187" s="352"/>
      <c r="BE187" s="352"/>
      <c r="BF187" s="352"/>
    </row>
    <row r="188" customFormat="false" ht="12.75" hidden="false" customHeight="false" outlineLevel="0" collapsed="false">
      <c r="A188" s="355" t="n">
        <f aca="false">EOMONTH(A187,0)+1</f>
        <v>42522</v>
      </c>
      <c r="B188" s="346" t="n">
        <v>0.065637377208709</v>
      </c>
      <c r="D188" s="363" t="n">
        <v>41395</v>
      </c>
      <c r="E188" s="364" t="n">
        <v>51.9999961853027</v>
      </c>
      <c r="F188" s="364" t="n">
        <v>56.9999961853027</v>
      </c>
      <c r="G188" s="364" t="n">
        <v>61.9999961853027</v>
      </c>
      <c r="H188" s="359"/>
      <c r="I188" s="364" t="n">
        <v>30.75</v>
      </c>
      <c r="J188" s="364" t="n">
        <v>36.5</v>
      </c>
      <c r="K188" s="364" t="n">
        <v>38.5</v>
      </c>
      <c r="L188" s="353"/>
      <c r="M188" s="354" t="n">
        <v>42278</v>
      </c>
      <c r="N188" s="365" t="n">
        <v>30.25</v>
      </c>
      <c r="O188" s="365" t="n">
        <v>36</v>
      </c>
      <c r="P188" s="365" t="n">
        <v>41.5</v>
      </c>
      <c r="Q188" s="352"/>
      <c r="R188" s="365" t="n">
        <v>30.75</v>
      </c>
      <c r="S188" s="365" t="n">
        <v>36.5</v>
      </c>
      <c r="T188" s="365" t="n">
        <v>42</v>
      </c>
      <c r="U188" s="352"/>
      <c r="V188" s="365" t="n">
        <v>0</v>
      </c>
      <c r="W188" s="365" t="n">
        <v>0</v>
      </c>
      <c r="X188" s="365" t="n">
        <v>2</v>
      </c>
      <c r="Y188" s="352"/>
      <c r="Z188" s="365" t="n">
        <v>0.06</v>
      </c>
      <c r="AA188" s="365" t="n">
        <v>0.08</v>
      </c>
      <c r="AB188" s="365" t="n">
        <v>0.12</v>
      </c>
      <c r="AC188" s="352"/>
      <c r="AD188" s="365" t="n">
        <v>0.07875</v>
      </c>
      <c r="AE188" s="365" t="n">
        <v>0.105</v>
      </c>
      <c r="AF188" s="365" t="n">
        <v>0.1575</v>
      </c>
      <c r="AG188" s="352"/>
      <c r="AH188" s="365" t="n">
        <v>-1</v>
      </c>
      <c r="AI188" s="365" t="n">
        <v>2.06</v>
      </c>
      <c r="AJ188" s="365" t="n">
        <v>2.5</v>
      </c>
      <c r="AK188" s="352"/>
      <c r="AL188" s="365" t="n">
        <v>-0.1</v>
      </c>
      <c r="AM188" s="365" t="n">
        <v>1</v>
      </c>
      <c r="AN188" s="365" t="n">
        <v>0.1</v>
      </c>
      <c r="AO188" s="352"/>
      <c r="AP188" s="353" t="n">
        <v>60</v>
      </c>
      <c r="AQ188" s="366" t="n">
        <v>0.4</v>
      </c>
      <c r="AR188" s="352"/>
      <c r="AS188" s="352"/>
      <c r="AT188" s="352"/>
      <c r="AU188" s="352"/>
      <c r="AV188" s="352"/>
      <c r="AW188" s="352"/>
      <c r="AX188" s="352"/>
      <c r="AY188" s="352"/>
      <c r="AZ188" s="352"/>
      <c r="BA188" s="352"/>
      <c r="BB188" s="352"/>
      <c r="BC188" s="352"/>
      <c r="BD188" s="352"/>
      <c r="BE188" s="352"/>
      <c r="BF188" s="352"/>
    </row>
    <row r="189" customFormat="false" ht="12.75" hidden="false" customHeight="false" outlineLevel="0" collapsed="false">
      <c r="A189" s="355" t="n">
        <f aca="false">EOMONTH(A188,0)+1</f>
        <v>42552</v>
      </c>
      <c r="B189" s="346" t="n">
        <v>0.065654363332119</v>
      </c>
      <c r="D189" s="363" t="n">
        <v>41426</v>
      </c>
      <c r="E189" s="364" t="n">
        <v>52.5</v>
      </c>
      <c r="F189" s="364" t="n">
        <v>67.5</v>
      </c>
      <c r="G189" s="364" t="n">
        <v>77.5</v>
      </c>
      <c r="H189" s="359"/>
      <c r="I189" s="364" t="n">
        <v>30</v>
      </c>
      <c r="J189" s="364" t="n">
        <v>37.5</v>
      </c>
      <c r="K189" s="364" t="n">
        <v>44</v>
      </c>
      <c r="L189" s="353"/>
      <c r="M189" s="354" t="n">
        <v>42309</v>
      </c>
      <c r="N189" s="365" t="n">
        <v>30.25</v>
      </c>
      <c r="O189" s="365" t="n">
        <v>36</v>
      </c>
      <c r="P189" s="365" t="n">
        <v>41.5</v>
      </c>
      <c r="Q189" s="352"/>
      <c r="R189" s="365" t="n">
        <v>30.75</v>
      </c>
      <c r="S189" s="365" t="n">
        <v>36.5</v>
      </c>
      <c r="T189" s="365" t="n">
        <v>42</v>
      </c>
      <c r="U189" s="352"/>
      <c r="V189" s="365" t="n">
        <v>0</v>
      </c>
      <c r="W189" s="365" t="n">
        <v>0</v>
      </c>
      <c r="X189" s="365" t="n">
        <v>2</v>
      </c>
      <c r="Y189" s="352"/>
      <c r="Z189" s="365" t="n">
        <v>0.06</v>
      </c>
      <c r="AA189" s="365" t="n">
        <v>0.08</v>
      </c>
      <c r="AB189" s="365" t="n">
        <v>0.12</v>
      </c>
      <c r="AC189" s="352"/>
      <c r="AD189" s="365" t="n">
        <v>0.07875</v>
      </c>
      <c r="AE189" s="365" t="n">
        <v>0.105</v>
      </c>
      <c r="AF189" s="365" t="n">
        <v>0.1575</v>
      </c>
      <c r="AG189" s="352"/>
      <c r="AH189" s="365" t="n">
        <v>-0.5</v>
      </c>
      <c r="AI189" s="365" t="n">
        <v>2.052</v>
      </c>
      <c r="AJ189" s="365" t="n">
        <v>1</v>
      </c>
      <c r="AK189" s="352"/>
      <c r="AL189" s="365" t="n">
        <v>-0.1</v>
      </c>
      <c r="AM189" s="365" t="n">
        <v>1</v>
      </c>
      <c r="AN189" s="365" t="n">
        <v>0.1</v>
      </c>
      <c r="AO189" s="352"/>
      <c r="AP189" s="353" t="n">
        <v>61</v>
      </c>
      <c r="AQ189" s="366" t="n">
        <v>0.4</v>
      </c>
      <c r="AR189" s="352"/>
      <c r="AS189" s="352"/>
      <c r="AT189" s="352"/>
      <c r="AU189" s="352"/>
      <c r="AV189" s="352"/>
      <c r="AW189" s="352"/>
      <c r="AX189" s="352"/>
      <c r="AY189" s="352"/>
      <c r="AZ189" s="352"/>
      <c r="BA189" s="352"/>
      <c r="BB189" s="352"/>
      <c r="BC189" s="352"/>
      <c r="BD189" s="352"/>
      <c r="BE189" s="352"/>
      <c r="BF189" s="352"/>
    </row>
    <row r="190" customFormat="false" ht="12.75" hidden="false" customHeight="false" outlineLevel="0" collapsed="false">
      <c r="A190" s="355" t="n">
        <f aca="false">EOMONTH(A189,0)+1</f>
        <v>42583</v>
      </c>
      <c r="B190" s="346" t="n">
        <v>0.065671915659744</v>
      </c>
      <c r="D190" s="363" t="n">
        <v>41456</v>
      </c>
      <c r="E190" s="364" t="n">
        <v>56.5</v>
      </c>
      <c r="F190" s="364" t="n">
        <v>91.5</v>
      </c>
      <c r="G190" s="364" t="n">
        <v>106.5</v>
      </c>
      <c r="H190" s="359"/>
      <c r="I190" s="364" t="n">
        <v>27.25</v>
      </c>
      <c r="J190" s="364" t="n">
        <v>34.25</v>
      </c>
      <c r="K190" s="364" t="n">
        <v>43.25</v>
      </c>
      <c r="L190" s="353"/>
      <c r="M190" s="354" t="n">
        <v>42339</v>
      </c>
      <c r="N190" s="365" t="n">
        <v>28.25</v>
      </c>
      <c r="O190" s="365" t="n">
        <v>34</v>
      </c>
      <c r="P190" s="365" t="n">
        <v>39.5</v>
      </c>
      <c r="Q190" s="352"/>
      <c r="R190" s="365" t="n">
        <v>28.75</v>
      </c>
      <c r="S190" s="365" t="n">
        <v>34.5</v>
      </c>
      <c r="T190" s="365" t="n">
        <v>40</v>
      </c>
      <c r="U190" s="352"/>
      <c r="V190" s="365" t="n">
        <v>0</v>
      </c>
      <c r="W190" s="365" t="n">
        <v>0</v>
      </c>
      <c r="X190" s="365" t="n">
        <v>2</v>
      </c>
      <c r="Y190" s="352"/>
      <c r="Z190" s="365" t="n">
        <v>0.06</v>
      </c>
      <c r="AA190" s="365" t="n">
        <v>0.08</v>
      </c>
      <c r="AB190" s="365" t="n">
        <v>0.12</v>
      </c>
      <c r="AC190" s="352"/>
      <c r="AD190" s="365" t="n">
        <v>0.08625</v>
      </c>
      <c r="AE190" s="365" t="n">
        <v>0.115</v>
      </c>
      <c r="AF190" s="365" t="n">
        <v>0.1725</v>
      </c>
      <c r="AG190" s="352"/>
      <c r="AH190" s="365" t="n">
        <v>-0.4</v>
      </c>
      <c r="AI190" s="365" t="n">
        <v>1.89</v>
      </c>
      <c r="AJ190" s="365" t="n">
        <v>0.5</v>
      </c>
      <c r="AK190" s="352"/>
      <c r="AL190" s="365" t="n">
        <v>-0.1</v>
      </c>
      <c r="AM190" s="365" t="n">
        <v>1</v>
      </c>
      <c r="AN190" s="365" t="n">
        <v>0.1</v>
      </c>
      <c r="AO190" s="352"/>
      <c r="AP190" s="353" t="n">
        <v>61</v>
      </c>
      <c r="AQ190" s="366" t="n">
        <v>0.4</v>
      </c>
      <c r="AR190" s="352"/>
      <c r="AS190" s="352"/>
      <c r="AT190" s="352"/>
      <c r="AU190" s="352"/>
      <c r="AV190" s="352"/>
      <c r="AW190" s="352"/>
      <c r="AX190" s="352"/>
      <c r="AY190" s="352"/>
      <c r="AZ190" s="352"/>
      <c r="BA190" s="352"/>
      <c r="BB190" s="352"/>
      <c r="BC190" s="352"/>
      <c r="BD190" s="352"/>
      <c r="BE190" s="352"/>
      <c r="BF190" s="352"/>
    </row>
    <row r="191" customFormat="false" ht="12.75" hidden="false" customHeight="false" outlineLevel="0" collapsed="false">
      <c r="A191" s="355" t="n">
        <f aca="false">EOMONTH(A190,0)+1</f>
        <v>42614</v>
      </c>
      <c r="B191" s="346" t="n">
        <v>0.06568946798747</v>
      </c>
      <c r="D191" s="363" t="n">
        <v>41487</v>
      </c>
      <c r="E191" s="364" t="n">
        <v>56.5</v>
      </c>
      <c r="F191" s="364" t="n">
        <v>91.5</v>
      </c>
      <c r="G191" s="364" t="n">
        <v>106.5</v>
      </c>
      <c r="H191" s="359"/>
      <c r="I191" s="364" t="n">
        <v>27</v>
      </c>
      <c r="J191" s="364" t="n">
        <v>34</v>
      </c>
      <c r="K191" s="364" t="n">
        <v>43</v>
      </c>
      <c r="L191" s="353"/>
      <c r="M191" s="354" t="n">
        <v>42370</v>
      </c>
      <c r="N191" s="365" t="n">
        <v>30</v>
      </c>
      <c r="O191" s="365" t="n">
        <v>36</v>
      </c>
      <c r="P191" s="365" t="n">
        <v>41.75</v>
      </c>
      <c r="Q191" s="352"/>
      <c r="R191" s="365" t="n">
        <v>30.75</v>
      </c>
      <c r="S191" s="365" t="n">
        <v>36.75</v>
      </c>
      <c r="T191" s="365" t="n">
        <v>42.5</v>
      </c>
      <c r="U191" s="352"/>
      <c r="V191" s="365" t="n">
        <v>0</v>
      </c>
      <c r="W191" s="365" t="n">
        <v>0</v>
      </c>
      <c r="X191" s="365" t="n">
        <v>3</v>
      </c>
      <c r="Y191" s="352"/>
      <c r="Z191" s="365" t="n">
        <v>0.06</v>
      </c>
      <c r="AA191" s="365" t="n">
        <v>0.08</v>
      </c>
      <c r="AB191" s="365" t="n">
        <v>0.12</v>
      </c>
      <c r="AC191" s="352"/>
      <c r="AD191" s="365" t="n">
        <v>0.10125</v>
      </c>
      <c r="AE191" s="365" t="n">
        <v>0.135</v>
      </c>
      <c r="AF191" s="365" t="n">
        <v>0.2025</v>
      </c>
      <c r="AG191" s="352"/>
      <c r="AH191" s="365" t="n">
        <v>-0.4</v>
      </c>
      <c r="AI191" s="365" t="n">
        <v>2.322</v>
      </c>
      <c r="AJ191" s="365" t="n">
        <v>0.5</v>
      </c>
      <c r="AK191" s="352"/>
      <c r="AL191" s="365" t="n">
        <v>-0.1</v>
      </c>
      <c r="AM191" s="365" t="n">
        <v>1</v>
      </c>
      <c r="AN191" s="365" t="n">
        <v>0.1</v>
      </c>
      <c r="AO191" s="352"/>
      <c r="AP191" s="353" t="n">
        <v>61</v>
      </c>
      <c r="AQ191" s="366" t="n">
        <v>0.4</v>
      </c>
      <c r="AR191" s="352"/>
      <c r="AS191" s="352"/>
      <c r="AT191" s="352"/>
      <c r="AU191" s="352"/>
      <c r="AV191" s="352"/>
      <c r="AW191" s="352"/>
      <c r="AX191" s="352"/>
      <c r="AY191" s="352"/>
      <c r="AZ191" s="352"/>
      <c r="BA191" s="352"/>
      <c r="BB191" s="352"/>
      <c r="BC191" s="352"/>
      <c r="BD191" s="352"/>
      <c r="BE191" s="352"/>
      <c r="BF191" s="352"/>
    </row>
    <row r="192" customFormat="false" ht="12.75" hidden="false" customHeight="false" outlineLevel="0" collapsed="false">
      <c r="A192" s="355" t="n">
        <f aca="false">EOMONTH(A191,0)+1</f>
        <v>42644</v>
      </c>
      <c r="B192" s="346" t="n">
        <v>0.065706454111174</v>
      </c>
      <c r="D192" s="363" t="n">
        <v>41518</v>
      </c>
      <c r="E192" s="364" t="n">
        <v>37.5000038146973</v>
      </c>
      <c r="F192" s="364" t="n">
        <v>47.5000038146973</v>
      </c>
      <c r="G192" s="364" t="n">
        <v>57.5000038146973</v>
      </c>
      <c r="H192" s="359"/>
      <c r="I192" s="364" t="n">
        <v>26.25</v>
      </c>
      <c r="J192" s="364" t="n">
        <v>34.5</v>
      </c>
      <c r="K192" s="364" t="n">
        <v>36.5</v>
      </c>
      <c r="L192" s="353"/>
      <c r="M192" s="354" t="n">
        <v>42401</v>
      </c>
      <c r="N192" s="365" t="n">
        <v>28</v>
      </c>
      <c r="O192" s="365" t="n">
        <v>34</v>
      </c>
      <c r="P192" s="365" t="n">
        <v>39.75</v>
      </c>
      <c r="Q192" s="352"/>
      <c r="R192" s="365" t="n">
        <v>28.75</v>
      </c>
      <c r="S192" s="365" t="n">
        <v>34.75</v>
      </c>
      <c r="T192" s="365" t="n">
        <v>40.5</v>
      </c>
      <c r="U192" s="352"/>
      <c r="V192" s="365" t="n">
        <v>0</v>
      </c>
      <c r="W192" s="365" t="n">
        <v>0</v>
      </c>
      <c r="X192" s="365" t="n">
        <v>3</v>
      </c>
      <c r="Y192" s="352"/>
      <c r="Z192" s="365" t="n">
        <v>0.06</v>
      </c>
      <c r="AA192" s="365" t="n">
        <v>0.08</v>
      </c>
      <c r="AB192" s="365" t="n">
        <v>0.12</v>
      </c>
      <c r="AC192" s="352"/>
      <c r="AD192" s="365" t="n">
        <v>0.10125</v>
      </c>
      <c r="AE192" s="365" t="n">
        <v>0.135</v>
      </c>
      <c r="AF192" s="365" t="n">
        <v>0.2025</v>
      </c>
      <c r="AG192" s="352"/>
      <c r="AH192" s="365" t="n">
        <v>-0.4</v>
      </c>
      <c r="AI192" s="365" t="n">
        <v>2.322</v>
      </c>
      <c r="AJ192" s="365" t="n">
        <v>0.6</v>
      </c>
      <c r="AK192" s="352"/>
      <c r="AL192" s="365" t="n">
        <v>-0.1</v>
      </c>
      <c r="AM192" s="365" t="n">
        <v>1</v>
      </c>
      <c r="AN192" s="365" t="n">
        <v>0.1</v>
      </c>
      <c r="AO192" s="352"/>
      <c r="AP192" s="353" t="n">
        <v>62</v>
      </c>
      <c r="AQ192" s="366" t="n">
        <v>0.4</v>
      </c>
      <c r="AR192" s="352"/>
      <c r="AS192" s="352"/>
      <c r="AT192" s="352"/>
      <c r="AU192" s="352"/>
      <c r="AV192" s="352"/>
      <c r="AW192" s="352"/>
      <c r="AX192" s="352"/>
      <c r="AY192" s="352"/>
      <c r="AZ192" s="352"/>
      <c r="BA192" s="352"/>
      <c r="BB192" s="352"/>
      <c r="BC192" s="352"/>
      <c r="BD192" s="352"/>
      <c r="BE192" s="352"/>
      <c r="BF192" s="352"/>
    </row>
    <row r="193" customFormat="false" ht="12.75" hidden="false" customHeight="false" outlineLevel="0" collapsed="false">
      <c r="A193" s="355" t="n">
        <f aca="false">EOMONTH(A192,0)+1</f>
        <v>42675</v>
      </c>
      <c r="B193" s="346" t="n">
        <v>0.065724006439102</v>
      </c>
      <c r="D193" s="363" t="n">
        <v>41548</v>
      </c>
      <c r="E193" s="364" t="n">
        <v>41.4000015258789</v>
      </c>
      <c r="F193" s="364" t="n">
        <v>44.4000015258789</v>
      </c>
      <c r="G193" s="364" t="n">
        <v>47.4000015258789</v>
      </c>
      <c r="H193" s="359"/>
      <c r="I193" s="364" t="n">
        <v>23.5</v>
      </c>
      <c r="J193" s="364" t="n">
        <v>29.25</v>
      </c>
      <c r="K193" s="364" t="n">
        <v>31.25</v>
      </c>
      <c r="L193" s="353"/>
      <c r="M193" s="354" t="n">
        <v>42430</v>
      </c>
      <c r="N193" s="365" t="n">
        <v>29</v>
      </c>
      <c r="O193" s="365" t="n">
        <v>35</v>
      </c>
      <c r="P193" s="365" t="n">
        <v>40.75</v>
      </c>
      <c r="Q193" s="352"/>
      <c r="R193" s="365" t="n">
        <v>29.75</v>
      </c>
      <c r="S193" s="365" t="n">
        <v>35.75</v>
      </c>
      <c r="T193" s="365" t="n">
        <v>41.5</v>
      </c>
      <c r="U193" s="352"/>
      <c r="V193" s="365" t="n">
        <v>0</v>
      </c>
      <c r="W193" s="365" t="n">
        <v>0</v>
      </c>
      <c r="X193" s="365" t="n">
        <v>2</v>
      </c>
      <c r="Y193" s="352"/>
      <c r="Z193" s="365" t="n">
        <v>0.06</v>
      </c>
      <c r="AA193" s="365" t="n">
        <v>0.08</v>
      </c>
      <c r="AB193" s="365" t="n">
        <v>0.12</v>
      </c>
      <c r="AC193" s="352"/>
      <c r="AD193" s="365" t="n">
        <v>0.09</v>
      </c>
      <c r="AE193" s="365" t="n">
        <v>0.12</v>
      </c>
      <c r="AF193" s="365" t="n">
        <v>0.18</v>
      </c>
      <c r="AG193" s="352"/>
      <c r="AH193" s="365" t="n">
        <v>-0.5</v>
      </c>
      <c r="AI193" s="365" t="n">
        <v>2.052</v>
      </c>
      <c r="AJ193" s="365" t="n">
        <v>1</v>
      </c>
      <c r="AK193" s="352"/>
      <c r="AL193" s="365" t="n">
        <v>-0.1</v>
      </c>
      <c r="AM193" s="365" t="n">
        <v>1</v>
      </c>
      <c r="AN193" s="365" t="n">
        <v>0.1</v>
      </c>
      <c r="AO193" s="352"/>
      <c r="AP193" s="353" t="n">
        <v>62</v>
      </c>
      <c r="AQ193" s="366" t="n">
        <v>0.4</v>
      </c>
      <c r="AR193" s="352"/>
      <c r="AS193" s="352"/>
      <c r="AT193" s="352"/>
      <c r="AU193" s="352"/>
      <c r="AV193" s="352"/>
      <c r="AW193" s="352"/>
      <c r="AX193" s="352"/>
      <c r="AY193" s="352"/>
      <c r="AZ193" s="352"/>
      <c r="BA193" s="352"/>
      <c r="BB193" s="352"/>
      <c r="BC193" s="352"/>
      <c r="BD193" s="352"/>
      <c r="BE193" s="352"/>
      <c r="BF193" s="352"/>
    </row>
    <row r="194" customFormat="false" ht="12.75" hidden="false" customHeight="false" outlineLevel="0" collapsed="false">
      <c r="A194" s="355" t="n">
        <f aca="false">EOMONTH(A193,0)+1</f>
        <v>42705</v>
      </c>
      <c r="B194" s="346" t="n">
        <v>0.065740992563</v>
      </c>
      <c r="D194" s="363" t="n">
        <v>41579</v>
      </c>
      <c r="E194" s="364" t="n">
        <v>41.5</v>
      </c>
      <c r="F194" s="364" t="n">
        <v>44.5</v>
      </c>
      <c r="G194" s="364" t="n">
        <v>47.5</v>
      </c>
      <c r="H194" s="359"/>
      <c r="I194" s="364" t="n">
        <v>23.5</v>
      </c>
      <c r="J194" s="364" t="n">
        <v>29.25</v>
      </c>
      <c r="K194" s="364" t="n">
        <v>31.25</v>
      </c>
      <c r="L194" s="353"/>
      <c r="M194" s="354" t="n">
        <v>42461</v>
      </c>
      <c r="N194" s="365" t="n">
        <v>30</v>
      </c>
      <c r="O194" s="365" t="n">
        <v>36</v>
      </c>
      <c r="P194" s="365" t="n">
        <v>41.75</v>
      </c>
      <c r="Q194" s="352"/>
      <c r="R194" s="365" t="n">
        <v>30.75</v>
      </c>
      <c r="S194" s="365" t="n">
        <v>36.75</v>
      </c>
      <c r="T194" s="365" t="n">
        <v>42.5</v>
      </c>
      <c r="U194" s="352"/>
      <c r="V194" s="365" t="n">
        <v>0</v>
      </c>
      <c r="W194" s="365" t="n">
        <v>0</v>
      </c>
      <c r="X194" s="365" t="n">
        <v>2</v>
      </c>
      <c r="Y194" s="352"/>
      <c r="Z194" s="365" t="n">
        <v>0.06</v>
      </c>
      <c r="AA194" s="365" t="n">
        <v>0.08</v>
      </c>
      <c r="AB194" s="365" t="n">
        <v>0.12</v>
      </c>
      <c r="AC194" s="352"/>
      <c r="AD194" s="365" t="n">
        <v>0.09</v>
      </c>
      <c r="AE194" s="365" t="n">
        <v>0.12</v>
      </c>
      <c r="AF194" s="365" t="n">
        <v>0.18</v>
      </c>
      <c r="AG194" s="352"/>
      <c r="AH194" s="365" t="n">
        <v>-0.5</v>
      </c>
      <c r="AI194" s="365" t="n">
        <v>1.998</v>
      </c>
      <c r="AJ194" s="365" t="n">
        <v>1</v>
      </c>
      <c r="AK194" s="352"/>
      <c r="AL194" s="365" t="n">
        <v>-0.1</v>
      </c>
      <c r="AM194" s="365" t="n">
        <v>1</v>
      </c>
      <c r="AN194" s="365" t="n">
        <v>0.1</v>
      </c>
      <c r="AO194" s="352"/>
      <c r="AP194" s="353" t="n">
        <v>62</v>
      </c>
      <c r="AQ194" s="366" t="n">
        <v>0.4</v>
      </c>
      <c r="AR194" s="352"/>
      <c r="AS194" s="352"/>
      <c r="AT194" s="352"/>
      <c r="AU194" s="352"/>
      <c r="AV194" s="352"/>
      <c r="AW194" s="352"/>
      <c r="AX194" s="352"/>
      <c r="AY194" s="352"/>
      <c r="AZ194" s="352"/>
      <c r="BA194" s="352"/>
      <c r="BB194" s="352"/>
      <c r="BC194" s="352"/>
      <c r="BD194" s="352"/>
      <c r="BE194" s="352"/>
      <c r="BF194" s="352"/>
    </row>
    <row r="195" customFormat="false" ht="12.75" hidden="false" customHeight="false" outlineLevel="0" collapsed="false">
      <c r="A195" s="355" t="n">
        <f aca="false">EOMONTH(A194,0)+1</f>
        <v>42736</v>
      </c>
      <c r="B195" s="346" t="n">
        <v>0.065758544891128</v>
      </c>
      <c r="D195" s="363" t="n">
        <v>41609</v>
      </c>
      <c r="E195" s="364" t="n">
        <v>41.5999984741211</v>
      </c>
      <c r="F195" s="364" t="n">
        <v>44.5999984741211</v>
      </c>
      <c r="G195" s="364" t="n">
        <v>47.5999984741211</v>
      </c>
      <c r="H195" s="359"/>
      <c r="I195" s="364" t="n">
        <v>24</v>
      </c>
      <c r="J195" s="364" t="n">
        <v>29.75</v>
      </c>
      <c r="K195" s="364" t="n">
        <v>31.75</v>
      </c>
      <c r="L195" s="353"/>
      <c r="M195" s="354" t="n">
        <v>42491</v>
      </c>
      <c r="N195" s="365" t="n">
        <v>36.25</v>
      </c>
      <c r="O195" s="365" t="n">
        <v>42.25</v>
      </c>
      <c r="P195" s="365" t="n">
        <v>48</v>
      </c>
      <c r="Q195" s="352"/>
      <c r="R195" s="365" t="n">
        <v>37</v>
      </c>
      <c r="S195" s="365" t="n">
        <v>43</v>
      </c>
      <c r="T195" s="365" t="n">
        <v>48.75</v>
      </c>
      <c r="U195" s="352"/>
      <c r="V195" s="365" t="n">
        <v>0</v>
      </c>
      <c r="W195" s="365" t="n">
        <v>0</v>
      </c>
      <c r="X195" s="365" t="n">
        <v>3</v>
      </c>
      <c r="Y195" s="352"/>
      <c r="Z195" s="365" t="n">
        <v>0.06</v>
      </c>
      <c r="AA195" s="365" t="n">
        <v>0.08</v>
      </c>
      <c r="AB195" s="365" t="n">
        <v>0.12</v>
      </c>
      <c r="AC195" s="352"/>
      <c r="AD195" s="365" t="n">
        <v>0.11625</v>
      </c>
      <c r="AE195" s="365" t="n">
        <v>0.155</v>
      </c>
      <c r="AF195" s="365" t="n">
        <v>0.2325</v>
      </c>
      <c r="AG195" s="352"/>
      <c r="AH195" s="365" t="n">
        <v>-0.4</v>
      </c>
      <c r="AI195" s="365" t="n">
        <v>2.15</v>
      </c>
      <c r="AJ195" s="365" t="n">
        <v>0.5</v>
      </c>
      <c r="AK195" s="352"/>
      <c r="AL195" s="365" t="n">
        <v>-0.1</v>
      </c>
      <c r="AM195" s="365" t="n">
        <v>1.05</v>
      </c>
      <c r="AN195" s="365" t="n">
        <v>0.1</v>
      </c>
      <c r="AO195" s="352"/>
      <c r="AP195" s="353" t="n">
        <v>63</v>
      </c>
      <c r="AQ195" s="366" t="n">
        <v>0.4</v>
      </c>
      <c r="AR195" s="352"/>
      <c r="AS195" s="352"/>
      <c r="AT195" s="352"/>
      <c r="AU195" s="352"/>
      <c r="AV195" s="352"/>
      <c r="AW195" s="352"/>
      <c r="AX195" s="352"/>
      <c r="AY195" s="352"/>
      <c r="AZ195" s="352"/>
      <c r="BA195" s="352"/>
      <c r="BB195" s="352"/>
      <c r="BC195" s="352"/>
      <c r="BD195" s="352"/>
      <c r="BE195" s="352"/>
      <c r="BF195" s="352"/>
    </row>
    <row r="196" customFormat="false" ht="12.75" hidden="false" customHeight="false" outlineLevel="0" collapsed="false">
      <c r="A196" s="355" t="n">
        <f aca="false">EOMONTH(A195,0)+1</f>
        <v>42767</v>
      </c>
      <c r="B196" s="346" t="n">
        <v>0.065776097219358</v>
      </c>
      <c r="D196" s="363" t="n">
        <v>41640</v>
      </c>
      <c r="E196" s="364" t="n">
        <v>54.8500022888184</v>
      </c>
      <c r="F196" s="364" t="n">
        <v>57.8500022888184</v>
      </c>
      <c r="G196" s="364" t="n">
        <v>60.8500022888184</v>
      </c>
      <c r="H196" s="359"/>
      <c r="I196" s="364" t="n">
        <v>24</v>
      </c>
      <c r="J196" s="364" t="n">
        <v>30.25</v>
      </c>
      <c r="K196" s="364" t="n">
        <v>32.25</v>
      </c>
      <c r="L196" s="353"/>
      <c r="M196" s="354" t="n">
        <v>42522</v>
      </c>
      <c r="N196" s="365" t="n">
        <v>40</v>
      </c>
      <c r="O196" s="365" t="n">
        <v>46</v>
      </c>
      <c r="P196" s="365" t="n">
        <v>51.75</v>
      </c>
      <c r="Q196" s="352"/>
      <c r="R196" s="365" t="n">
        <v>31</v>
      </c>
      <c r="S196" s="365" t="n">
        <v>37</v>
      </c>
      <c r="T196" s="365" t="n">
        <v>42.75</v>
      </c>
      <c r="U196" s="352"/>
      <c r="V196" s="365" t="n">
        <v>0.75</v>
      </c>
      <c r="W196" s="365" t="n">
        <v>3</v>
      </c>
      <c r="X196" s="365" t="n">
        <v>8</v>
      </c>
      <c r="Y196" s="352"/>
      <c r="Z196" s="365" t="n">
        <v>0.06</v>
      </c>
      <c r="AA196" s="365" t="n">
        <v>0.08</v>
      </c>
      <c r="AB196" s="365" t="n">
        <v>0.12</v>
      </c>
      <c r="AC196" s="352"/>
      <c r="AD196" s="365" t="n">
        <v>0.13125</v>
      </c>
      <c r="AE196" s="365" t="n">
        <v>0.175</v>
      </c>
      <c r="AF196" s="365" t="n">
        <v>0.2625</v>
      </c>
      <c r="AG196" s="352"/>
      <c r="AH196" s="365" t="n">
        <v>-0.4</v>
      </c>
      <c r="AI196" s="365" t="n">
        <v>2.9</v>
      </c>
      <c r="AJ196" s="365" t="n">
        <v>0.5</v>
      </c>
      <c r="AK196" s="352"/>
      <c r="AL196" s="365" t="n">
        <v>-0.1</v>
      </c>
      <c r="AM196" s="365" t="n">
        <v>1.15</v>
      </c>
      <c r="AN196" s="365" t="n">
        <v>0.1</v>
      </c>
      <c r="AO196" s="352"/>
      <c r="AP196" s="353" t="n">
        <v>63</v>
      </c>
      <c r="AQ196" s="366" t="n">
        <v>0.4</v>
      </c>
      <c r="AR196" s="352"/>
      <c r="AS196" s="352"/>
      <c r="AT196" s="352"/>
      <c r="AU196" s="352"/>
      <c r="AV196" s="352"/>
      <c r="AW196" s="352"/>
      <c r="AX196" s="352"/>
      <c r="AY196" s="352"/>
      <c r="AZ196" s="352"/>
      <c r="BA196" s="352"/>
      <c r="BB196" s="352"/>
      <c r="BC196" s="352"/>
      <c r="BD196" s="352"/>
      <c r="BE196" s="352"/>
      <c r="BF196" s="352"/>
    </row>
    <row r="197" customFormat="false" ht="12.75" hidden="false" customHeight="false" outlineLevel="0" collapsed="false">
      <c r="A197" s="355" t="n">
        <f aca="false">EOMONTH(A196,0)+1</f>
        <v>42795</v>
      </c>
      <c r="B197" s="346" t="n">
        <v>0.065791950935267</v>
      </c>
      <c r="D197" s="363" t="n">
        <v>41671</v>
      </c>
      <c r="E197" s="364" t="n">
        <v>54.25</v>
      </c>
      <c r="F197" s="364" t="n">
        <v>57.25</v>
      </c>
      <c r="G197" s="364" t="n">
        <v>60.25</v>
      </c>
      <c r="H197" s="359"/>
      <c r="I197" s="364" t="n">
        <v>24</v>
      </c>
      <c r="J197" s="364" t="n">
        <v>30</v>
      </c>
      <c r="K197" s="364" t="n">
        <v>32</v>
      </c>
      <c r="L197" s="353"/>
      <c r="M197" s="354" t="n">
        <v>42552</v>
      </c>
      <c r="N197" s="365" t="n">
        <v>42</v>
      </c>
      <c r="O197" s="365" t="n">
        <v>48</v>
      </c>
      <c r="P197" s="365" t="n">
        <v>53.75</v>
      </c>
      <c r="Q197" s="352"/>
      <c r="R197" s="365" t="n">
        <v>43</v>
      </c>
      <c r="S197" s="365" t="n">
        <v>49</v>
      </c>
      <c r="T197" s="365" t="n">
        <v>54.75</v>
      </c>
      <c r="U197" s="352"/>
      <c r="V197" s="365" t="n">
        <v>2</v>
      </c>
      <c r="W197" s="365" t="n">
        <v>7</v>
      </c>
      <c r="X197" s="365" t="n">
        <v>12</v>
      </c>
      <c r="Y197" s="352"/>
      <c r="Z197" s="365" t="n">
        <v>0.06</v>
      </c>
      <c r="AA197" s="365" t="n">
        <v>0.08</v>
      </c>
      <c r="AB197" s="365" t="n">
        <v>0.12</v>
      </c>
      <c r="AC197" s="352"/>
      <c r="AD197" s="365" t="n">
        <v>0.16125</v>
      </c>
      <c r="AE197" s="365" t="n">
        <v>0.215</v>
      </c>
      <c r="AF197" s="365" t="n">
        <v>0.3225</v>
      </c>
      <c r="AG197" s="352"/>
      <c r="AH197" s="365" t="n">
        <v>-0.4</v>
      </c>
      <c r="AI197" s="365" t="n">
        <v>3.9</v>
      </c>
      <c r="AJ197" s="365" t="n">
        <v>0.5</v>
      </c>
      <c r="AK197" s="352"/>
      <c r="AL197" s="365" t="n">
        <v>-0.1</v>
      </c>
      <c r="AM197" s="365" t="n">
        <v>1.15</v>
      </c>
      <c r="AN197" s="365" t="n">
        <v>0.1</v>
      </c>
      <c r="AO197" s="352"/>
      <c r="AP197" s="353" t="n">
        <v>63</v>
      </c>
      <c r="AQ197" s="366" t="n">
        <v>0.4</v>
      </c>
      <c r="AR197" s="352"/>
      <c r="AS197" s="352"/>
      <c r="AT197" s="352"/>
      <c r="AU197" s="352"/>
      <c r="AV197" s="352"/>
      <c r="AW197" s="352"/>
      <c r="AX197" s="352"/>
      <c r="AY197" s="352"/>
      <c r="AZ197" s="352"/>
      <c r="BA197" s="352"/>
      <c r="BB197" s="352"/>
      <c r="BC197" s="352"/>
      <c r="BD197" s="352"/>
      <c r="BE197" s="352"/>
      <c r="BF197" s="352"/>
    </row>
    <row r="198" customFormat="false" ht="12.75" hidden="false" customHeight="false" outlineLevel="0" collapsed="false">
      <c r="A198" s="355" t="n">
        <f aca="false">EOMONTH(A197,0)+1</f>
        <v>42826</v>
      </c>
      <c r="B198" s="346" t="n">
        <v>0.065809503263692</v>
      </c>
      <c r="D198" s="363" t="n">
        <v>41699</v>
      </c>
      <c r="E198" s="364" t="n">
        <v>45.8999977111816</v>
      </c>
      <c r="F198" s="364" t="n">
        <v>48.8999977111816</v>
      </c>
      <c r="G198" s="364" t="n">
        <v>51.8999977111816</v>
      </c>
      <c r="H198" s="359"/>
      <c r="I198" s="364" t="n">
        <v>23.25</v>
      </c>
      <c r="J198" s="364" t="n">
        <v>29.25</v>
      </c>
      <c r="K198" s="364" t="n">
        <v>31.25</v>
      </c>
      <c r="L198" s="353"/>
      <c r="M198" s="354" t="n">
        <v>42583</v>
      </c>
      <c r="N198" s="365" t="n">
        <v>42</v>
      </c>
      <c r="O198" s="365" t="n">
        <v>48</v>
      </c>
      <c r="P198" s="365" t="n">
        <v>53.75</v>
      </c>
      <c r="Q198" s="352"/>
      <c r="R198" s="365" t="n">
        <v>43</v>
      </c>
      <c r="S198" s="365" t="n">
        <v>49</v>
      </c>
      <c r="T198" s="365" t="n">
        <v>54.75</v>
      </c>
      <c r="U198" s="352"/>
      <c r="V198" s="365" t="n">
        <v>2</v>
      </c>
      <c r="W198" s="365" t="n">
        <v>7</v>
      </c>
      <c r="X198" s="365" t="n">
        <v>12</v>
      </c>
      <c r="Y198" s="352"/>
      <c r="Z198" s="365" t="n">
        <v>0.06</v>
      </c>
      <c r="AA198" s="365" t="n">
        <v>0.08</v>
      </c>
      <c r="AB198" s="365" t="n">
        <v>0.12</v>
      </c>
      <c r="AC198" s="352"/>
      <c r="AD198" s="365" t="n">
        <v>0.16125</v>
      </c>
      <c r="AE198" s="365" t="n">
        <v>0.215</v>
      </c>
      <c r="AF198" s="365" t="n">
        <v>0.3225</v>
      </c>
      <c r="AG198" s="352"/>
      <c r="AH198" s="365" t="n">
        <v>-0.5</v>
      </c>
      <c r="AI198" s="365" t="n">
        <v>3.9</v>
      </c>
      <c r="AJ198" s="365" t="n">
        <v>1.75</v>
      </c>
      <c r="AK198" s="352"/>
      <c r="AL198" s="365" t="n">
        <v>-0.1</v>
      </c>
      <c r="AM198" s="365" t="n">
        <v>1.15</v>
      </c>
      <c r="AN198" s="365" t="n">
        <v>0.1</v>
      </c>
      <c r="AO198" s="352"/>
      <c r="AP198" s="353" t="n">
        <v>64</v>
      </c>
      <c r="AQ198" s="366" t="n">
        <v>0.4</v>
      </c>
      <c r="AR198" s="352"/>
      <c r="AS198" s="352"/>
      <c r="AT198" s="352"/>
      <c r="AU198" s="352"/>
      <c r="AV198" s="352"/>
      <c r="AW198" s="352"/>
      <c r="AX198" s="352"/>
      <c r="AY198" s="352"/>
      <c r="AZ198" s="352"/>
      <c r="BA198" s="352"/>
      <c r="BB198" s="352"/>
      <c r="BC198" s="352"/>
      <c r="BD198" s="352"/>
      <c r="BE198" s="352"/>
      <c r="BF198" s="352"/>
    </row>
    <row r="199" customFormat="false" ht="12.75" hidden="false" customHeight="false" outlineLevel="0" collapsed="false">
      <c r="A199" s="355" t="n">
        <f aca="false">EOMONTH(A198,0)+1</f>
        <v>42856</v>
      </c>
      <c r="B199" s="346" t="n">
        <v>0.065826489388072</v>
      </c>
      <c r="D199" s="363" t="n">
        <v>41730</v>
      </c>
      <c r="E199" s="364" t="n">
        <v>45.1000022888184</v>
      </c>
      <c r="F199" s="364" t="n">
        <v>48.1000022888184</v>
      </c>
      <c r="G199" s="364" t="n">
        <v>51.1000022888184</v>
      </c>
      <c r="H199" s="359"/>
      <c r="I199" s="364" t="n">
        <v>23</v>
      </c>
      <c r="J199" s="364" t="n">
        <v>29</v>
      </c>
      <c r="K199" s="364" t="n">
        <v>31</v>
      </c>
      <c r="L199" s="353"/>
      <c r="M199" s="354" t="n">
        <v>42614</v>
      </c>
      <c r="N199" s="365" t="n">
        <v>36.5</v>
      </c>
      <c r="O199" s="365" t="n">
        <v>42.5</v>
      </c>
      <c r="P199" s="365" t="n">
        <v>48.25</v>
      </c>
      <c r="Q199" s="352"/>
      <c r="R199" s="365" t="n">
        <v>37.25</v>
      </c>
      <c r="S199" s="365" t="n">
        <v>43.25</v>
      </c>
      <c r="T199" s="365" t="n">
        <v>49</v>
      </c>
      <c r="U199" s="352"/>
      <c r="V199" s="365" t="n">
        <v>0.25</v>
      </c>
      <c r="W199" s="365" t="n">
        <v>1</v>
      </c>
      <c r="X199" s="365" t="n">
        <v>4</v>
      </c>
      <c r="Y199" s="352"/>
      <c r="Z199" s="365" t="n">
        <v>0.06</v>
      </c>
      <c r="AA199" s="365" t="n">
        <v>0.08</v>
      </c>
      <c r="AB199" s="365" t="n">
        <v>0.12</v>
      </c>
      <c r="AC199" s="352"/>
      <c r="AD199" s="365" t="n">
        <v>0.10125</v>
      </c>
      <c r="AE199" s="365" t="n">
        <v>0.135</v>
      </c>
      <c r="AF199" s="365" t="n">
        <v>0.2025</v>
      </c>
      <c r="AG199" s="352"/>
      <c r="AH199" s="365" t="n">
        <v>-1</v>
      </c>
      <c r="AI199" s="365" t="n">
        <v>2.33</v>
      </c>
      <c r="AJ199" s="365" t="n">
        <v>2.5</v>
      </c>
      <c r="AK199" s="352"/>
      <c r="AL199" s="365" t="n">
        <v>-0.1</v>
      </c>
      <c r="AM199" s="365" t="n">
        <v>1.05</v>
      </c>
      <c r="AN199" s="365" t="n">
        <v>0.1</v>
      </c>
      <c r="AO199" s="352"/>
      <c r="AP199" s="353" t="n">
        <v>64</v>
      </c>
      <c r="AQ199" s="366" t="n">
        <v>0.4</v>
      </c>
      <c r="AR199" s="352"/>
      <c r="AS199" s="352"/>
      <c r="AT199" s="352"/>
      <c r="AU199" s="352"/>
      <c r="AV199" s="352"/>
      <c r="AW199" s="352"/>
      <c r="AX199" s="352"/>
      <c r="AY199" s="352"/>
      <c r="AZ199" s="352"/>
      <c r="BA199" s="352"/>
      <c r="BB199" s="352"/>
      <c r="BC199" s="352"/>
      <c r="BD199" s="352"/>
      <c r="BE199" s="352"/>
      <c r="BF199" s="352"/>
    </row>
    <row r="200" customFormat="false" ht="12.75" hidden="false" customHeight="false" outlineLevel="0" collapsed="false">
      <c r="A200" s="355" t="n">
        <f aca="false">EOMONTH(A199,0)+1</f>
        <v>42887</v>
      </c>
      <c r="B200" s="346" t="n">
        <v>0.065844041716697</v>
      </c>
      <c r="D200" s="363" t="n">
        <v>41760</v>
      </c>
      <c r="E200" s="364" t="n">
        <v>52.4999961853027</v>
      </c>
      <c r="F200" s="364" t="n">
        <v>57.4999961853027</v>
      </c>
      <c r="G200" s="364" t="n">
        <v>62.4999961853027</v>
      </c>
      <c r="H200" s="359"/>
      <c r="I200" s="364" t="n">
        <v>30.75</v>
      </c>
      <c r="J200" s="364" t="n">
        <v>36.75</v>
      </c>
      <c r="K200" s="364" t="n">
        <v>38.75</v>
      </c>
      <c r="L200" s="353"/>
      <c r="M200" s="354" t="n">
        <v>42644</v>
      </c>
      <c r="N200" s="365" t="n">
        <v>30.5</v>
      </c>
      <c r="O200" s="365" t="n">
        <v>36.5</v>
      </c>
      <c r="P200" s="365" t="n">
        <v>42.25</v>
      </c>
      <c r="Q200" s="352"/>
      <c r="R200" s="365" t="n">
        <v>31.25</v>
      </c>
      <c r="S200" s="365" t="n">
        <v>37.25</v>
      </c>
      <c r="T200" s="365" t="n">
        <v>43</v>
      </c>
      <c r="U200" s="352"/>
      <c r="V200" s="365" t="n">
        <v>0</v>
      </c>
      <c r="W200" s="365" t="n">
        <v>0</v>
      </c>
      <c r="X200" s="365" t="n">
        <v>2</v>
      </c>
      <c r="Y200" s="352"/>
      <c r="Z200" s="365" t="n">
        <v>0.06</v>
      </c>
      <c r="AA200" s="365" t="n">
        <v>0.08</v>
      </c>
      <c r="AB200" s="365" t="n">
        <v>0.12</v>
      </c>
      <c r="AC200" s="352"/>
      <c r="AD200" s="365" t="n">
        <v>0.07875</v>
      </c>
      <c r="AE200" s="365" t="n">
        <v>0.105</v>
      </c>
      <c r="AF200" s="365" t="n">
        <v>0.1575</v>
      </c>
      <c r="AG200" s="352"/>
      <c r="AH200" s="365" t="n">
        <v>-1</v>
      </c>
      <c r="AI200" s="365" t="n">
        <v>2.06</v>
      </c>
      <c r="AJ200" s="365" t="n">
        <v>2.5</v>
      </c>
      <c r="AK200" s="352"/>
      <c r="AL200" s="365" t="n">
        <v>-0.1</v>
      </c>
      <c r="AM200" s="365" t="n">
        <v>1</v>
      </c>
      <c r="AN200" s="365" t="n">
        <v>0.1</v>
      </c>
      <c r="AO200" s="352"/>
      <c r="AP200" s="353" t="n">
        <v>64</v>
      </c>
      <c r="AQ200" s="366" t="n">
        <v>0.4</v>
      </c>
      <c r="AR200" s="352"/>
      <c r="AS200" s="352"/>
      <c r="AT200" s="352"/>
      <c r="AU200" s="352"/>
      <c r="AV200" s="352"/>
      <c r="AW200" s="352"/>
      <c r="AX200" s="352"/>
      <c r="AY200" s="352"/>
      <c r="AZ200" s="352"/>
      <c r="BA200" s="352"/>
      <c r="BB200" s="352"/>
      <c r="BC200" s="352"/>
      <c r="BD200" s="352"/>
      <c r="BE200" s="352"/>
      <c r="BF200" s="352"/>
    </row>
    <row r="201" customFormat="false" ht="12.75" hidden="false" customHeight="false" outlineLevel="0" collapsed="false">
      <c r="A201" s="355" t="n">
        <f aca="false">EOMONTH(A200,0)+1</f>
        <v>42917</v>
      </c>
      <c r="B201" s="346" t="n">
        <v>0.065861027841271</v>
      </c>
      <c r="D201" s="363" t="n">
        <v>41791</v>
      </c>
      <c r="E201" s="364" t="n">
        <v>53.5</v>
      </c>
      <c r="F201" s="364" t="n">
        <v>68.5</v>
      </c>
      <c r="G201" s="364" t="n">
        <v>78.5</v>
      </c>
      <c r="H201" s="359"/>
      <c r="I201" s="364" t="n">
        <v>30</v>
      </c>
      <c r="J201" s="364" t="n">
        <v>37.75</v>
      </c>
      <c r="K201" s="364" t="n">
        <v>44.5</v>
      </c>
      <c r="L201" s="353"/>
      <c r="M201" s="354" t="n">
        <v>42675</v>
      </c>
      <c r="N201" s="365" t="n">
        <v>30.5</v>
      </c>
      <c r="O201" s="365" t="n">
        <v>36.5</v>
      </c>
      <c r="P201" s="365" t="n">
        <v>42.25</v>
      </c>
      <c r="Q201" s="352"/>
      <c r="R201" s="365" t="n">
        <v>31.25</v>
      </c>
      <c r="S201" s="365" t="n">
        <v>37.25</v>
      </c>
      <c r="T201" s="365" t="n">
        <v>43</v>
      </c>
      <c r="U201" s="352"/>
      <c r="V201" s="365" t="n">
        <v>0</v>
      </c>
      <c r="W201" s="365" t="n">
        <v>0</v>
      </c>
      <c r="X201" s="365" t="n">
        <v>2</v>
      </c>
      <c r="Y201" s="352"/>
      <c r="Z201" s="365" t="n">
        <v>0.06</v>
      </c>
      <c r="AA201" s="365" t="n">
        <v>0.08</v>
      </c>
      <c r="AB201" s="365" t="n">
        <v>0.12</v>
      </c>
      <c r="AC201" s="352"/>
      <c r="AD201" s="365" t="n">
        <v>0.07875</v>
      </c>
      <c r="AE201" s="365" t="n">
        <v>0.105</v>
      </c>
      <c r="AF201" s="365" t="n">
        <v>0.1575</v>
      </c>
      <c r="AG201" s="352"/>
      <c r="AH201" s="365" t="n">
        <v>-0.5</v>
      </c>
      <c r="AI201" s="365" t="n">
        <v>2.052</v>
      </c>
      <c r="AJ201" s="365" t="n">
        <v>1</v>
      </c>
      <c r="AK201" s="352"/>
      <c r="AL201" s="365" t="n">
        <v>-0.1</v>
      </c>
      <c r="AM201" s="365" t="n">
        <v>1</v>
      </c>
      <c r="AN201" s="365" t="n">
        <v>0.1</v>
      </c>
      <c r="AO201" s="352"/>
      <c r="AP201" s="353" t="n">
        <v>65</v>
      </c>
      <c r="AQ201" s="366" t="n">
        <v>0.4</v>
      </c>
      <c r="AR201" s="352"/>
      <c r="AS201" s="352"/>
      <c r="AT201" s="352"/>
      <c r="AU201" s="352"/>
      <c r="AV201" s="352"/>
      <c r="AW201" s="352"/>
      <c r="AX201" s="352"/>
      <c r="AY201" s="352"/>
      <c r="AZ201" s="352"/>
      <c r="BA201" s="352"/>
      <c r="BB201" s="352"/>
      <c r="BC201" s="352"/>
      <c r="BD201" s="352"/>
      <c r="BE201" s="352"/>
      <c r="BF201" s="352"/>
    </row>
    <row r="202" customFormat="false" ht="12.75" hidden="false" customHeight="false" outlineLevel="0" collapsed="false">
      <c r="A202" s="355" t="n">
        <f aca="false">EOMONTH(A201,0)+1</f>
        <v>42948</v>
      </c>
      <c r="B202" s="346" t="n">
        <v>0.065878580170097</v>
      </c>
      <c r="D202" s="363" t="n">
        <v>41821</v>
      </c>
      <c r="E202" s="364" t="n">
        <v>58.5</v>
      </c>
      <c r="F202" s="364" t="n">
        <v>93.5</v>
      </c>
      <c r="G202" s="364" t="n">
        <v>108.5</v>
      </c>
      <c r="H202" s="359"/>
      <c r="I202" s="364" t="n">
        <v>27.25</v>
      </c>
      <c r="J202" s="364" t="n">
        <v>34.5</v>
      </c>
      <c r="K202" s="364" t="n">
        <v>43.75</v>
      </c>
      <c r="L202" s="353"/>
      <c r="M202" s="354" t="n">
        <v>42705</v>
      </c>
      <c r="N202" s="365" t="n">
        <v>28.5</v>
      </c>
      <c r="O202" s="365" t="n">
        <v>34.5</v>
      </c>
      <c r="P202" s="365" t="n">
        <v>40.25</v>
      </c>
      <c r="Q202" s="352"/>
      <c r="R202" s="365" t="n">
        <v>29.25</v>
      </c>
      <c r="S202" s="365" t="n">
        <v>35.25</v>
      </c>
      <c r="T202" s="365" t="n">
        <v>41</v>
      </c>
      <c r="U202" s="352"/>
      <c r="V202" s="365" t="n">
        <v>0</v>
      </c>
      <c r="W202" s="365" t="n">
        <v>0</v>
      </c>
      <c r="X202" s="365" t="n">
        <v>2</v>
      </c>
      <c r="Y202" s="352"/>
      <c r="Z202" s="365" t="n">
        <v>0.06</v>
      </c>
      <c r="AA202" s="365" t="n">
        <v>0.08</v>
      </c>
      <c r="AB202" s="365" t="n">
        <v>0.12</v>
      </c>
      <c r="AC202" s="352"/>
      <c r="AD202" s="365" t="n">
        <v>0.08625</v>
      </c>
      <c r="AE202" s="365" t="n">
        <v>0.115</v>
      </c>
      <c r="AF202" s="365" t="n">
        <v>0.1725</v>
      </c>
      <c r="AG202" s="352"/>
      <c r="AH202" s="365" t="n">
        <v>-0.4</v>
      </c>
      <c r="AI202" s="365" t="n">
        <v>1.89</v>
      </c>
      <c r="AJ202" s="365" t="n">
        <v>0.5</v>
      </c>
      <c r="AK202" s="352"/>
      <c r="AL202" s="365" t="n">
        <v>-0.1</v>
      </c>
      <c r="AM202" s="365" t="n">
        <v>1</v>
      </c>
      <c r="AN202" s="365" t="n">
        <v>0.1</v>
      </c>
      <c r="AO202" s="352"/>
      <c r="AP202" s="353" t="n">
        <v>65</v>
      </c>
      <c r="AQ202" s="366" t="n">
        <v>0.4</v>
      </c>
      <c r="AR202" s="352"/>
      <c r="AS202" s="352"/>
      <c r="AT202" s="352"/>
      <c r="AU202" s="352"/>
      <c r="AV202" s="352"/>
      <c r="AW202" s="352"/>
      <c r="AX202" s="352"/>
      <c r="AY202" s="352"/>
      <c r="AZ202" s="352"/>
      <c r="BA202" s="352"/>
      <c r="BB202" s="352"/>
      <c r="BC202" s="352"/>
      <c r="BD202" s="352"/>
      <c r="BE202" s="352"/>
      <c r="BF202" s="352"/>
    </row>
    <row r="203" customFormat="false" ht="12.75" hidden="false" customHeight="false" outlineLevel="0" collapsed="false">
      <c r="A203" s="355" t="n">
        <f aca="false">EOMONTH(A202,0)+1</f>
        <v>42979</v>
      </c>
      <c r="B203" s="346" t="n">
        <v>0.065896132499026</v>
      </c>
      <c r="D203" s="363" t="n">
        <v>41852</v>
      </c>
      <c r="E203" s="364" t="n">
        <v>58.5</v>
      </c>
      <c r="F203" s="364" t="n">
        <v>93.5</v>
      </c>
      <c r="G203" s="364" t="n">
        <v>108.5</v>
      </c>
      <c r="H203" s="359"/>
      <c r="I203" s="364" t="n">
        <v>27</v>
      </c>
      <c r="J203" s="364" t="n">
        <v>34.25</v>
      </c>
      <c r="K203" s="364" t="n">
        <v>43.5</v>
      </c>
      <c r="L203" s="353"/>
      <c r="M203" s="354" t="n">
        <v>42736</v>
      </c>
      <c r="N203" s="365" t="n">
        <v>30.25</v>
      </c>
      <c r="O203" s="365" t="n">
        <v>36.5</v>
      </c>
      <c r="P203" s="365" t="n">
        <v>42.5</v>
      </c>
      <c r="Q203" s="352"/>
      <c r="R203" s="365" t="n">
        <v>31.25</v>
      </c>
      <c r="S203" s="365" t="n">
        <v>37.5</v>
      </c>
      <c r="T203" s="365" t="n">
        <v>43.5</v>
      </c>
      <c r="U203" s="352"/>
      <c r="V203" s="365" t="n">
        <v>0</v>
      </c>
      <c r="W203" s="365" t="n">
        <v>0</v>
      </c>
      <c r="X203" s="365" t="n">
        <v>3</v>
      </c>
      <c r="Y203" s="352"/>
      <c r="Z203" s="365" t="n">
        <v>0.06</v>
      </c>
      <c r="AA203" s="365" t="n">
        <v>0.08</v>
      </c>
      <c r="AB203" s="365" t="n">
        <v>0.12</v>
      </c>
      <c r="AC203" s="352"/>
      <c r="AD203" s="365" t="n">
        <v>0.10125</v>
      </c>
      <c r="AE203" s="365" t="n">
        <v>0.135</v>
      </c>
      <c r="AF203" s="365" t="n">
        <v>0.2025</v>
      </c>
      <c r="AG203" s="352"/>
      <c r="AH203" s="365" t="n">
        <v>-0.4</v>
      </c>
      <c r="AI203" s="365" t="n">
        <v>2.322</v>
      </c>
      <c r="AJ203" s="365" t="n">
        <v>0.5</v>
      </c>
      <c r="AK203" s="352"/>
      <c r="AL203" s="365" t="n">
        <v>-0.1</v>
      </c>
      <c r="AM203" s="365" t="n">
        <v>1</v>
      </c>
      <c r="AN203" s="365" t="n">
        <v>0.1</v>
      </c>
      <c r="AO203" s="352"/>
      <c r="AP203" s="353" t="n">
        <v>65</v>
      </c>
      <c r="AQ203" s="366" t="n">
        <v>0.4</v>
      </c>
      <c r="AR203" s="352"/>
      <c r="AS203" s="352"/>
      <c r="AT203" s="352"/>
      <c r="AU203" s="352"/>
      <c r="AV203" s="352"/>
      <c r="AW203" s="352"/>
      <c r="AX203" s="352"/>
      <c r="AY203" s="352"/>
      <c r="AZ203" s="352"/>
      <c r="BA203" s="352"/>
      <c r="BB203" s="352"/>
      <c r="BC203" s="352"/>
      <c r="BD203" s="352"/>
      <c r="BE203" s="352"/>
      <c r="BF203" s="352"/>
    </row>
    <row r="204" customFormat="false" ht="12.75" hidden="false" customHeight="false" outlineLevel="0" collapsed="false">
      <c r="A204" s="355" t="n">
        <f aca="false">EOMONTH(A203,0)+1</f>
        <v>43009</v>
      </c>
      <c r="B204" s="346" t="n">
        <v>0.065913118623892</v>
      </c>
      <c r="D204" s="363" t="n">
        <v>41883</v>
      </c>
      <c r="E204" s="364" t="n">
        <v>38.0000038146973</v>
      </c>
      <c r="F204" s="364" t="n">
        <v>48.0000038146973</v>
      </c>
      <c r="G204" s="364" t="n">
        <v>58.0000038146973</v>
      </c>
      <c r="H204" s="359"/>
      <c r="I204" s="364" t="n">
        <v>26.25</v>
      </c>
      <c r="J204" s="364" t="n">
        <v>34.75</v>
      </c>
      <c r="K204" s="364" t="n">
        <v>36.75</v>
      </c>
      <c r="L204" s="353"/>
      <c r="M204" s="354" t="n">
        <v>42767</v>
      </c>
      <c r="N204" s="365" t="n">
        <v>28.25</v>
      </c>
      <c r="O204" s="365" t="n">
        <v>34.5</v>
      </c>
      <c r="P204" s="365" t="n">
        <v>40.5</v>
      </c>
      <c r="Q204" s="352"/>
      <c r="R204" s="365" t="n">
        <v>29.25</v>
      </c>
      <c r="S204" s="365" t="n">
        <v>35.5</v>
      </c>
      <c r="T204" s="365" t="n">
        <v>41.5</v>
      </c>
      <c r="U204" s="352"/>
      <c r="V204" s="365" t="n">
        <v>0</v>
      </c>
      <c r="W204" s="365" t="n">
        <v>0</v>
      </c>
      <c r="X204" s="365" t="n">
        <v>3</v>
      </c>
      <c r="Y204" s="352"/>
      <c r="Z204" s="365" t="n">
        <v>0.06</v>
      </c>
      <c r="AA204" s="365" t="n">
        <v>0.08</v>
      </c>
      <c r="AB204" s="365" t="n">
        <v>0.12</v>
      </c>
      <c r="AC204" s="352"/>
      <c r="AD204" s="365" t="n">
        <v>0.10125</v>
      </c>
      <c r="AE204" s="365" t="n">
        <v>0.135</v>
      </c>
      <c r="AF204" s="365" t="n">
        <v>0.2025</v>
      </c>
      <c r="AG204" s="352"/>
      <c r="AH204" s="365" t="n">
        <v>-0.4</v>
      </c>
      <c r="AI204" s="365" t="n">
        <v>2.322</v>
      </c>
      <c r="AJ204" s="365" t="n">
        <v>0.6</v>
      </c>
      <c r="AK204" s="352"/>
      <c r="AL204" s="365" t="n">
        <v>-0.1</v>
      </c>
      <c r="AM204" s="365" t="n">
        <v>1</v>
      </c>
      <c r="AN204" s="365" t="n">
        <v>0.1</v>
      </c>
      <c r="AO204" s="352"/>
      <c r="AP204" s="353" t="n">
        <v>66</v>
      </c>
      <c r="AQ204" s="366" t="n">
        <v>0.4</v>
      </c>
      <c r="AR204" s="352"/>
      <c r="AS204" s="352"/>
      <c r="AT204" s="352"/>
      <c r="AU204" s="352"/>
      <c r="AV204" s="352"/>
      <c r="AW204" s="352"/>
      <c r="AX204" s="352"/>
      <c r="AY204" s="352"/>
      <c r="AZ204" s="352"/>
      <c r="BA204" s="352"/>
      <c r="BB204" s="352"/>
      <c r="BC204" s="352"/>
      <c r="BD204" s="352"/>
      <c r="BE204" s="352"/>
      <c r="BF204" s="352"/>
    </row>
    <row r="205" customFormat="false" ht="12.75" hidden="false" customHeight="false" outlineLevel="0" collapsed="false">
      <c r="A205" s="355" t="n">
        <f aca="false">EOMONTH(A204,0)+1</f>
        <v>43040</v>
      </c>
      <c r="B205" s="346" t="n">
        <v>0.065930670953022</v>
      </c>
      <c r="D205" s="363" t="n">
        <v>41913</v>
      </c>
      <c r="E205" s="364" t="n">
        <v>41.9000015258789</v>
      </c>
      <c r="F205" s="364" t="n">
        <v>44.9000015258789</v>
      </c>
      <c r="G205" s="364" t="n">
        <v>47.9000015258789</v>
      </c>
      <c r="H205" s="359"/>
      <c r="I205" s="364" t="n">
        <v>23.5</v>
      </c>
      <c r="J205" s="364" t="n">
        <v>29.5</v>
      </c>
      <c r="K205" s="364" t="n">
        <v>31.5</v>
      </c>
      <c r="L205" s="353"/>
      <c r="M205" s="354" t="n">
        <v>42795</v>
      </c>
      <c r="N205" s="365" t="n">
        <v>29.25</v>
      </c>
      <c r="O205" s="365" t="n">
        <v>35.5</v>
      </c>
      <c r="P205" s="365" t="n">
        <v>41.5</v>
      </c>
      <c r="Q205" s="352"/>
      <c r="R205" s="365" t="n">
        <v>30.25</v>
      </c>
      <c r="S205" s="365" t="n">
        <v>36.5</v>
      </c>
      <c r="T205" s="365" t="n">
        <v>42.5</v>
      </c>
      <c r="U205" s="352"/>
      <c r="V205" s="365" t="n">
        <v>0</v>
      </c>
      <c r="W205" s="365" t="n">
        <v>0</v>
      </c>
      <c r="X205" s="365" t="n">
        <v>2</v>
      </c>
      <c r="Y205" s="352"/>
      <c r="Z205" s="365" t="n">
        <v>0.06</v>
      </c>
      <c r="AA205" s="365" t="n">
        <v>0.08</v>
      </c>
      <c r="AB205" s="365" t="n">
        <v>0.12</v>
      </c>
      <c r="AC205" s="352"/>
      <c r="AD205" s="365" t="n">
        <v>0.09</v>
      </c>
      <c r="AE205" s="365" t="n">
        <v>0.12</v>
      </c>
      <c r="AF205" s="365" t="n">
        <v>0.18</v>
      </c>
      <c r="AG205" s="352"/>
      <c r="AH205" s="365" t="n">
        <v>-0.5</v>
      </c>
      <c r="AI205" s="365" t="n">
        <v>2.052</v>
      </c>
      <c r="AJ205" s="365" t="n">
        <v>1</v>
      </c>
      <c r="AK205" s="352"/>
      <c r="AL205" s="365" t="n">
        <v>-0.1</v>
      </c>
      <c r="AM205" s="365" t="n">
        <v>1</v>
      </c>
      <c r="AN205" s="365" t="n">
        <v>0.1</v>
      </c>
      <c r="AO205" s="352"/>
      <c r="AP205" s="353" t="n">
        <v>66</v>
      </c>
      <c r="AQ205" s="366" t="n">
        <v>0.4</v>
      </c>
      <c r="AR205" s="352"/>
      <c r="AS205" s="352"/>
      <c r="AT205" s="352"/>
      <c r="AU205" s="352"/>
      <c r="AV205" s="352"/>
      <c r="AW205" s="352"/>
      <c r="AX205" s="352"/>
      <c r="AY205" s="352"/>
      <c r="AZ205" s="352"/>
      <c r="BA205" s="352"/>
      <c r="BB205" s="352"/>
      <c r="BC205" s="352"/>
      <c r="BD205" s="352"/>
      <c r="BE205" s="352"/>
      <c r="BF205" s="352"/>
    </row>
    <row r="206" customFormat="false" ht="12.75" hidden="false" customHeight="false" outlineLevel="0" collapsed="false">
      <c r="A206" s="355" t="n">
        <f aca="false">EOMONTH(A205,0)+1</f>
        <v>43070</v>
      </c>
      <c r="B206" s="346" t="n">
        <v>0.065947657078083</v>
      </c>
      <c r="D206" s="363" t="n">
        <v>41944</v>
      </c>
      <c r="E206" s="364" t="n">
        <v>42</v>
      </c>
      <c r="F206" s="364" t="n">
        <v>45</v>
      </c>
      <c r="G206" s="364" t="n">
        <v>48</v>
      </c>
      <c r="H206" s="359"/>
      <c r="I206" s="364" t="n">
        <v>23.5</v>
      </c>
      <c r="J206" s="364" t="n">
        <v>29.5</v>
      </c>
      <c r="K206" s="364" t="n">
        <v>31.5</v>
      </c>
      <c r="L206" s="353"/>
      <c r="M206" s="354" t="n">
        <v>42826</v>
      </c>
      <c r="N206" s="365" t="n">
        <v>30.25</v>
      </c>
      <c r="O206" s="365" t="n">
        <v>36.5</v>
      </c>
      <c r="P206" s="365" t="n">
        <v>42.5</v>
      </c>
      <c r="Q206" s="352"/>
      <c r="R206" s="365" t="n">
        <v>31.25</v>
      </c>
      <c r="S206" s="365" t="n">
        <v>37.5</v>
      </c>
      <c r="T206" s="365" t="n">
        <v>43.5</v>
      </c>
      <c r="U206" s="352"/>
      <c r="V206" s="365" t="n">
        <v>0</v>
      </c>
      <c r="W206" s="365" t="n">
        <v>0</v>
      </c>
      <c r="X206" s="365" t="n">
        <v>2</v>
      </c>
      <c r="Y206" s="352"/>
      <c r="Z206" s="365" t="n">
        <v>0.06</v>
      </c>
      <c r="AA206" s="365" t="n">
        <v>0.08</v>
      </c>
      <c r="AB206" s="365" t="n">
        <v>0.12</v>
      </c>
      <c r="AC206" s="352"/>
      <c r="AD206" s="365" t="n">
        <v>0.09</v>
      </c>
      <c r="AE206" s="365" t="n">
        <v>0.12</v>
      </c>
      <c r="AF206" s="365" t="n">
        <v>0.18</v>
      </c>
      <c r="AG206" s="352"/>
      <c r="AH206" s="365" t="n">
        <v>-0.5</v>
      </c>
      <c r="AI206" s="365" t="n">
        <v>1.998</v>
      </c>
      <c r="AJ206" s="365" t="n">
        <v>1</v>
      </c>
      <c r="AK206" s="352"/>
      <c r="AL206" s="365" t="n">
        <v>-0.1</v>
      </c>
      <c r="AM206" s="365" t="n">
        <v>1</v>
      </c>
      <c r="AN206" s="365" t="n">
        <v>0.1</v>
      </c>
      <c r="AO206" s="352"/>
      <c r="AP206" s="353" t="n">
        <v>66</v>
      </c>
      <c r="AQ206" s="366" t="n">
        <v>0.4</v>
      </c>
      <c r="AR206" s="352"/>
      <c r="AS206" s="352"/>
      <c r="AT206" s="352"/>
      <c r="AU206" s="352"/>
      <c r="AV206" s="352"/>
      <c r="AW206" s="352"/>
      <c r="AX206" s="352"/>
      <c r="AY206" s="352"/>
      <c r="AZ206" s="352"/>
      <c r="BA206" s="352"/>
      <c r="BB206" s="352"/>
      <c r="BC206" s="352"/>
      <c r="BD206" s="352"/>
      <c r="BE206" s="352"/>
      <c r="BF206" s="352"/>
    </row>
    <row r="207" customFormat="false" ht="12.75" hidden="false" customHeight="false" outlineLevel="0" collapsed="false">
      <c r="A207" s="355" t="n">
        <f aca="false">EOMONTH(A206,0)+1</f>
        <v>43101</v>
      </c>
      <c r="B207" s="346" t="n">
        <v>0.065965209407413</v>
      </c>
      <c r="D207" s="363" t="n">
        <v>41974</v>
      </c>
      <c r="E207" s="364" t="n">
        <v>42.0999984741211</v>
      </c>
      <c r="F207" s="364" t="n">
        <v>45.0999984741211</v>
      </c>
      <c r="G207" s="364" t="n">
        <v>48.0999984741211</v>
      </c>
      <c r="H207" s="359"/>
      <c r="I207" s="364" t="n">
        <v>24</v>
      </c>
      <c r="J207" s="364" t="n">
        <v>30</v>
      </c>
      <c r="K207" s="364" t="n">
        <v>32</v>
      </c>
      <c r="L207" s="353"/>
      <c r="M207" s="354" t="n">
        <v>42856</v>
      </c>
      <c r="N207" s="365" t="n">
        <v>36.5</v>
      </c>
      <c r="O207" s="365" t="n">
        <v>42.75</v>
      </c>
      <c r="P207" s="365" t="n">
        <v>48.75</v>
      </c>
      <c r="Q207" s="352"/>
      <c r="R207" s="365" t="n">
        <v>37.5</v>
      </c>
      <c r="S207" s="365" t="n">
        <v>43.75</v>
      </c>
      <c r="T207" s="365" t="n">
        <v>49.75</v>
      </c>
      <c r="U207" s="352"/>
      <c r="V207" s="365" t="n">
        <v>0</v>
      </c>
      <c r="W207" s="365" t="n">
        <v>0</v>
      </c>
      <c r="X207" s="365" t="n">
        <v>3</v>
      </c>
      <c r="Y207" s="352"/>
      <c r="Z207" s="365" t="n">
        <v>0.06</v>
      </c>
      <c r="AA207" s="365" t="n">
        <v>0.08</v>
      </c>
      <c r="AB207" s="365" t="n">
        <v>0.12</v>
      </c>
      <c r="AC207" s="352"/>
      <c r="AD207" s="365" t="n">
        <v>0.11625</v>
      </c>
      <c r="AE207" s="365" t="n">
        <v>0.155</v>
      </c>
      <c r="AF207" s="365" t="n">
        <v>0.2325</v>
      </c>
      <c r="AG207" s="352"/>
      <c r="AH207" s="365" t="n">
        <v>-0.4</v>
      </c>
      <c r="AI207" s="365" t="n">
        <v>2.15</v>
      </c>
      <c r="AJ207" s="365" t="n">
        <v>0.5</v>
      </c>
      <c r="AK207" s="352"/>
      <c r="AL207" s="365" t="n">
        <v>-0.1</v>
      </c>
      <c r="AM207" s="365" t="n">
        <v>1.05</v>
      </c>
      <c r="AN207" s="365" t="n">
        <v>0.1</v>
      </c>
      <c r="AO207" s="352"/>
      <c r="AP207" s="353" t="n">
        <v>67</v>
      </c>
      <c r="AQ207" s="366" t="n">
        <v>0.4</v>
      </c>
      <c r="AR207" s="352"/>
      <c r="AS207" s="352"/>
      <c r="AT207" s="352"/>
      <c r="AU207" s="352"/>
      <c r="AV207" s="352"/>
      <c r="AW207" s="352"/>
      <c r="AX207" s="352"/>
      <c r="AY207" s="352"/>
      <c r="AZ207" s="352"/>
      <c r="BA207" s="352"/>
      <c r="BB207" s="352"/>
      <c r="BC207" s="352"/>
      <c r="BD207" s="352"/>
      <c r="BE207" s="352"/>
      <c r="BF207" s="352"/>
    </row>
    <row r="208" customFormat="false" ht="12.75" hidden="false" customHeight="false" outlineLevel="0" collapsed="false">
      <c r="A208" s="355" t="n">
        <f aca="false">EOMONTH(A207,0)+1</f>
        <v>43132</v>
      </c>
      <c r="B208" s="346" t="n">
        <v>0.065982761736846</v>
      </c>
      <c r="D208" s="363" t="n">
        <v>42005</v>
      </c>
      <c r="E208" s="364" t="n">
        <v>55.3500022888184</v>
      </c>
      <c r="F208" s="364" t="n">
        <v>58.3500022888184</v>
      </c>
      <c r="G208" s="364" t="n">
        <v>61.3500022888184</v>
      </c>
      <c r="H208" s="359"/>
      <c r="I208" s="364" t="n">
        <v>24</v>
      </c>
      <c r="J208" s="364" t="n">
        <v>30.5</v>
      </c>
      <c r="K208" s="364" t="n">
        <v>32.5</v>
      </c>
      <c r="L208" s="353"/>
      <c r="M208" s="354" t="n">
        <v>42887</v>
      </c>
      <c r="N208" s="365" t="n">
        <v>40.25</v>
      </c>
      <c r="O208" s="365" t="n">
        <v>46.5</v>
      </c>
      <c r="P208" s="365" t="n">
        <v>52.5</v>
      </c>
      <c r="Q208" s="352"/>
      <c r="R208" s="365" t="n">
        <v>31.5</v>
      </c>
      <c r="S208" s="365" t="n">
        <v>37.75</v>
      </c>
      <c r="T208" s="365" t="n">
        <v>43.75</v>
      </c>
      <c r="U208" s="352"/>
      <c r="V208" s="365" t="n">
        <v>0.75</v>
      </c>
      <c r="W208" s="365" t="n">
        <v>3</v>
      </c>
      <c r="X208" s="365" t="n">
        <v>8</v>
      </c>
      <c r="Y208" s="352"/>
      <c r="Z208" s="365" t="n">
        <v>0.06</v>
      </c>
      <c r="AA208" s="365" t="n">
        <v>0.08</v>
      </c>
      <c r="AB208" s="365" t="n">
        <v>0.12</v>
      </c>
      <c r="AC208" s="352"/>
      <c r="AD208" s="365" t="n">
        <v>0.13125</v>
      </c>
      <c r="AE208" s="365" t="n">
        <v>0.175</v>
      </c>
      <c r="AF208" s="365" t="n">
        <v>0.2625</v>
      </c>
      <c r="AG208" s="352"/>
      <c r="AH208" s="365" t="n">
        <v>-0.4</v>
      </c>
      <c r="AI208" s="365" t="n">
        <v>2.9</v>
      </c>
      <c r="AJ208" s="365" t="n">
        <v>0.5</v>
      </c>
      <c r="AK208" s="352"/>
      <c r="AL208" s="365" t="n">
        <v>-0.1</v>
      </c>
      <c r="AM208" s="365" t="n">
        <v>1.15</v>
      </c>
      <c r="AN208" s="365" t="n">
        <v>0.1</v>
      </c>
      <c r="AO208" s="352"/>
      <c r="AP208" s="353" t="n">
        <v>67</v>
      </c>
      <c r="AQ208" s="366" t="n">
        <v>0.4</v>
      </c>
      <c r="AR208" s="352"/>
      <c r="AS208" s="352"/>
      <c r="AT208" s="352"/>
      <c r="AU208" s="352"/>
      <c r="AV208" s="352"/>
      <c r="AW208" s="352"/>
      <c r="AX208" s="352"/>
      <c r="AY208" s="352"/>
      <c r="AZ208" s="352"/>
      <c r="BA208" s="352"/>
      <c r="BB208" s="352"/>
      <c r="BC208" s="352"/>
      <c r="BD208" s="352"/>
      <c r="BE208" s="352"/>
      <c r="BF208" s="352"/>
    </row>
    <row r="209" customFormat="false" ht="12.75" hidden="false" customHeight="false" outlineLevel="0" collapsed="false">
      <c r="A209" s="355" t="n">
        <f aca="false">EOMONTH(A208,0)+1</f>
        <v>43160</v>
      </c>
      <c r="B209" s="346" t="n">
        <v>0.06599861545384</v>
      </c>
      <c r="D209" s="363" t="n">
        <v>42036</v>
      </c>
      <c r="E209" s="364" t="n">
        <v>54.75</v>
      </c>
      <c r="F209" s="364" t="n">
        <v>57.75</v>
      </c>
      <c r="G209" s="364" t="n">
        <v>60.75</v>
      </c>
      <c r="H209" s="359"/>
      <c r="I209" s="364" t="n">
        <v>24</v>
      </c>
      <c r="J209" s="364" t="n">
        <v>30.25</v>
      </c>
      <c r="K209" s="364" t="n">
        <v>32.25</v>
      </c>
      <c r="L209" s="353"/>
      <c r="M209" s="354" t="n">
        <v>42917</v>
      </c>
      <c r="N209" s="365" t="n">
        <v>42.25</v>
      </c>
      <c r="O209" s="365" t="n">
        <v>48.5</v>
      </c>
      <c r="P209" s="365" t="n">
        <v>54.5</v>
      </c>
      <c r="Q209" s="352"/>
      <c r="R209" s="365" t="n">
        <v>43.5</v>
      </c>
      <c r="S209" s="365" t="n">
        <v>49.75</v>
      </c>
      <c r="T209" s="365" t="n">
        <v>55.75</v>
      </c>
      <c r="U209" s="352"/>
      <c r="V209" s="365" t="n">
        <v>2</v>
      </c>
      <c r="W209" s="365" t="n">
        <v>7</v>
      </c>
      <c r="X209" s="365" t="n">
        <v>12</v>
      </c>
      <c r="Y209" s="352"/>
      <c r="Z209" s="365" t="n">
        <v>0.06</v>
      </c>
      <c r="AA209" s="365" t="n">
        <v>0.08</v>
      </c>
      <c r="AB209" s="365" t="n">
        <v>0.12</v>
      </c>
      <c r="AC209" s="352"/>
      <c r="AD209" s="365" t="n">
        <v>0.16125</v>
      </c>
      <c r="AE209" s="365" t="n">
        <v>0.215</v>
      </c>
      <c r="AF209" s="365" t="n">
        <v>0.3225</v>
      </c>
      <c r="AG209" s="352"/>
      <c r="AH209" s="365" t="n">
        <v>-0.4</v>
      </c>
      <c r="AI209" s="365" t="n">
        <v>3.9</v>
      </c>
      <c r="AJ209" s="365" t="n">
        <v>0.5</v>
      </c>
      <c r="AK209" s="352"/>
      <c r="AL209" s="365" t="n">
        <v>-0.1</v>
      </c>
      <c r="AM209" s="365" t="n">
        <v>1.15</v>
      </c>
      <c r="AN209" s="365" t="n">
        <v>0.1</v>
      </c>
      <c r="AO209" s="352"/>
      <c r="AP209" s="353" t="n">
        <v>67</v>
      </c>
      <c r="AQ209" s="366" t="n">
        <v>0.4</v>
      </c>
      <c r="AR209" s="352"/>
      <c r="AS209" s="352"/>
      <c r="AT209" s="352"/>
      <c r="AU209" s="352"/>
      <c r="AV209" s="352"/>
      <c r="AW209" s="352"/>
      <c r="AX209" s="352"/>
      <c r="AY209" s="352"/>
      <c r="AZ209" s="352"/>
      <c r="BA209" s="352"/>
      <c r="BB209" s="352"/>
      <c r="BC209" s="352"/>
      <c r="BD209" s="352"/>
      <c r="BE209" s="352"/>
      <c r="BF209" s="352"/>
    </row>
    <row r="210" customFormat="false" ht="12.75" hidden="false" customHeight="false" outlineLevel="0" collapsed="false">
      <c r="A210" s="355" t="n">
        <f aca="false">EOMONTH(A209,0)+1</f>
        <v>43191</v>
      </c>
      <c r="B210" s="346" t="n">
        <v>0.066016167783466</v>
      </c>
      <c r="D210" s="363" t="n">
        <v>42064</v>
      </c>
      <c r="E210" s="364" t="n">
        <v>46.3999977111816</v>
      </c>
      <c r="F210" s="364" t="n">
        <v>49.3999977111816</v>
      </c>
      <c r="G210" s="364" t="n">
        <v>52.3999977111816</v>
      </c>
      <c r="H210" s="359"/>
      <c r="I210" s="364" t="n">
        <v>23.25</v>
      </c>
      <c r="J210" s="364" t="n">
        <v>29.5</v>
      </c>
      <c r="K210" s="364" t="n">
        <v>31.5</v>
      </c>
      <c r="L210" s="353"/>
      <c r="M210" s="354" t="n">
        <v>42948</v>
      </c>
      <c r="N210" s="365" t="n">
        <v>42.25</v>
      </c>
      <c r="O210" s="365" t="n">
        <v>48.5</v>
      </c>
      <c r="P210" s="365" t="n">
        <v>54.5</v>
      </c>
      <c r="Q210" s="352"/>
      <c r="R210" s="365" t="n">
        <v>43.5</v>
      </c>
      <c r="S210" s="365" t="n">
        <v>49.75</v>
      </c>
      <c r="T210" s="365" t="n">
        <v>55.75</v>
      </c>
      <c r="U210" s="352"/>
      <c r="V210" s="365" t="n">
        <v>2</v>
      </c>
      <c r="W210" s="365" t="n">
        <v>7</v>
      </c>
      <c r="X210" s="365" t="n">
        <v>12</v>
      </c>
      <c r="Y210" s="352"/>
      <c r="Z210" s="365" t="n">
        <v>0.06</v>
      </c>
      <c r="AA210" s="365" t="n">
        <v>0.08</v>
      </c>
      <c r="AB210" s="365" t="n">
        <v>0.12</v>
      </c>
      <c r="AC210" s="352"/>
      <c r="AD210" s="365" t="n">
        <v>0.16125</v>
      </c>
      <c r="AE210" s="365" t="n">
        <v>0.215</v>
      </c>
      <c r="AF210" s="365" t="n">
        <v>0.3225</v>
      </c>
      <c r="AG210" s="352"/>
      <c r="AH210" s="365" t="n">
        <v>-0.5</v>
      </c>
      <c r="AI210" s="365" t="n">
        <v>3.9</v>
      </c>
      <c r="AJ210" s="365" t="n">
        <v>1.75</v>
      </c>
      <c r="AK210" s="352"/>
      <c r="AL210" s="365" t="n">
        <v>-0.1</v>
      </c>
      <c r="AM210" s="365" t="n">
        <v>1.15</v>
      </c>
      <c r="AN210" s="365" t="n">
        <v>0.1</v>
      </c>
      <c r="AO210" s="352"/>
      <c r="AP210" s="353" t="n">
        <v>68</v>
      </c>
      <c r="AQ210" s="366" t="n">
        <v>0.4</v>
      </c>
      <c r="AR210" s="352"/>
      <c r="AS210" s="352"/>
      <c r="AT210" s="352"/>
      <c r="AU210" s="352"/>
      <c r="AV210" s="352"/>
      <c r="AW210" s="352"/>
      <c r="AX210" s="352"/>
      <c r="AY210" s="352"/>
      <c r="AZ210" s="352"/>
      <c r="BA210" s="352"/>
      <c r="BB210" s="352"/>
      <c r="BC210" s="352"/>
      <c r="BD210" s="352"/>
      <c r="BE210" s="352"/>
      <c r="BF210" s="352"/>
    </row>
    <row r="211" customFormat="false" ht="12.75" hidden="false" customHeight="false" outlineLevel="0" collapsed="false">
      <c r="A211" s="355" t="n">
        <f aca="false">EOMONTH(A210,0)+1</f>
        <v>43221</v>
      </c>
      <c r="B211" s="346" t="n">
        <v>0.066033153909009</v>
      </c>
      <c r="D211" s="363" t="n">
        <v>42095</v>
      </c>
      <c r="E211" s="364" t="n">
        <v>45.6000022888184</v>
      </c>
      <c r="F211" s="364" t="n">
        <v>48.6000022888184</v>
      </c>
      <c r="G211" s="364" t="n">
        <v>51.6000022888184</v>
      </c>
      <c r="H211" s="359"/>
      <c r="I211" s="364" t="n">
        <v>23</v>
      </c>
      <c r="J211" s="364" t="n">
        <v>29.25</v>
      </c>
      <c r="K211" s="364" t="n">
        <v>31.25</v>
      </c>
      <c r="L211" s="353"/>
      <c r="M211" s="354" t="n">
        <v>42979</v>
      </c>
      <c r="N211" s="365" t="n">
        <v>36.75</v>
      </c>
      <c r="O211" s="365" t="n">
        <v>43</v>
      </c>
      <c r="P211" s="365" t="n">
        <v>49</v>
      </c>
      <c r="Q211" s="352"/>
      <c r="R211" s="365" t="n">
        <v>37.75</v>
      </c>
      <c r="S211" s="365" t="n">
        <v>44</v>
      </c>
      <c r="T211" s="365" t="n">
        <v>50</v>
      </c>
      <c r="U211" s="352"/>
      <c r="V211" s="365" t="n">
        <v>0.25</v>
      </c>
      <c r="W211" s="365" t="n">
        <v>1</v>
      </c>
      <c r="X211" s="365" t="n">
        <v>4</v>
      </c>
      <c r="Y211" s="352"/>
      <c r="Z211" s="365" t="n">
        <v>0.06</v>
      </c>
      <c r="AA211" s="365" t="n">
        <v>0.08</v>
      </c>
      <c r="AB211" s="365" t="n">
        <v>0.12</v>
      </c>
      <c r="AC211" s="352"/>
      <c r="AD211" s="365" t="n">
        <v>0.10125</v>
      </c>
      <c r="AE211" s="365" t="n">
        <v>0.135</v>
      </c>
      <c r="AF211" s="365" t="n">
        <v>0.2025</v>
      </c>
      <c r="AG211" s="352"/>
      <c r="AH211" s="365" t="n">
        <v>-1</v>
      </c>
      <c r="AI211" s="365" t="n">
        <v>2.33</v>
      </c>
      <c r="AJ211" s="365" t="n">
        <v>2.5</v>
      </c>
      <c r="AK211" s="352"/>
      <c r="AL211" s="365" t="n">
        <v>-0.1</v>
      </c>
      <c r="AM211" s="365" t="n">
        <v>1.05</v>
      </c>
      <c r="AN211" s="365" t="n">
        <v>0.1</v>
      </c>
      <c r="AO211" s="352"/>
      <c r="AP211" s="353" t="n">
        <v>68</v>
      </c>
      <c r="AQ211" s="366" t="n">
        <v>0.4</v>
      </c>
      <c r="AR211" s="352"/>
      <c r="AS211" s="352"/>
      <c r="AT211" s="352"/>
      <c r="AU211" s="352"/>
      <c r="AV211" s="352"/>
      <c r="AW211" s="352"/>
      <c r="AX211" s="352"/>
      <c r="AY211" s="352"/>
      <c r="AZ211" s="352"/>
      <c r="BA211" s="352"/>
      <c r="BB211" s="352"/>
      <c r="BC211" s="352"/>
      <c r="BD211" s="352"/>
      <c r="BE211" s="352"/>
      <c r="BF211" s="352"/>
    </row>
    <row r="212" customFormat="false" ht="12.75" hidden="false" customHeight="false" outlineLevel="0" collapsed="false">
      <c r="A212" s="355" t="n">
        <f aca="false">EOMONTH(A211,0)+1</f>
        <v>43252</v>
      </c>
      <c r="B212" s="346" t="n">
        <v>0.066050706238836</v>
      </c>
      <c r="D212" s="363" t="n">
        <v>42125</v>
      </c>
      <c r="E212" s="364" t="n">
        <v>52.9999961853027</v>
      </c>
      <c r="F212" s="364" t="n">
        <v>57.9999961853027</v>
      </c>
      <c r="G212" s="364" t="n">
        <v>62.9999961853027</v>
      </c>
      <c r="H212" s="359"/>
      <c r="I212" s="364" t="n">
        <v>30.75</v>
      </c>
      <c r="J212" s="364" t="n">
        <v>37</v>
      </c>
      <c r="K212" s="364" t="n">
        <v>39</v>
      </c>
      <c r="L212" s="353"/>
      <c r="M212" s="354" t="n">
        <v>43009</v>
      </c>
      <c r="N212" s="365" t="n">
        <v>30.75</v>
      </c>
      <c r="O212" s="365" t="n">
        <v>37</v>
      </c>
      <c r="P212" s="365" t="n">
        <v>43</v>
      </c>
      <c r="Q212" s="352"/>
      <c r="R212" s="365" t="n">
        <v>31.75</v>
      </c>
      <c r="S212" s="365" t="n">
        <v>38</v>
      </c>
      <c r="T212" s="365" t="n">
        <v>44</v>
      </c>
      <c r="U212" s="352"/>
      <c r="V212" s="365" t="n">
        <v>0</v>
      </c>
      <c r="W212" s="365" t="n">
        <v>0</v>
      </c>
      <c r="X212" s="365" t="n">
        <v>2</v>
      </c>
      <c r="Y212" s="352"/>
      <c r="Z212" s="365" t="n">
        <v>0.06</v>
      </c>
      <c r="AA212" s="365" t="n">
        <v>0.08</v>
      </c>
      <c r="AB212" s="365" t="n">
        <v>0.12</v>
      </c>
      <c r="AC212" s="352"/>
      <c r="AD212" s="365" t="n">
        <v>0.07875</v>
      </c>
      <c r="AE212" s="365" t="n">
        <v>0.105</v>
      </c>
      <c r="AF212" s="365" t="n">
        <v>0.1575</v>
      </c>
      <c r="AG212" s="352"/>
      <c r="AH212" s="365" t="n">
        <v>-1</v>
      </c>
      <c r="AI212" s="365" t="n">
        <v>2.06</v>
      </c>
      <c r="AJ212" s="365" t="n">
        <v>2.5</v>
      </c>
      <c r="AK212" s="352"/>
      <c r="AL212" s="365" t="n">
        <v>-0.1</v>
      </c>
      <c r="AM212" s="365" t="n">
        <v>1</v>
      </c>
      <c r="AN212" s="365" t="n">
        <v>0.1</v>
      </c>
      <c r="AO212" s="352"/>
      <c r="AP212" s="353" t="n">
        <v>68</v>
      </c>
      <c r="AQ212" s="366" t="n">
        <v>0.4</v>
      </c>
      <c r="AR212" s="352"/>
      <c r="AS212" s="352"/>
      <c r="AT212" s="352"/>
      <c r="AU212" s="352"/>
      <c r="AV212" s="352"/>
      <c r="AW212" s="352"/>
      <c r="AX212" s="352"/>
      <c r="AY212" s="352"/>
      <c r="AZ212" s="352"/>
      <c r="BA212" s="352"/>
      <c r="BB212" s="352"/>
      <c r="BC212" s="352"/>
      <c r="BD212" s="352"/>
      <c r="BE212" s="352"/>
      <c r="BF212" s="352"/>
    </row>
    <row r="213" customFormat="false" ht="12.75" hidden="false" customHeight="false" outlineLevel="0" collapsed="false">
      <c r="A213" s="355" t="n">
        <f aca="false">EOMONTH(A212,0)+1</f>
        <v>43282</v>
      </c>
      <c r="B213" s="346" t="n">
        <v>0.066067692364573</v>
      </c>
      <c r="D213" s="363" t="n">
        <v>42156</v>
      </c>
      <c r="E213" s="364" t="n">
        <v>54.5</v>
      </c>
      <c r="F213" s="364" t="n">
        <v>69.5</v>
      </c>
      <c r="G213" s="364" t="n">
        <v>79.5</v>
      </c>
      <c r="H213" s="359"/>
      <c r="I213" s="364" t="n">
        <v>30</v>
      </c>
      <c r="J213" s="364" t="n">
        <v>38</v>
      </c>
      <c r="K213" s="364" t="n">
        <v>45</v>
      </c>
      <c r="L213" s="353"/>
      <c r="M213" s="354" t="n">
        <v>43040</v>
      </c>
      <c r="N213" s="365" t="n">
        <v>30.75</v>
      </c>
      <c r="O213" s="365" t="n">
        <v>37</v>
      </c>
      <c r="P213" s="365" t="n">
        <v>43</v>
      </c>
      <c r="Q213" s="352"/>
      <c r="R213" s="365" t="n">
        <v>31.75</v>
      </c>
      <c r="S213" s="365" t="n">
        <v>38</v>
      </c>
      <c r="T213" s="365" t="n">
        <v>44</v>
      </c>
      <c r="U213" s="352"/>
      <c r="V213" s="365" t="n">
        <v>0</v>
      </c>
      <c r="W213" s="365" t="n">
        <v>0</v>
      </c>
      <c r="X213" s="365" t="n">
        <v>2</v>
      </c>
      <c r="Y213" s="352"/>
      <c r="Z213" s="365" t="n">
        <v>0.06</v>
      </c>
      <c r="AA213" s="365" t="n">
        <v>0.08</v>
      </c>
      <c r="AB213" s="365" t="n">
        <v>0.12</v>
      </c>
      <c r="AC213" s="352"/>
      <c r="AD213" s="365" t="n">
        <v>0.07875</v>
      </c>
      <c r="AE213" s="365" t="n">
        <v>0.105</v>
      </c>
      <c r="AF213" s="365" t="n">
        <v>0.1575</v>
      </c>
      <c r="AG213" s="352"/>
      <c r="AH213" s="365" t="n">
        <v>-0.5</v>
      </c>
      <c r="AI213" s="365" t="n">
        <v>2.052</v>
      </c>
      <c r="AJ213" s="365" t="n">
        <v>1</v>
      </c>
      <c r="AK213" s="352"/>
      <c r="AL213" s="365" t="n">
        <v>-0.1</v>
      </c>
      <c r="AM213" s="365" t="n">
        <v>1</v>
      </c>
      <c r="AN213" s="365" t="n">
        <v>0.1</v>
      </c>
      <c r="AO213" s="352"/>
      <c r="AP213" s="353" t="n">
        <v>69</v>
      </c>
      <c r="AQ213" s="366" t="n">
        <v>0.4</v>
      </c>
      <c r="AR213" s="352"/>
      <c r="AS213" s="352"/>
      <c r="AT213" s="352"/>
      <c r="AU213" s="352"/>
      <c r="AV213" s="352"/>
      <c r="AW213" s="352"/>
      <c r="AX213" s="352"/>
      <c r="AY213" s="352"/>
      <c r="AZ213" s="352"/>
      <c r="BA213" s="352"/>
      <c r="BB213" s="352"/>
      <c r="BC213" s="352"/>
      <c r="BD213" s="352"/>
      <c r="BE213" s="352"/>
      <c r="BF213" s="352"/>
    </row>
    <row r="214" customFormat="false" ht="12.75" hidden="false" customHeight="false" outlineLevel="0" collapsed="false">
      <c r="A214" s="355" t="n">
        <f aca="false">EOMONTH(A213,0)+1</f>
        <v>43313</v>
      </c>
      <c r="B214" s="346" t="n">
        <v>0.066085244694601</v>
      </c>
      <c r="D214" s="363" t="n">
        <v>42186</v>
      </c>
      <c r="E214" s="364" t="n">
        <v>60.5</v>
      </c>
      <c r="F214" s="364" t="n">
        <v>95.5</v>
      </c>
      <c r="G214" s="364" t="n">
        <v>110.5</v>
      </c>
      <c r="H214" s="359"/>
      <c r="I214" s="364" t="n">
        <v>27.25</v>
      </c>
      <c r="J214" s="364" t="n">
        <v>34.75</v>
      </c>
      <c r="K214" s="364" t="n">
        <v>44.25</v>
      </c>
      <c r="L214" s="353"/>
      <c r="M214" s="354" t="n">
        <v>43070</v>
      </c>
      <c r="N214" s="365" t="n">
        <v>28.75</v>
      </c>
      <c r="O214" s="365" t="n">
        <v>35</v>
      </c>
      <c r="P214" s="365" t="n">
        <v>41</v>
      </c>
      <c r="Q214" s="352"/>
      <c r="R214" s="365" t="n">
        <v>29.75</v>
      </c>
      <c r="S214" s="365" t="n">
        <v>36</v>
      </c>
      <c r="T214" s="365" t="n">
        <v>42</v>
      </c>
      <c r="U214" s="352"/>
      <c r="V214" s="365" t="n">
        <v>0</v>
      </c>
      <c r="W214" s="365" t="n">
        <v>0</v>
      </c>
      <c r="X214" s="365" t="n">
        <v>2</v>
      </c>
      <c r="Y214" s="352"/>
      <c r="Z214" s="365" t="n">
        <v>0.06</v>
      </c>
      <c r="AA214" s="365" t="n">
        <v>0.08</v>
      </c>
      <c r="AB214" s="365" t="n">
        <v>0.12</v>
      </c>
      <c r="AC214" s="352"/>
      <c r="AD214" s="365" t="n">
        <v>0.08625</v>
      </c>
      <c r="AE214" s="365" t="n">
        <v>0.115</v>
      </c>
      <c r="AF214" s="365" t="n">
        <v>0.1725</v>
      </c>
      <c r="AG214" s="352"/>
      <c r="AH214" s="365" t="n">
        <v>-0.4</v>
      </c>
      <c r="AI214" s="365" t="n">
        <v>1.89</v>
      </c>
      <c r="AJ214" s="365" t="n">
        <v>0.5</v>
      </c>
      <c r="AK214" s="352"/>
      <c r="AL214" s="365" t="n">
        <v>-0.1</v>
      </c>
      <c r="AM214" s="365" t="n">
        <v>1</v>
      </c>
      <c r="AN214" s="365" t="n">
        <v>0.1</v>
      </c>
      <c r="AO214" s="352"/>
      <c r="AP214" s="353" t="n">
        <v>69</v>
      </c>
      <c r="AQ214" s="366" t="n">
        <v>0.4</v>
      </c>
      <c r="AR214" s="352"/>
      <c r="AS214" s="352"/>
      <c r="AT214" s="352"/>
      <c r="AU214" s="352"/>
      <c r="AV214" s="352"/>
      <c r="AW214" s="352"/>
      <c r="AX214" s="352"/>
      <c r="AY214" s="352"/>
      <c r="AZ214" s="352"/>
      <c r="BA214" s="352"/>
      <c r="BB214" s="352"/>
      <c r="BC214" s="352"/>
      <c r="BD214" s="352"/>
      <c r="BE214" s="352"/>
      <c r="BF214" s="352"/>
    </row>
    <row r="215" customFormat="false" ht="12.75" hidden="false" customHeight="false" outlineLevel="0" collapsed="false">
      <c r="A215" s="355" t="n">
        <f aca="false">EOMONTH(A214,0)+1</f>
        <v>43344</v>
      </c>
      <c r="B215" s="346" t="n">
        <v>0.066102797024731</v>
      </c>
      <c r="D215" s="363" t="n">
        <v>42217</v>
      </c>
      <c r="E215" s="364" t="n">
        <v>60.5</v>
      </c>
      <c r="F215" s="364" t="n">
        <v>95.5</v>
      </c>
      <c r="G215" s="364" t="n">
        <v>110.5</v>
      </c>
      <c r="H215" s="359"/>
      <c r="I215" s="364" t="n">
        <v>27</v>
      </c>
      <c r="J215" s="364" t="n">
        <v>34.5</v>
      </c>
      <c r="K215" s="364" t="n">
        <v>44</v>
      </c>
      <c r="L215" s="353"/>
      <c r="M215" s="354" t="n">
        <v>43101</v>
      </c>
      <c r="N215" s="365" t="n">
        <v>30.5</v>
      </c>
      <c r="O215" s="365" t="n">
        <v>37</v>
      </c>
      <c r="P215" s="365" t="n">
        <v>43.25</v>
      </c>
      <c r="Q215" s="352"/>
      <c r="R215" s="365" t="n">
        <v>31.75</v>
      </c>
      <c r="S215" s="365" t="n">
        <v>38.25</v>
      </c>
      <c r="T215" s="365" t="n">
        <v>44.5</v>
      </c>
      <c r="U215" s="352"/>
      <c r="V215" s="365" t="n">
        <v>0</v>
      </c>
      <c r="W215" s="365" t="n">
        <v>0</v>
      </c>
      <c r="X215" s="365" t="n">
        <v>3</v>
      </c>
      <c r="Y215" s="352"/>
      <c r="Z215" s="365" t="n">
        <v>0.06</v>
      </c>
      <c r="AA215" s="365" t="n">
        <v>0.08</v>
      </c>
      <c r="AB215" s="365" t="n">
        <v>0.12</v>
      </c>
      <c r="AC215" s="352"/>
      <c r="AD215" s="365" t="n">
        <v>0.10125</v>
      </c>
      <c r="AE215" s="365" t="n">
        <v>0.135</v>
      </c>
      <c r="AF215" s="365" t="n">
        <v>0.2025</v>
      </c>
      <c r="AG215" s="352"/>
      <c r="AH215" s="365" t="n">
        <v>-0.4</v>
      </c>
      <c r="AI215" s="365" t="n">
        <v>2.322</v>
      </c>
      <c r="AJ215" s="365" t="n">
        <v>0.5</v>
      </c>
      <c r="AK215" s="352"/>
      <c r="AL215" s="365" t="n">
        <v>-0.1</v>
      </c>
      <c r="AM215" s="365" t="n">
        <v>1</v>
      </c>
      <c r="AN215" s="365" t="n">
        <v>0.1</v>
      </c>
      <c r="AO215" s="352"/>
      <c r="AP215" s="353" t="n">
        <v>69</v>
      </c>
      <c r="AQ215" s="366" t="n">
        <v>0.4</v>
      </c>
      <c r="AR215" s="352"/>
      <c r="AS215" s="352"/>
      <c r="AT215" s="352"/>
      <c r="AU215" s="352"/>
      <c r="AV215" s="352"/>
      <c r="AW215" s="352"/>
      <c r="AX215" s="352"/>
      <c r="AY215" s="352"/>
      <c r="AZ215" s="352"/>
      <c r="BA215" s="352"/>
      <c r="BB215" s="352"/>
      <c r="BC215" s="352"/>
      <c r="BD215" s="352"/>
      <c r="BE215" s="352"/>
      <c r="BF215" s="352"/>
    </row>
    <row r="216" customFormat="false" ht="12.75" hidden="false" customHeight="false" outlineLevel="0" collapsed="false">
      <c r="A216" s="355" t="n">
        <f aca="false">EOMONTH(A215,0)+1</f>
        <v>43374</v>
      </c>
      <c r="B216" s="346" t="n">
        <v>0.066119783150761</v>
      </c>
      <c r="D216" s="363" t="n">
        <v>42248</v>
      </c>
      <c r="E216" s="364" t="n">
        <v>38.5000038146973</v>
      </c>
      <c r="F216" s="364" t="n">
        <v>48.5000038146973</v>
      </c>
      <c r="G216" s="364" t="n">
        <v>58.5000038146973</v>
      </c>
      <c r="H216" s="359"/>
      <c r="I216" s="364" t="n">
        <v>26.25</v>
      </c>
      <c r="J216" s="364" t="n">
        <v>35</v>
      </c>
      <c r="K216" s="364" t="n">
        <v>37</v>
      </c>
      <c r="L216" s="353"/>
      <c r="M216" s="354" t="n">
        <v>43132</v>
      </c>
      <c r="N216" s="365" t="n">
        <v>28.5</v>
      </c>
      <c r="O216" s="365" t="n">
        <v>35</v>
      </c>
      <c r="P216" s="365" t="n">
        <v>41.25</v>
      </c>
      <c r="Q216" s="352"/>
      <c r="R216" s="365" t="n">
        <v>29.75</v>
      </c>
      <c r="S216" s="365" t="n">
        <v>36.25</v>
      </c>
      <c r="T216" s="365" t="n">
        <v>42.5</v>
      </c>
      <c r="U216" s="352"/>
      <c r="V216" s="365" t="n">
        <v>0</v>
      </c>
      <c r="W216" s="365" t="n">
        <v>0</v>
      </c>
      <c r="X216" s="365" t="n">
        <v>3</v>
      </c>
      <c r="Y216" s="352"/>
      <c r="Z216" s="365" t="n">
        <v>0.06</v>
      </c>
      <c r="AA216" s="365" t="n">
        <v>0.08</v>
      </c>
      <c r="AB216" s="365" t="n">
        <v>0.12</v>
      </c>
      <c r="AC216" s="352"/>
      <c r="AD216" s="365" t="n">
        <v>0.10125</v>
      </c>
      <c r="AE216" s="365" t="n">
        <v>0.135</v>
      </c>
      <c r="AF216" s="365" t="n">
        <v>0.2025</v>
      </c>
      <c r="AG216" s="352"/>
      <c r="AH216" s="365" t="n">
        <v>-0.4</v>
      </c>
      <c r="AI216" s="365" t="n">
        <v>2.322</v>
      </c>
      <c r="AJ216" s="365" t="n">
        <v>0.6</v>
      </c>
      <c r="AK216" s="352"/>
      <c r="AL216" s="365" t="n">
        <v>-0.1</v>
      </c>
      <c r="AM216" s="365" t="n">
        <v>1</v>
      </c>
      <c r="AN216" s="365" t="n">
        <v>0.1</v>
      </c>
      <c r="AO216" s="352"/>
      <c r="AP216" s="353" t="n">
        <v>70</v>
      </c>
      <c r="AQ216" s="366" t="n">
        <v>0.4</v>
      </c>
      <c r="AR216" s="352"/>
      <c r="AS216" s="352"/>
      <c r="AT216" s="352"/>
      <c r="AU216" s="352"/>
      <c r="AV216" s="352"/>
      <c r="AW216" s="352"/>
      <c r="AX216" s="352"/>
      <c r="AY216" s="352"/>
      <c r="AZ216" s="352"/>
      <c r="BA216" s="352"/>
      <c r="BB216" s="352"/>
      <c r="BC216" s="352"/>
      <c r="BD216" s="352"/>
      <c r="BE216" s="352"/>
      <c r="BF216" s="352"/>
    </row>
    <row r="217" customFormat="false" ht="12.75" hidden="false" customHeight="false" outlineLevel="0" collapsed="false">
      <c r="A217" s="355" t="n">
        <f aca="false">EOMONTH(A216,0)+1</f>
        <v>43405</v>
      </c>
      <c r="B217" s="346" t="n">
        <v>0.066137335481092</v>
      </c>
      <c r="D217" s="363" t="n">
        <v>42278</v>
      </c>
      <c r="E217" s="364" t="n">
        <v>42.4000015258789</v>
      </c>
      <c r="F217" s="364" t="n">
        <v>45.4000015258789</v>
      </c>
      <c r="G217" s="364" t="n">
        <v>48.4000015258789</v>
      </c>
      <c r="H217" s="359"/>
      <c r="I217" s="364" t="n">
        <v>23.5</v>
      </c>
      <c r="J217" s="364" t="n">
        <v>29.75</v>
      </c>
      <c r="K217" s="364" t="n">
        <v>31.75</v>
      </c>
      <c r="L217" s="353"/>
      <c r="M217" s="354" t="n">
        <v>43160</v>
      </c>
      <c r="N217" s="365" t="n">
        <v>29.5</v>
      </c>
      <c r="O217" s="365" t="n">
        <v>36</v>
      </c>
      <c r="P217" s="365" t="n">
        <v>42.25</v>
      </c>
      <c r="Q217" s="352"/>
      <c r="R217" s="365" t="n">
        <v>30.75</v>
      </c>
      <c r="S217" s="365" t="n">
        <v>37.25</v>
      </c>
      <c r="T217" s="365" t="n">
        <v>43.5</v>
      </c>
      <c r="U217" s="352"/>
      <c r="V217" s="365" t="n">
        <v>0</v>
      </c>
      <c r="W217" s="365" t="n">
        <v>0</v>
      </c>
      <c r="X217" s="365" t="n">
        <v>2</v>
      </c>
      <c r="Y217" s="352"/>
      <c r="Z217" s="365" t="n">
        <v>0.06</v>
      </c>
      <c r="AA217" s="365" t="n">
        <v>0.08</v>
      </c>
      <c r="AB217" s="365" t="n">
        <v>0.12</v>
      </c>
      <c r="AC217" s="352"/>
      <c r="AD217" s="365" t="n">
        <v>0.09</v>
      </c>
      <c r="AE217" s="365" t="n">
        <v>0.12</v>
      </c>
      <c r="AF217" s="365" t="n">
        <v>0.18</v>
      </c>
      <c r="AG217" s="352"/>
      <c r="AH217" s="365" t="n">
        <v>-0.5</v>
      </c>
      <c r="AI217" s="365" t="n">
        <v>2.052</v>
      </c>
      <c r="AJ217" s="365" t="n">
        <v>1</v>
      </c>
      <c r="AK217" s="352"/>
      <c r="AL217" s="365" t="n">
        <v>-0.1</v>
      </c>
      <c r="AM217" s="365" t="n">
        <v>1</v>
      </c>
      <c r="AN217" s="365" t="n">
        <v>0.1</v>
      </c>
      <c r="AO217" s="352"/>
      <c r="AP217" s="353" t="n">
        <v>70</v>
      </c>
      <c r="AQ217" s="366" t="n">
        <v>0.4</v>
      </c>
      <c r="AR217" s="352"/>
      <c r="AS217" s="352"/>
      <c r="AT217" s="352"/>
      <c r="AU217" s="352"/>
      <c r="AV217" s="352"/>
      <c r="AW217" s="352"/>
      <c r="AX217" s="352"/>
      <c r="AY217" s="352"/>
      <c r="AZ217" s="352"/>
      <c r="BA217" s="352"/>
      <c r="BB217" s="352"/>
      <c r="BC217" s="352"/>
      <c r="BD217" s="352"/>
      <c r="BE217" s="352"/>
      <c r="BF217" s="352"/>
    </row>
    <row r="218" customFormat="false" ht="12.75" hidden="false" customHeight="false" outlineLevel="0" collapsed="false">
      <c r="A218" s="355" t="n">
        <f aca="false">EOMONTH(A217,0)+1</f>
        <v>43435</v>
      </c>
      <c r="B218" s="346" t="n">
        <v>0.066154321607316</v>
      </c>
      <c r="D218" s="363" t="n">
        <v>42309</v>
      </c>
      <c r="E218" s="364" t="n">
        <v>42.5</v>
      </c>
      <c r="F218" s="364" t="n">
        <v>45.5</v>
      </c>
      <c r="G218" s="364" t="n">
        <v>48.5</v>
      </c>
      <c r="H218" s="359"/>
      <c r="I218" s="364" t="n">
        <v>23.5</v>
      </c>
      <c r="J218" s="364" t="n">
        <v>29.75</v>
      </c>
      <c r="K218" s="364" t="n">
        <v>31.75</v>
      </c>
      <c r="L218" s="353"/>
      <c r="M218" s="354" t="n">
        <v>43191</v>
      </c>
      <c r="N218" s="365" t="n">
        <v>30.5</v>
      </c>
      <c r="O218" s="365" t="n">
        <v>37</v>
      </c>
      <c r="P218" s="365" t="n">
        <v>43.25</v>
      </c>
      <c r="Q218" s="352"/>
      <c r="R218" s="365" t="n">
        <v>31.75</v>
      </c>
      <c r="S218" s="365" t="n">
        <v>38.25</v>
      </c>
      <c r="T218" s="365" t="n">
        <v>44.5</v>
      </c>
      <c r="U218" s="352"/>
      <c r="V218" s="365" t="n">
        <v>0</v>
      </c>
      <c r="W218" s="365" t="n">
        <v>0</v>
      </c>
      <c r="X218" s="365" t="n">
        <v>2</v>
      </c>
      <c r="Y218" s="352"/>
      <c r="Z218" s="365" t="n">
        <v>0.06</v>
      </c>
      <c r="AA218" s="365" t="n">
        <v>0.08</v>
      </c>
      <c r="AB218" s="365" t="n">
        <v>0.12</v>
      </c>
      <c r="AC218" s="352"/>
      <c r="AD218" s="365" t="n">
        <v>0.09</v>
      </c>
      <c r="AE218" s="365" t="n">
        <v>0.12</v>
      </c>
      <c r="AF218" s="365" t="n">
        <v>0.18</v>
      </c>
      <c r="AG218" s="352"/>
      <c r="AH218" s="365" t="n">
        <v>-0.5</v>
      </c>
      <c r="AI218" s="365" t="n">
        <v>1.998</v>
      </c>
      <c r="AJ218" s="365" t="n">
        <v>1</v>
      </c>
      <c r="AK218" s="352"/>
      <c r="AL218" s="365" t="n">
        <v>-0.1</v>
      </c>
      <c r="AM218" s="365" t="n">
        <v>1</v>
      </c>
      <c r="AN218" s="365" t="n">
        <v>0.1</v>
      </c>
      <c r="AO218" s="352"/>
      <c r="AP218" s="353" t="n">
        <v>70</v>
      </c>
      <c r="AQ218" s="366" t="n">
        <v>0.4</v>
      </c>
      <c r="AR218" s="352"/>
      <c r="AS218" s="352"/>
      <c r="AT218" s="352"/>
      <c r="AU218" s="352"/>
      <c r="AV218" s="352"/>
      <c r="AW218" s="352"/>
      <c r="AX218" s="352"/>
      <c r="AY218" s="352"/>
      <c r="AZ218" s="352"/>
      <c r="BA218" s="352"/>
      <c r="BB218" s="352"/>
      <c r="BC218" s="352"/>
      <c r="BD218" s="352"/>
      <c r="BE218" s="352"/>
      <c r="BF218" s="352"/>
    </row>
    <row r="219" customFormat="false" ht="12.75" hidden="false" customHeight="false" outlineLevel="0" collapsed="false">
      <c r="A219" s="355" t="n">
        <f aca="false">EOMONTH(A218,0)+1</f>
        <v>43466</v>
      </c>
      <c r="B219" s="346" t="n">
        <v>0.066171873937849</v>
      </c>
      <c r="D219" s="363" t="n">
        <v>42339</v>
      </c>
      <c r="E219" s="364" t="n">
        <v>42.5999984741211</v>
      </c>
      <c r="F219" s="364" t="n">
        <v>45.5999984741211</v>
      </c>
      <c r="G219" s="364" t="n">
        <v>48.5999984741211</v>
      </c>
      <c r="H219" s="359"/>
      <c r="I219" s="364" t="n">
        <v>24</v>
      </c>
      <c r="J219" s="364" t="n">
        <v>30.25</v>
      </c>
      <c r="K219" s="364" t="n">
        <v>32.25</v>
      </c>
      <c r="L219" s="353"/>
      <c r="M219" s="354" t="n">
        <v>43221</v>
      </c>
      <c r="N219" s="365" t="n">
        <v>36.75</v>
      </c>
      <c r="O219" s="365" t="n">
        <v>43.25</v>
      </c>
      <c r="P219" s="365" t="n">
        <v>49.5</v>
      </c>
      <c r="Q219" s="352"/>
      <c r="R219" s="365" t="n">
        <v>38</v>
      </c>
      <c r="S219" s="365" t="n">
        <v>44.5</v>
      </c>
      <c r="T219" s="365" t="n">
        <v>50.75</v>
      </c>
      <c r="U219" s="352"/>
      <c r="V219" s="365" t="n">
        <v>0</v>
      </c>
      <c r="W219" s="365" t="n">
        <v>0</v>
      </c>
      <c r="X219" s="365" t="n">
        <v>3</v>
      </c>
      <c r="Y219" s="352"/>
      <c r="Z219" s="365" t="n">
        <v>0.06</v>
      </c>
      <c r="AA219" s="365" t="n">
        <v>0.08</v>
      </c>
      <c r="AB219" s="365" t="n">
        <v>0.12</v>
      </c>
      <c r="AC219" s="352"/>
      <c r="AD219" s="365" t="n">
        <v>0.11625</v>
      </c>
      <c r="AE219" s="365" t="n">
        <v>0.155</v>
      </c>
      <c r="AF219" s="365" t="n">
        <v>0.2325</v>
      </c>
      <c r="AG219" s="352"/>
      <c r="AH219" s="365" t="n">
        <v>-0.4</v>
      </c>
      <c r="AI219" s="365" t="n">
        <v>2.15</v>
      </c>
      <c r="AJ219" s="365" t="n">
        <v>0.5</v>
      </c>
      <c r="AK219" s="352"/>
      <c r="AL219" s="365" t="n">
        <v>-0.1</v>
      </c>
      <c r="AM219" s="365" t="n">
        <v>1.05</v>
      </c>
      <c r="AN219" s="365" t="n">
        <v>0.1</v>
      </c>
      <c r="AO219" s="352"/>
      <c r="AP219" s="353" t="n">
        <v>71</v>
      </c>
      <c r="AQ219" s="366" t="n">
        <v>0.4</v>
      </c>
      <c r="AR219" s="352"/>
      <c r="AS219" s="352"/>
      <c r="AT219" s="352"/>
      <c r="AU219" s="352"/>
      <c r="AV219" s="352"/>
      <c r="AW219" s="352"/>
      <c r="AX219" s="352"/>
      <c r="AY219" s="352"/>
      <c r="AZ219" s="352"/>
      <c r="BA219" s="352"/>
      <c r="BB219" s="352"/>
      <c r="BC219" s="352"/>
      <c r="BD219" s="352"/>
      <c r="BE219" s="352"/>
      <c r="BF219" s="352"/>
    </row>
    <row r="220" customFormat="false" ht="12.75" hidden="false" customHeight="false" outlineLevel="0" collapsed="false">
      <c r="A220" s="355" t="n">
        <f aca="false">EOMONTH(A219,0)+1</f>
        <v>43497</v>
      </c>
      <c r="B220" s="346" t="n">
        <v>0.066189426268482</v>
      </c>
      <c r="D220" s="363" t="n">
        <v>42370</v>
      </c>
      <c r="E220" s="364" t="n">
        <v>55.8500022888184</v>
      </c>
      <c r="F220" s="364" t="n">
        <v>58.8500022888184</v>
      </c>
      <c r="G220" s="364" t="n">
        <v>61.8500022888184</v>
      </c>
      <c r="H220" s="359"/>
      <c r="I220" s="364" t="n">
        <v>24</v>
      </c>
      <c r="J220" s="364" t="n">
        <v>30.75</v>
      </c>
      <c r="K220" s="364" t="n">
        <v>32.75</v>
      </c>
      <c r="L220" s="353"/>
      <c r="M220" s="354" t="n">
        <v>43252</v>
      </c>
      <c r="N220" s="365" t="n">
        <v>40.5</v>
      </c>
      <c r="O220" s="365" t="n">
        <v>47</v>
      </c>
      <c r="P220" s="365" t="n">
        <v>53.25</v>
      </c>
      <c r="Q220" s="352"/>
      <c r="R220" s="365" t="n">
        <v>32</v>
      </c>
      <c r="S220" s="365" t="n">
        <v>38.5</v>
      </c>
      <c r="T220" s="365" t="n">
        <v>44.75</v>
      </c>
      <c r="U220" s="352"/>
      <c r="V220" s="365" t="n">
        <v>0.75</v>
      </c>
      <c r="W220" s="365" t="n">
        <v>3</v>
      </c>
      <c r="X220" s="365" t="n">
        <v>8</v>
      </c>
      <c r="Y220" s="352"/>
      <c r="Z220" s="365" t="n">
        <v>0.06</v>
      </c>
      <c r="AA220" s="365" t="n">
        <v>0.08</v>
      </c>
      <c r="AB220" s="365" t="n">
        <v>0.12</v>
      </c>
      <c r="AC220" s="352"/>
      <c r="AD220" s="365" t="n">
        <v>0.13125</v>
      </c>
      <c r="AE220" s="365" t="n">
        <v>0.175</v>
      </c>
      <c r="AF220" s="365" t="n">
        <v>0.2625</v>
      </c>
      <c r="AG220" s="352"/>
      <c r="AH220" s="365" t="n">
        <v>-0.4</v>
      </c>
      <c r="AI220" s="365" t="n">
        <v>2.9</v>
      </c>
      <c r="AJ220" s="365" t="n">
        <v>0.5</v>
      </c>
      <c r="AK220" s="352"/>
      <c r="AL220" s="365" t="n">
        <v>-0.1</v>
      </c>
      <c r="AM220" s="365" t="n">
        <v>1.15</v>
      </c>
      <c r="AN220" s="365" t="n">
        <v>0.1</v>
      </c>
      <c r="AO220" s="352"/>
      <c r="AP220" s="353" t="n">
        <v>71</v>
      </c>
      <c r="AQ220" s="366" t="n">
        <v>0.4</v>
      </c>
      <c r="AR220" s="352"/>
      <c r="AS220" s="352"/>
      <c r="AT220" s="352"/>
      <c r="AU220" s="352"/>
      <c r="AV220" s="352"/>
      <c r="AW220" s="352"/>
      <c r="AX220" s="352"/>
      <c r="AY220" s="352"/>
      <c r="AZ220" s="352"/>
      <c r="BA220" s="352"/>
      <c r="BB220" s="352"/>
      <c r="BC220" s="352"/>
      <c r="BD220" s="352"/>
      <c r="BE220" s="352"/>
      <c r="BF220" s="352"/>
    </row>
    <row r="221" customFormat="false" ht="12.75" hidden="false" customHeight="false" outlineLevel="0" collapsed="false">
      <c r="A221" s="355" t="n">
        <f aca="false">EOMONTH(A220,0)+1</f>
        <v>43525</v>
      </c>
      <c r="B221" s="346" t="n">
        <v>0.066205279986562</v>
      </c>
      <c r="D221" s="363" t="n">
        <v>42401</v>
      </c>
      <c r="E221" s="364" t="n">
        <v>55.25</v>
      </c>
      <c r="F221" s="364" t="n">
        <v>58.25</v>
      </c>
      <c r="G221" s="364" t="n">
        <v>61.25</v>
      </c>
      <c r="H221" s="359"/>
      <c r="I221" s="364" t="n">
        <v>24</v>
      </c>
      <c r="J221" s="364" t="n">
        <v>30.5</v>
      </c>
      <c r="K221" s="364" t="n">
        <v>32.5</v>
      </c>
      <c r="L221" s="353"/>
      <c r="M221" s="354" t="n">
        <v>43282</v>
      </c>
      <c r="N221" s="365" t="n">
        <v>42.5</v>
      </c>
      <c r="O221" s="365" t="n">
        <v>49</v>
      </c>
      <c r="P221" s="365" t="n">
        <v>55.25</v>
      </c>
      <c r="Q221" s="352"/>
      <c r="R221" s="365" t="n">
        <v>44</v>
      </c>
      <c r="S221" s="365" t="n">
        <v>50.5</v>
      </c>
      <c r="T221" s="365" t="n">
        <v>56.75</v>
      </c>
      <c r="U221" s="352"/>
      <c r="V221" s="365" t="n">
        <v>2</v>
      </c>
      <c r="W221" s="365" t="n">
        <v>7</v>
      </c>
      <c r="X221" s="365" t="n">
        <v>12</v>
      </c>
      <c r="Y221" s="352"/>
      <c r="Z221" s="365" t="n">
        <v>0.06</v>
      </c>
      <c r="AA221" s="365" t="n">
        <v>0.08</v>
      </c>
      <c r="AB221" s="365" t="n">
        <v>0.12</v>
      </c>
      <c r="AC221" s="352"/>
      <c r="AD221" s="365" t="n">
        <v>0.16125</v>
      </c>
      <c r="AE221" s="365" t="n">
        <v>0.215</v>
      </c>
      <c r="AF221" s="365" t="n">
        <v>0.3225</v>
      </c>
      <c r="AG221" s="352"/>
      <c r="AH221" s="365" t="n">
        <v>-0.4</v>
      </c>
      <c r="AI221" s="365" t="n">
        <v>3.9</v>
      </c>
      <c r="AJ221" s="365" t="n">
        <v>0.5</v>
      </c>
      <c r="AK221" s="352"/>
      <c r="AL221" s="365" t="n">
        <v>-0.1</v>
      </c>
      <c r="AM221" s="365" t="n">
        <v>1.15</v>
      </c>
      <c r="AN221" s="365" t="n">
        <v>0.1</v>
      </c>
      <c r="AO221" s="352"/>
      <c r="AP221" s="353" t="n">
        <v>71</v>
      </c>
      <c r="AQ221" s="366" t="n">
        <v>0.4</v>
      </c>
      <c r="AR221" s="352"/>
      <c r="AS221" s="352"/>
      <c r="AT221" s="352"/>
      <c r="AU221" s="352"/>
      <c r="AV221" s="352"/>
      <c r="AW221" s="352"/>
      <c r="AX221" s="352"/>
      <c r="AY221" s="352"/>
      <c r="AZ221" s="352"/>
      <c r="BA221" s="352"/>
      <c r="BB221" s="352"/>
      <c r="BC221" s="352"/>
      <c r="BD221" s="352"/>
      <c r="BE221" s="352"/>
      <c r="BF221" s="352"/>
    </row>
    <row r="222" customFormat="false" ht="12.75" hidden="false" customHeight="false" outlineLevel="0" collapsed="false">
      <c r="A222" s="355" t="n">
        <f aca="false">EOMONTH(A221,0)+1</f>
        <v>43556</v>
      </c>
      <c r="B222" s="346" t="n">
        <v>0.06622283231739</v>
      </c>
      <c r="D222" s="363" t="n">
        <v>42430</v>
      </c>
      <c r="E222" s="364" t="n">
        <v>46.8999977111816</v>
      </c>
      <c r="F222" s="364" t="n">
        <v>49.8999977111816</v>
      </c>
      <c r="G222" s="364" t="n">
        <v>52.8999977111816</v>
      </c>
      <c r="H222" s="359"/>
      <c r="I222" s="364" t="n">
        <v>23.25</v>
      </c>
      <c r="J222" s="364" t="n">
        <v>29.75</v>
      </c>
      <c r="K222" s="364" t="n">
        <v>31.75</v>
      </c>
      <c r="L222" s="353"/>
      <c r="M222" s="354" t="n">
        <v>43313</v>
      </c>
      <c r="N222" s="365" t="n">
        <v>42.5</v>
      </c>
      <c r="O222" s="365" t="n">
        <v>49</v>
      </c>
      <c r="P222" s="365" t="n">
        <v>55.25</v>
      </c>
      <c r="Q222" s="352"/>
      <c r="R222" s="365" t="n">
        <v>44</v>
      </c>
      <c r="S222" s="365" t="n">
        <v>50.5</v>
      </c>
      <c r="T222" s="365" t="n">
        <v>56.75</v>
      </c>
      <c r="U222" s="352"/>
      <c r="V222" s="365" t="n">
        <v>2</v>
      </c>
      <c r="W222" s="365" t="n">
        <v>7</v>
      </c>
      <c r="X222" s="365" t="n">
        <v>12</v>
      </c>
      <c r="Y222" s="352"/>
      <c r="Z222" s="365" t="n">
        <v>0.06</v>
      </c>
      <c r="AA222" s="365" t="n">
        <v>0.08</v>
      </c>
      <c r="AB222" s="365" t="n">
        <v>0.12</v>
      </c>
      <c r="AC222" s="352"/>
      <c r="AD222" s="365" t="n">
        <v>0.16125</v>
      </c>
      <c r="AE222" s="365" t="n">
        <v>0.215</v>
      </c>
      <c r="AF222" s="365" t="n">
        <v>0.3225</v>
      </c>
      <c r="AG222" s="352"/>
      <c r="AH222" s="365" t="n">
        <v>-0.5</v>
      </c>
      <c r="AI222" s="365" t="n">
        <v>3.9</v>
      </c>
      <c r="AJ222" s="365" t="n">
        <v>1.75</v>
      </c>
      <c r="AK222" s="352"/>
      <c r="AL222" s="365" t="n">
        <v>-0.1</v>
      </c>
      <c r="AM222" s="365" t="n">
        <v>1.15</v>
      </c>
      <c r="AN222" s="365" t="n">
        <v>0.1</v>
      </c>
      <c r="AO222" s="352"/>
      <c r="AP222" s="353" t="n">
        <v>72</v>
      </c>
      <c r="AQ222" s="366" t="n">
        <v>0.4</v>
      </c>
      <c r="AR222" s="352"/>
      <c r="AS222" s="352"/>
      <c r="AT222" s="352"/>
      <c r="AU222" s="352"/>
      <c r="AV222" s="352"/>
      <c r="AW222" s="352"/>
      <c r="AX222" s="352"/>
      <c r="AY222" s="352"/>
      <c r="AZ222" s="352"/>
      <c r="BA222" s="352"/>
      <c r="BB222" s="352"/>
      <c r="BC222" s="352"/>
      <c r="BD222" s="352"/>
      <c r="BE222" s="352"/>
      <c r="BF222" s="352"/>
    </row>
    <row r="223" customFormat="false" ht="12.75" hidden="false" customHeight="false" outlineLevel="0" collapsed="false">
      <c r="A223" s="355" t="n">
        <f aca="false">EOMONTH(A222,0)+1</f>
        <v>43586</v>
      </c>
      <c r="B223" s="346" t="n">
        <v>0.066239818444096</v>
      </c>
      <c r="D223" s="363" t="n">
        <v>42461</v>
      </c>
      <c r="E223" s="364" t="n">
        <v>46.1000022888184</v>
      </c>
      <c r="F223" s="364" t="n">
        <v>49.1000022888184</v>
      </c>
      <c r="G223" s="364" t="n">
        <v>52.1000022888184</v>
      </c>
      <c r="H223" s="359"/>
      <c r="I223" s="364" t="n">
        <v>23</v>
      </c>
      <c r="J223" s="364" t="n">
        <v>29.5</v>
      </c>
      <c r="K223" s="364" t="n">
        <v>31.5</v>
      </c>
      <c r="L223" s="353"/>
      <c r="M223" s="354" t="n">
        <v>43344</v>
      </c>
      <c r="N223" s="365" t="n">
        <v>37</v>
      </c>
      <c r="O223" s="365" t="n">
        <v>43.5</v>
      </c>
      <c r="P223" s="365" t="n">
        <v>49.75</v>
      </c>
      <c r="Q223" s="352"/>
      <c r="R223" s="365" t="n">
        <v>38.25</v>
      </c>
      <c r="S223" s="365" t="n">
        <v>44.75</v>
      </c>
      <c r="T223" s="365" t="n">
        <v>51</v>
      </c>
      <c r="U223" s="352"/>
      <c r="V223" s="365" t="n">
        <v>0.25</v>
      </c>
      <c r="W223" s="365" t="n">
        <v>1</v>
      </c>
      <c r="X223" s="365" t="n">
        <v>4</v>
      </c>
      <c r="Y223" s="352"/>
      <c r="Z223" s="365" t="n">
        <v>0.06</v>
      </c>
      <c r="AA223" s="365" t="n">
        <v>0.08</v>
      </c>
      <c r="AB223" s="365" t="n">
        <v>0.12</v>
      </c>
      <c r="AC223" s="352"/>
      <c r="AD223" s="365" t="n">
        <v>0.10125</v>
      </c>
      <c r="AE223" s="365" t="n">
        <v>0.135</v>
      </c>
      <c r="AF223" s="365" t="n">
        <v>0.2025</v>
      </c>
      <c r="AG223" s="352"/>
      <c r="AH223" s="365" t="n">
        <v>-1</v>
      </c>
      <c r="AI223" s="365" t="n">
        <v>2.33</v>
      </c>
      <c r="AJ223" s="365" t="n">
        <v>2.5</v>
      </c>
      <c r="AK223" s="352"/>
      <c r="AL223" s="365" t="n">
        <v>-0.1</v>
      </c>
      <c r="AM223" s="365" t="n">
        <v>1.15</v>
      </c>
      <c r="AN223" s="365" t="n">
        <v>0.1</v>
      </c>
      <c r="AO223" s="352"/>
      <c r="AP223" s="353" t="n">
        <v>72</v>
      </c>
      <c r="AQ223" s="366" t="n">
        <v>0.4</v>
      </c>
      <c r="AR223" s="352"/>
      <c r="AS223" s="352"/>
      <c r="AT223" s="352"/>
      <c r="AU223" s="352"/>
      <c r="AV223" s="352"/>
      <c r="AW223" s="352"/>
      <c r="AX223" s="352"/>
      <c r="AY223" s="352"/>
      <c r="AZ223" s="352"/>
      <c r="BA223" s="352"/>
      <c r="BB223" s="352"/>
      <c r="BC223" s="352"/>
      <c r="BD223" s="352"/>
      <c r="BE223" s="352"/>
      <c r="BF223" s="352"/>
    </row>
    <row r="224" customFormat="false" ht="12.75" hidden="false" customHeight="false" outlineLevel="0" collapsed="false">
      <c r="A224" s="355" t="n">
        <f aca="false">EOMONTH(A223,0)+1</f>
        <v>43617</v>
      </c>
      <c r="B224" s="346" t="n">
        <v>0.066257370775125</v>
      </c>
      <c r="D224" s="363" t="n">
        <v>42491</v>
      </c>
      <c r="E224" s="364" t="n">
        <v>53.4999961853027</v>
      </c>
      <c r="F224" s="364" t="n">
        <v>58.4999961853027</v>
      </c>
      <c r="G224" s="364" t="n">
        <v>63.4999961853027</v>
      </c>
      <c r="H224" s="359"/>
      <c r="I224" s="364" t="n">
        <v>30.75</v>
      </c>
      <c r="J224" s="364" t="n">
        <v>37.25</v>
      </c>
      <c r="K224" s="364" t="n">
        <v>39.25</v>
      </c>
      <c r="L224" s="353"/>
      <c r="M224" s="354" t="n">
        <v>43374</v>
      </c>
      <c r="N224" s="365" t="n">
        <v>31</v>
      </c>
      <c r="O224" s="365" t="n">
        <v>37.5</v>
      </c>
      <c r="P224" s="365" t="n">
        <v>43.75</v>
      </c>
      <c r="Q224" s="352"/>
      <c r="R224" s="365" t="n">
        <v>32.25</v>
      </c>
      <c r="S224" s="365" t="n">
        <v>38.75</v>
      </c>
      <c r="T224" s="365" t="n">
        <v>45</v>
      </c>
      <c r="U224" s="352"/>
      <c r="V224" s="365" t="n">
        <v>0</v>
      </c>
      <c r="W224" s="365" t="n">
        <v>0</v>
      </c>
      <c r="X224" s="365" t="n">
        <v>2</v>
      </c>
      <c r="Y224" s="352"/>
      <c r="Z224" s="365" t="n">
        <v>0.06</v>
      </c>
      <c r="AA224" s="365" t="n">
        <v>0.08</v>
      </c>
      <c r="AB224" s="365" t="n">
        <v>0.12</v>
      </c>
      <c r="AC224" s="352"/>
      <c r="AD224" s="365" t="n">
        <v>0.07875</v>
      </c>
      <c r="AE224" s="365" t="n">
        <v>0.105</v>
      </c>
      <c r="AF224" s="365" t="n">
        <v>0.1575</v>
      </c>
      <c r="AG224" s="352"/>
      <c r="AH224" s="365" t="n">
        <v>-1</v>
      </c>
      <c r="AI224" s="365" t="n">
        <v>2.06</v>
      </c>
      <c r="AJ224" s="365" t="n">
        <v>2.5</v>
      </c>
      <c r="AK224" s="352"/>
      <c r="AL224" s="365" t="n">
        <v>-0.1</v>
      </c>
      <c r="AM224" s="365" t="n">
        <v>1.15</v>
      </c>
      <c r="AN224" s="365" t="n">
        <v>0.1</v>
      </c>
      <c r="AO224" s="352"/>
      <c r="AP224" s="353" t="n">
        <v>72</v>
      </c>
      <c r="AQ224" s="366" t="n">
        <v>0.4</v>
      </c>
      <c r="AR224" s="352"/>
      <c r="AS224" s="352"/>
      <c r="AT224" s="352"/>
      <c r="AU224" s="352"/>
      <c r="AV224" s="352"/>
      <c r="AW224" s="352"/>
      <c r="AX224" s="352"/>
      <c r="AY224" s="352"/>
      <c r="AZ224" s="352"/>
      <c r="BA224" s="352"/>
      <c r="BB224" s="352"/>
      <c r="BC224" s="352"/>
      <c r="BD224" s="352"/>
      <c r="BE224" s="352"/>
      <c r="BF224" s="352"/>
    </row>
    <row r="225" customFormat="false" ht="12.75" hidden="false" customHeight="false" outlineLevel="0" collapsed="false">
      <c r="A225" s="355" t="n">
        <f aca="false">EOMONTH(A224,0)+1</f>
        <v>43647</v>
      </c>
      <c r="B225" s="346" t="n">
        <v>0.066274356902024</v>
      </c>
      <c r="D225" s="363" t="n">
        <v>42522</v>
      </c>
      <c r="E225" s="364" t="n">
        <v>55.5</v>
      </c>
      <c r="F225" s="364" t="n">
        <v>70.5</v>
      </c>
      <c r="G225" s="364" t="n">
        <v>80.5</v>
      </c>
      <c r="H225" s="359"/>
      <c r="I225" s="364" t="n">
        <v>30</v>
      </c>
      <c r="J225" s="364" t="n">
        <v>38.25</v>
      </c>
      <c r="K225" s="364" t="n">
        <v>45.5</v>
      </c>
      <c r="L225" s="353"/>
      <c r="M225" s="354" t="n">
        <v>43405</v>
      </c>
      <c r="N225" s="365" t="n">
        <v>31</v>
      </c>
      <c r="O225" s="365" t="n">
        <v>37.5</v>
      </c>
      <c r="P225" s="365" t="n">
        <v>43.75</v>
      </c>
      <c r="Q225" s="352"/>
      <c r="R225" s="365" t="n">
        <v>32.25</v>
      </c>
      <c r="S225" s="365" t="n">
        <v>38.75</v>
      </c>
      <c r="T225" s="365" t="n">
        <v>45</v>
      </c>
      <c r="U225" s="352"/>
      <c r="V225" s="365" t="n">
        <v>0</v>
      </c>
      <c r="W225" s="365" t="n">
        <v>0</v>
      </c>
      <c r="X225" s="365" t="n">
        <v>2</v>
      </c>
      <c r="Y225" s="352"/>
      <c r="Z225" s="365" t="n">
        <v>0.06</v>
      </c>
      <c r="AA225" s="365" t="n">
        <v>0.08</v>
      </c>
      <c r="AB225" s="365" t="n">
        <v>0.12</v>
      </c>
      <c r="AC225" s="352"/>
      <c r="AD225" s="365" t="n">
        <v>0.07875</v>
      </c>
      <c r="AE225" s="365" t="n">
        <v>0.105</v>
      </c>
      <c r="AF225" s="365" t="n">
        <v>0.1575</v>
      </c>
      <c r="AG225" s="352"/>
      <c r="AH225" s="365" t="n">
        <v>-0.5</v>
      </c>
      <c r="AI225" s="365" t="n">
        <v>2.052</v>
      </c>
      <c r="AJ225" s="365" t="n">
        <v>1</v>
      </c>
      <c r="AK225" s="352"/>
      <c r="AL225" s="365" t="n">
        <v>-0.1</v>
      </c>
      <c r="AM225" s="365" t="n">
        <v>1.15</v>
      </c>
      <c r="AN225" s="365" t="n">
        <v>0.1</v>
      </c>
      <c r="AO225" s="352"/>
      <c r="AP225" s="353" t="n">
        <v>73</v>
      </c>
      <c r="AQ225" s="366" t="n">
        <v>0.4</v>
      </c>
      <c r="AR225" s="352"/>
      <c r="AS225" s="352"/>
      <c r="AT225" s="352"/>
      <c r="AU225" s="352"/>
      <c r="AV225" s="352"/>
      <c r="AW225" s="352"/>
      <c r="AX225" s="352"/>
      <c r="AY225" s="352"/>
      <c r="AZ225" s="352"/>
      <c r="BA225" s="352"/>
      <c r="BB225" s="352"/>
      <c r="BC225" s="352"/>
      <c r="BD225" s="352"/>
      <c r="BE225" s="352"/>
      <c r="BF225" s="352"/>
    </row>
    <row r="226" customFormat="false" ht="12.75" hidden="false" customHeight="false" outlineLevel="0" collapsed="false">
      <c r="A226" s="355" t="n">
        <f aca="false">EOMONTH(A225,0)+1</f>
        <v>43678</v>
      </c>
      <c r="B226" s="346" t="n">
        <v>0.066291909233254</v>
      </c>
      <c r="D226" s="363" t="n">
        <v>42552</v>
      </c>
      <c r="E226" s="364" t="n">
        <v>62.5</v>
      </c>
      <c r="F226" s="364" t="n">
        <v>97.5</v>
      </c>
      <c r="G226" s="364" t="n">
        <v>112.5</v>
      </c>
      <c r="H226" s="359"/>
      <c r="I226" s="364" t="n">
        <v>27.25</v>
      </c>
      <c r="J226" s="364" t="n">
        <v>35</v>
      </c>
      <c r="K226" s="364" t="n">
        <v>44.75</v>
      </c>
      <c r="L226" s="353"/>
      <c r="M226" s="354" t="n">
        <v>43435</v>
      </c>
      <c r="N226" s="365" t="n">
        <v>29</v>
      </c>
      <c r="O226" s="365" t="n">
        <v>35.5</v>
      </c>
      <c r="P226" s="365" t="n">
        <v>41.75</v>
      </c>
      <c r="Q226" s="352"/>
      <c r="R226" s="365" t="n">
        <v>30.25</v>
      </c>
      <c r="S226" s="365" t="n">
        <v>36.75</v>
      </c>
      <c r="T226" s="365" t="n">
        <v>43</v>
      </c>
      <c r="U226" s="352"/>
      <c r="V226" s="365" t="n">
        <v>0</v>
      </c>
      <c r="W226" s="365" t="n">
        <v>0</v>
      </c>
      <c r="X226" s="365" t="n">
        <v>2</v>
      </c>
      <c r="Y226" s="352"/>
      <c r="Z226" s="365" t="n">
        <v>0.06</v>
      </c>
      <c r="AA226" s="365" t="n">
        <v>0.08</v>
      </c>
      <c r="AB226" s="365" t="n">
        <v>0.12</v>
      </c>
      <c r="AC226" s="352"/>
      <c r="AD226" s="365" t="n">
        <v>0.08625</v>
      </c>
      <c r="AE226" s="365" t="n">
        <v>0.115</v>
      </c>
      <c r="AF226" s="365" t="n">
        <v>0.1725</v>
      </c>
      <c r="AG226" s="352"/>
      <c r="AH226" s="365" t="n">
        <v>-0.4</v>
      </c>
      <c r="AI226" s="365" t="n">
        <v>1.89</v>
      </c>
      <c r="AJ226" s="365" t="n">
        <v>0.5</v>
      </c>
      <c r="AK226" s="352"/>
      <c r="AL226" s="365" t="n">
        <v>-0.1</v>
      </c>
      <c r="AM226" s="365" t="n">
        <v>1.15</v>
      </c>
      <c r="AN226" s="365" t="n">
        <v>0.1</v>
      </c>
      <c r="AO226" s="352"/>
      <c r="AP226" s="353" t="n">
        <v>73</v>
      </c>
      <c r="AQ226" s="366" t="n">
        <v>0.4</v>
      </c>
      <c r="AR226" s="352"/>
      <c r="AS226" s="352"/>
      <c r="AT226" s="352"/>
      <c r="AU226" s="352"/>
      <c r="AV226" s="352"/>
      <c r="AW226" s="352"/>
      <c r="AX226" s="352"/>
      <c r="AY226" s="352"/>
      <c r="AZ226" s="352"/>
      <c r="BA226" s="352"/>
      <c r="BB226" s="352"/>
      <c r="BC226" s="352"/>
      <c r="BD226" s="352"/>
      <c r="BE226" s="352"/>
      <c r="BF226" s="352"/>
    </row>
    <row r="227" customFormat="false" ht="12.75" hidden="false" customHeight="false" outlineLevel="0" collapsed="false">
      <c r="A227" s="355" t="n">
        <f aca="false">EOMONTH(A226,0)+1</f>
        <v>43709</v>
      </c>
      <c r="B227" s="346" t="n">
        <v>0.066309461564586</v>
      </c>
      <c r="D227" s="363" t="n">
        <v>42583</v>
      </c>
      <c r="E227" s="364" t="n">
        <v>62.5</v>
      </c>
      <c r="F227" s="364" t="n">
        <v>97.5</v>
      </c>
      <c r="G227" s="364" t="n">
        <v>112.5</v>
      </c>
      <c r="H227" s="359"/>
      <c r="I227" s="364" t="n">
        <v>27</v>
      </c>
      <c r="J227" s="364" t="n">
        <v>34.75</v>
      </c>
      <c r="K227" s="364" t="n">
        <v>44.5</v>
      </c>
      <c r="L227" s="353"/>
      <c r="M227" s="354" t="n">
        <v>43466</v>
      </c>
      <c r="N227" s="365" t="n">
        <v>30.75</v>
      </c>
      <c r="O227" s="365" t="n">
        <v>37.5</v>
      </c>
      <c r="P227" s="365" t="n">
        <v>44</v>
      </c>
      <c r="Q227" s="352"/>
      <c r="R227" s="365" t="n">
        <v>32.25</v>
      </c>
      <c r="S227" s="365" t="n">
        <v>39</v>
      </c>
      <c r="T227" s="365" t="n">
        <v>45.5</v>
      </c>
      <c r="U227" s="352"/>
      <c r="V227" s="365" t="n">
        <v>0</v>
      </c>
      <c r="W227" s="365" t="n">
        <v>0</v>
      </c>
      <c r="X227" s="365" t="n">
        <v>3</v>
      </c>
      <c r="Y227" s="352"/>
      <c r="Z227" s="365" t="n">
        <v>0.06</v>
      </c>
      <c r="AA227" s="365" t="n">
        <v>0.08</v>
      </c>
      <c r="AB227" s="365" t="n">
        <v>0.12</v>
      </c>
      <c r="AC227" s="352"/>
      <c r="AD227" s="365" t="n">
        <v>0.10125</v>
      </c>
      <c r="AE227" s="365" t="n">
        <v>0.135</v>
      </c>
      <c r="AF227" s="365" t="n">
        <v>0.2025</v>
      </c>
      <c r="AG227" s="352"/>
      <c r="AH227" s="365" t="n">
        <v>-0.4</v>
      </c>
      <c r="AI227" s="365" t="n">
        <v>2.322</v>
      </c>
      <c r="AJ227" s="365" t="n">
        <v>0.5</v>
      </c>
      <c r="AK227" s="352"/>
      <c r="AL227" s="365" t="n">
        <v>-0.1</v>
      </c>
      <c r="AM227" s="365" t="n">
        <v>1.15</v>
      </c>
      <c r="AN227" s="365" t="n">
        <v>0.1</v>
      </c>
      <c r="AO227" s="352"/>
      <c r="AP227" s="353" t="n">
        <v>73</v>
      </c>
      <c r="AQ227" s="366" t="n">
        <v>0.4</v>
      </c>
      <c r="AR227" s="352"/>
      <c r="AS227" s="352"/>
      <c r="AT227" s="352"/>
      <c r="AU227" s="352"/>
      <c r="AV227" s="352"/>
      <c r="AW227" s="352"/>
      <c r="AX227" s="352"/>
      <c r="AY227" s="352"/>
      <c r="AZ227" s="352"/>
      <c r="BA227" s="352"/>
      <c r="BB227" s="352"/>
      <c r="BC227" s="352"/>
      <c r="BD227" s="352"/>
      <c r="BE227" s="352"/>
      <c r="BF227" s="352"/>
    </row>
    <row r="228" customFormat="false" ht="12.75" hidden="false" customHeight="false" outlineLevel="0" collapsed="false">
      <c r="A228" s="355" t="n">
        <f aca="false">EOMONTH(A227,0)+1</f>
        <v>43739</v>
      </c>
      <c r="B228" s="346" t="n">
        <v>0.066326447691779</v>
      </c>
      <c r="D228" s="363" t="n">
        <v>42614</v>
      </c>
      <c r="E228" s="364" t="n">
        <v>39.0000038146973</v>
      </c>
      <c r="F228" s="364" t="n">
        <v>49.0000038146973</v>
      </c>
      <c r="G228" s="364" t="n">
        <v>59.0000038146973</v>
      </c>
      <c r="H228" s="359"/>
      <c r="I228" s="364" t="n">
        <v>26.25</v>
      </c>
      <c r="J228" s="364" t="n">
        <v>35.25</v>
      </c>
      <c r="K228" s="364" t="n">
        <v>37.25</v>
      </c>
      <c r="L228" s="353"/>
      <c r="M228" s="354" t="n">
        <v>43497</v>
      </c>
      <c r="N228" s="365" t="n">
        <v>28.75</v>
      </c>
      <c r="O228" s="365" t="n">
        <v>35.5</v>
      </c>
      <c r="P228" s="365" t="n">
        <v>42</v>
      </c>
      <c r="Q228" s="352"/>
      <c r="R228" s="365" t="n">
        <v>30.25</v>
      </c>
      <c r="S228" s="365" t="n">
        <v>37</v>
      </c>
      <c r="T228" s="365" t="n">
        <v>43.5</v>
      </c>
      <c r="U228" s="352"/>
      <c r="V228" s="365" t="n">
        <v>0</v>
      </c>
      <c r="W228" s="365" t="n">
        <v>0</v>
      </c>
      <c r="X228" s="365" t="n">
        <v>3</v>
      </c>
      <c r="Y228" s="352"/>
      <c r="Z228" s="365" t="n">
        <v>0.06</v>
      </c>
      <c r="AA228" s="365" t="n">
        <v>0.08</v>
      </c>
      <c r="AB228" s="365" t="n">
        <v>0.12</v>
      </c>
      <c r="AC228" s="352"/>
      <c r="AD228" s="365" t="n">
        <v>0.10125</v>
      </c>
      <c r="AE228" s="365" t="n">
        <v>0.135</v>
      </c>
      <c r="AF228" s="365" t="n">
        <v>0.2025</v>
      </c>
      <c r="AG228" s="352"/>
      <c r="AH228" s="365" t="n">
        <v>-0.4</v>
      </c>
      <c r="AI228" s="365" t="n">
        <v>2.322</v>
      </c>
      <c r="AJ228" s="365" t="n">
        <v>0.6</v>
      </c>
      <c r="AK228" s="352"/>
      <c r="AL228" s="365" t="n">
        <v>-0.1</v>
      </c>
      <c r="AM228" s="365" t="n">
        <v>1.15</v>
      </c>
      <c r="AN228" s="365" t="n">
        <v>0.1</v>
      </c>
      <c r="AO228" s="352"/>
      <c r="AP228" s="353" t="n">
        <v>74</v>
      </c>
      <c r="AQ228" s="366" t="n">
        <v>0.4</v>
      </c>
      <c r="AR228" s="352"/>
      <c r="AS228" s="352"/>
      <c r="AT228" s="352"/>
      <c r="AU228" s="352"/>
      <c r="AV228" s="352"/>
      <c r="AW228" s="352"/>
      <c r="AX228" s="352"/>
      <c r="AY228" s="352"/>
      <c r="AZ228" s="352"/>
      <c r="BA228" s="352"/>
      <c r="BB228" s="352"/>
      <c r="BC228" s="352"/>
      <c r="BD228" s="352"/>
      <c r="BE228" s="352"/>
      <c r="BF228" s="352"/>
    </row>
    <row r="229" customFormat="false" ht="12.75" hidden="false" customHeight="false" outlineLevel="0" collapsed="false">
      <c r="A229" s="355" t="n">
        <f aca="false">EOMONTH(A228,0)+1</f>
        <v>43770</v>
      </c>
      <c r="B229" s="346" t="n">
        <v>0.066344000023312</v>
      </c>
      <c r="D229" s="363" t="n">
        <v>42644</v>
      </c>
      <c r="E229" s="364" t="n">
        <v>42.9000015258789</v>
      </c>
      <c r="F229" s="364" t="n">
        <v>45.9000015258789</v>
      </c>
      <c r="G229" s="364" t="n">
        <v>48.9000015258789</v>
      </c>
      <c r="H229" s="359"/>
      <c r="I229" s="364" t="n">
        <v>23.5</v>
      </c>
      <c r="J229" s="364" t="n">
        <v>30</v>
      </c>
      <c r="K229" s="364" t="n">
        <v>32</v>
      </c>
      <c r="L229" s="353"/>
      <c r="M229" s="354" t="n">
        <v>43525</v>
      </c>
      <c r="N229" s="365" t="n">
        <v>29.75</v>
      </c>
      <c r="O229" s="365" t="n">
        <v>36.5</v>
      </c>
      <c r="P229" s="365" t="n">
        <v>43</v>
      </c>
      <c r="Q229" s="352"/>
      <c r="R229" s="365" t="n">
        <v>31.25</v>
      </c>
      <c r="S229" s="365" t="n">
        <v>38</v>
      </c>
      <c r="T229" s="365" t="n">
        <v>44.5</v>
      </c>
      <c r="U229" s="352"/>
      <c r="V229" s="365" t="n">
        <v>0</v>
      </c>
      <c r="W229" s="365" t="n">
        <v>0</v>
      </c>
      <c r="X229" s="365" t="n">
        <v>2</v>
      </c>
      <c r="Y229" s="352"/>
      <c r="Z229" s="365" t="n">
        <v>0.06</v>
      </c>
      <c r="AA229" s="365" t="n">
        <v>0.08</v>
      </c>
      <c r="AB229" s="365" t="n">
        <v>0.12</v>
      </c>
      <c r="AC229" s="352"/>
      <c r="AD229" s="365" t="n">
        <v>0.09</v>
      </c>
      <c r="AE229" s="365" t="n">
        <v>0.12</v>
      </c>
      <c r="AF229" s="365" t="n">
        <v>0.18</v>
      </c>
      <c r="AG229" s="352"/>
      <c r="AH229" s="365" t="n">
        <v>-0.5</v>
      </c>
      <c r="AI229" s="365" t="n">
        <v>2.052</v>
      </c>
      <c r="AJ229" s="365" t="n">
        <v>1</v>
      </c>
      <c r="AK229" s="352"/>
      <c r="AL229" s="365" t="n">
        <v>-0.1</v>
      </c>
      <c r="AM229" s="365" t="n">
        <v>1.15</v>
      </c>
      <c r="AN229" s="365" t="n">
        <v>0.1</v>
      </c>
      <c r="AO229" s="352"/>
      <c r="AP229" s="353" t="n">
        <v>74</v>
      </c>
      <c r="AQ229" s="366" t="n">
        <v>0.4</v>
      </c>
      <c r="AR229" s="352"/>
      <c r="AS229" s="352"/>
      <c r="AT229" s="352"/>
      <c r="AU229" s="352"/>
      <c r="AV229" s="352"/>
      <c r="AW229" s="352"/>
      <c r="AX229" s="352"/>
      <c r="AY229" s="352"/>
      <c r="AZ229" s="352"/>
      <c r="BA229" s="352"/>
      <c r="BB229" s="352"/>
      <c r="BC229" s="352"/>
      <c r="BD229" s="352"/>
      <c r="BE229" s="352"/>
      <c r="BF229" s="352"/>
    </row>
    <row r="230" customFormat="false" ht="12.75" hidden="false" customHeight="false" outlineLevel="0" collapsed="false">
      <c r="A230" s="355" t="n">
        <f aca="false">EOMONTH(A229,0)+1</f>
        <v>43800</v>
      </c>
      <c r="B230" s="346" t="n">
        <v>0.066360986150699</v>
      </c>
      <c r="D230" s="363" t="n">
        <v>42675</v>
      </c>
      <c r="E230" s="364" t="n">
        <v>43</v>
      </c>
      <c r="F230" s="364" t="n">
        <v>46</v>
      </c>
      <c r="G230" s="364" t="n">
        <v>49</v>
      </c>
      <c r="H230" s="359"/>
      <c r="I230" s="364" t="n">
        <v>23.5</v>
      </c>
      <c r="J230" s="364" t="n">
        <v>30</v>
      </c>
      <c r="K230" s="364" t="n">
        <v>32</v>
      </c>
      <c r="L230" s="353"/>
      <c r="M230" s="354" t="n">
        <v>43556</v>
      </c>
      <c r="N230" s="365" t="n">
        <v>30.75</v>
      </c>
      <c r="O230" s="365" t="n">
        <v>37.5</v>
      </c>
      <c r="P230" s="365" t="n">
        <v>44</v>
      </c>
      <c r="Q230" s="352"/>
      <c r="R230" s="365" t="n">
        <v>32.25</v>
      </c>
      <c r="S230" s="365" t="n">
        <v>39</v>
      </c>
      <c r="T230" s="365" t="n">
        <v>45.5</v>
      </c>
      <c r="U230" s="352"/>
      <c r="V230" s="365" t="n">
        <v>0</v>
      </c>
      <c r="W230" s="365" t="n">
        <v>0</v>
      </c>
      <c r="X230" s="365" t="n">
        <v>2</v>
      </c>
      <c r="Y230" s="352"/>
      <c r="Z230" s="365" t="n">
        <v>0.06</v>
      </c>
      <c r="AA230" s="365" t="n">
        <v>0.08</v>
      </c>
      <c r="AB230" s="365" t="n">
        <v>0.12</v>
      </c>
      <c r="AC230" s="352"/>
      <c r="AD230" s="365" t="n">
        <v>0.09</v>
      </c>
      <c r="AE230" s="365" t="n">
        <v>0.12</v>
      </c>
      <c r="AF230" s="365" t="n">
        <v>0.18</v>
      </c>
      <c r="AG230" s="352"/>
      <c r="AH230" s="365" t="n">
        <v>-0.5</v>
      </c>
      <c r="AI230" s="365" t="n">
        <v>1.998</v>
      </c>
      <c r="AJ230" s="365" t="n">
        <v>1</v>
      </c>
      <c r="AK230" s="352"/>
      <c r="AL230" s="365" t="n">
        <v>-0.1</v>
      </c>
      <c r="AM230" s="365" t="n">
        <v>1.15</v>
      </c>
      <c r="AN230" s="365" t="n">
        <v>0.1</v>
      </c>
      <c r="AO230" s="352"/>
      <c r="AP230" s="353" t="n">
        <v>74</v>
      </c>
      <c r="AQ230" s="366" t="n">
        <v>0.4</v>
      </c>
      <c r="AR230" s="352"/>
      <c r="AS230" s="352"/>
      <c r="AT230" s="352"/>
      <c r="AU230" s="352"/>
      <c r="AV230" s="352"/>
      <c r="AW230" s="352"/>
      <c r="AX230" s="352"/>
      <c r="AY230" s="352"/>
      <c r="AZ230" s="352"/>
      <c r="BA230" s="352"/>
      <c r="BB230" s="352"/>
      <c r="BC230" s="352"/>
      <c r="BD230" s="352"/>
      <c r="BE230" s="352"/>
      <c r="BF230" s="352"/>
    </row>
    <row r="231" customFormat="false" ht="12.75" hidden="false" customHeight="false" outlineLevel="0" collapsed="false">
      <c r="A231" s="355" t="n">
        <f aca="false">EOMONTH(A230,0)+1</f>
        <v>43831</v>
      </c>
      <c r="B231" s="346" t="n">
        <v>0.066378538482432</v>
      </c>
      <c r="D231" s="363" t="n">
        <v>42705</v>
      </c>
      <c r="E231" s="364" t="n">
        <v>43.0999984741211</v>
      </c>
      <c r="F231" s="364" t="n">
        <v>46.0999984741211</v>
      </c>
      <c r="G231" s="364" t="n">
        <v>49.0999984741211</v>
      </c>
      <c r="H231" s="359"/>
      <c r="I231" s="364" t="n">
        <v>24</v>
      </c>
      <c r="J231" s="364" t="n">
        <v>30.5</v>
      </c>
      <c r="K231" s="364" t="n">
        <v>32.5</v>
      </c>
      <c r="L231" s="353"/>
      <c r="M231" s="354" t="n">
        <v>43586</v>
      </c>
      <c r="N231" s="365" t="n">
        <v>37</v>
      </c>
      <c r="O231" s="365" t="n">
        <v>43.75</v>
      </c>
      <c r="P231" s="365" t="n">
        <v>50.25</v>
      </c>
      <c r="Q231" s="352"/>
      <c r="R231" s="365" t="n">
        <v>38.5</v>
      </c>
      <c r="S231" s="365" t="n">
        <v>45.25</v>
      </c>
      <c r="T231" s="365" t="n">
        <v>51.75</v>
      </c>
      <c r="U231" s="352"/>
      <c r="V231" s="365" t="n">
        <v>0</v>
      </c>
      <c r="W231" s="365" t="n">
        <v>0</v>
      </c>
      <c r="X231" s="365" t="n">
        <v>3</v>
      </c>
      <c r="Y231" s="352"/>
      <c r="Z231" s="365" t="n">
        <v>0.06</v>
      </c>
      <c r="AA231" s="365" t="n">
        <v>0.08</v>
      </c>
      <c r="AB231" s="365" t="n">
        <v>0.12</v>
      </c>
      <c r="AC231" s="352"/>
      <c r="AD231" s="365" t="n">
        <v>0.11625</v>
      </c>
      <c r="AE231" s="365" t="n">
        <v>0.155</v>
      </c>
      <c r="AF231" s="365" t="n">
        <v>0.2325</v>
      </c>
      <c r="AG231" s="352"/>
      <c r="AH231" s="365" t="n">
        <v>-0.4</v>
      </c>
      <c r="AI231" s="365" t="n">
        <v>2.15</v>
      </c>
      <c r="AJ231" s="365" t="n">
        <v>0.5</v>
      </c>
      <c r="AK231" s="352"/>
      <c r="AL231" s="365" t="n">
        <v>-0.1</v>
      </c>
      <c r="AM231" s="365" t="n">
        <v>1.15</v>
      </c>
      <c r="AN231" s="365" t="n">
        <v>0.1</v>
      </c>
      <c r="AO231" s="352"/>
      <c r="AP231" s="353" t="n">
        <v>74</v>
      </c>
      <c r="AQ231" s="366" t="n">
        <v>0.4</v>
      </c>
      <c r="AR231" s="352"/>
      <c r="AS231" s="352"/>
      <c r="AT231" s="352"/>
      <c r="AU231" s="352"/>
      <c r="AV231" s="352"/>
      <c r="AW231" s="352"/>
      <c r="AX231" s="352"/>
      <c r="AY231" s="352"/>
      <c r="AZ231" s="352"/>
      <c r="BA231" s="352"/>
      <c r="BB231" s="352"/>
      <c r="BC231" s="352"/>
      <c r="BD231" s="352"/>
      <c r="BE231" s="352"/>
      <c r="BF231" s="352"/>
    </row>
    <row r="232" customFormat="false" ht="12.75" hidden="false" customHeight="false" outlineLevel="0" collapsed="false">
      <c r="A232" s="355" t="n">
        <f aca="false">EOMONTH(A231,0)+1</f>
        <v>43862</v>
      </c>
      <c r="B232" s="346" t="n">
        <v>0.066396090814268</v>
      </c>
      <c r="D232" s="363" t="n">
        <v>42736</v>
      </c>
      <c r="E232" s="364" t="n">
        <v>56.3500022888184</v>
      </c>
      <c r="F232" s="364" t="n">
        <v>59.3500022888184</v>
      </c>
      <c r="G232" s="364" t="n">
        <v>62.3500022888184</v>
      </c>
      <c r="H232" s="359"/>
      <c r="I232" s="364" t="n">
        <v>24</v>
      </c>
      <c r="J232" s="364" t="n">
        <v>31</v>
      </c>
      <c r="K232" s="364" t="n">
        <v>33</v>
      </c>
      <c r="L232" s="353"/>
      <c r="M232" s="354" t="n">
        <v>43617</v>
      </c>
      <c r="N232" s="365" t="n">
        <v>40.75</v>
      </c>
      <c r="O232" s="365" t="n">
        <v>47.5</v>
      </c>
      <c r="P232" s="365" t="n">
        <v>54</v>
      </c>
      <c r="Q232" s="352"/>
      <c r="R232" s="365" t="n">
        <v>32.5</v>
      </c>
      <c r="S232" s="365" t="n">
        <v>39.25</v>
      </c>
      <c r="T232" s="365" t="n">
        <v>45.75</v>
      </c>
      <c r="U232" s="352"/>
      <c r="V232" s="365" t="n">
        <v>0.75</v>
      </c>
      <c r="W232" s="365" t="n">
        <v>3</v>
      </c>
      <c r="X232" s="365" t="n">
        <v>8</v>
      </c>
      <c r="Y232" s="352"/>
      <c r="Z232" s="365" t="n">
        <v>0.06</v>
      </c>
      <c r="AA232" s="365" t="n">
        <v>0.08</v>
      </c>
      <c r="AB232" s="365" t="n">
        <v>0.12</v>
      </c>
      <c r="AC232" s="352"/>
      <c r="AD232" s="365" t="n">
        <v>0.13125</v>
      </c>
      <c r="AE232" s="365" t="n">
        <v>0.175</v>
      </c>
      <c r="AF232" s="365" t="n">
        <v>0.2625</v>
      </c>
      <c r="AG232" s="352"/>
      <c r="AH232" s="365" t="n">
        <v>-0.4</v>
      </c>
      <c r="AI232" s="365" t="n">
        <v>2.9</v>
      </c>
      <c r="AJ232" s="365" t="n">
        <v>0.5</v>
      </c>
      <c r="AK232" s="352"/>
      <c r="AL232" s="365" t="n">
        <v>-0.1</v>
      </c>
      <c r="AM232" s="365" t="n">
        <v>1.15</v>
      </c>
      <c r="AN232" s="365" t="n">
        <v>0.1</v>
      </c>
      <c r="AO232" s="352"/>
      <c r="AP232" s="353" t="n">
        <v>74</v>
      </c>
      <c r="AQ232" s="366" t="n">
        <v>0.4</v>
      </c>
      <c r="AR232" s="352"/>
      <c r="AS232" s="352"/>
      <c r="AT232" s="352"/>
      <c r="AU232" s="352"/>
      <c r="AV232" s="352"/>
      <c r="AW232" s="352"/>
      <c r="AX232" s="352"/>
      <c r="AY232" s="352"/>
      <c r="AZ232" s="352"/>
      <c r="BA232" s="352"/>
      <c r="BB232" s="352"/>
      <c r="BC232" s="352"/>
      <c r="BD232" s="352"/>
      <c r="BE232" s="352"/>
      <c r="BF232" s="352"/>
    </row>
    <row r="233" customFormat="false" ht="12.75" hidden="false" customHeight="false" outlineLevel="0" collapsed="false">
      <c r="A233" s="355" t="n">
        <f aca="false">EOMONTH(A232,0)+1</f>
        <v>43891</v>
      </c>
      <c r="B233" s="346" t="n">
        <v>0.06641251073769</v>
      </c>
      <c r="D233" s="363" t="n">
        <v>42767</v>
      </c>
      <c r="E233" s="364" t="n">
        <v>55.75</v>
      </c>
      <c r="F233" s="364" t="n">
        <v>58.75</v>
      </c>
      <c r="G233" s="364" t="n">
        <v>61.75</v>
      </c>
      <c r="H233" s="359"/>
      <c r="I233" s="364" t="n">
        <v>24</v>
      </c>
      <c r="J233" s="364" t="n">
        <v>30.75</v>
      </c>
      <c r="K233" s="364" t="n">
        <v>32.75</v>
      </c>
      <c r="L233" s="353"/>
      <c r="M233" s="354"/>
      <c r="N233" s="352"/>
      <c r="O233" s="352"/>
      <c r="P233" s="352"/>
      <c r="Q233" s="352"/>
      <c r="R233" s="352"/>
      <c r="S233" s="352"/>
      <c r="T233" s="352"/>
      <c r="U233" s="352"/>
      <c r="V233" s="352"/>
      <c r="W233" s="352"/>
      <c r="X233" s="352"/>
      <c r="Y233" s="352"/>
      <c r="Z233" s="352"/>
      <c r="AA233" s="352"/>
      <c r="AB233" s="352"/>
      <c r="AC233" s="352"/>
      <c r="AD233" s="352"/>
      <c r="AE233" s="352"/>
      <c r="AF233" s="352"/>
      <c r="AG233" s="352"/>
      <c r="AH233" s="352"/>
      <c r="AI233" s="352"/>
      <c r="AJ233" s="352"/>
      <c r="AK233" s="352"/>
      <c r="AL233" s="352"/>
      <c r="AM233" s="352"/>
      <c r="AN233" s="352"/>
      <c r="AO233" s="352"/>
      <c r="AP233" s="352"/>
      <c r="AQ233" s="352"/>
      <c r="AR233" s="352"/>
      <c r="AS233" s="352"/>
      <c r="AT233" s="352"/>
      <c r="AU233" s="352"/>
      <c r="AV233" s="352"/>
      <c r="AW233" s="352"/>
      <c r="AX233" s="352"/>
      <c r="AY233" s="352"/>
      <c r="AZ233" s="352"/>
      <c r="BA233" s="352"/>
      <c r="BB233" s="352"/>
      <c r="BC233" s="352"/>
      <c r="BD233" s="352"/>
      <c r="BE233" s="352"/>
      <c r="BF233" s="352"/>
    </row>
    <row r="234" customFormat="false" ht="12.75" hidden="false" customHeight="false" outlineLevel="0" collapsed="false">
      <c r="A234" s="355" t="n">
        <f aca="false">EOMONTH(A233,0)+1</f>
        <v>43922</v>
      </c>
      <c r="B234" s="346" t="n">
        <v>0.066430063069723</v>
      </c>
      <c r="D234" s="363" t="n">
        <v>42795</v>
      </c>
      <c r="E234" s="364" t="n">
        <v>47.3999977111816</v>
      </c>
      <c r="F234" s="364" t="n">
        <v>50.3999977111816</v>
      </c>
      <c r="G234" s="364" t="n">
        <v>53.3999977111816</v>
      </c>
      <c r="H234" s="359"/>
      <c r="I234" s="364" t="n">
        <v>23.25</v>
      </c>
      <c r="J234" s="364" t="n">
        <v>30</v>
      </c>
      <c r="K234" s="364" t="n">
        <v>32</v>
      </c>
      <c r="L234" s="353"/>
      <c r="M234" s="354"/>
      <c r="N234" s="352"/>
      <c r="O234" s="352"/>
      <c r="P234" s="352"/>
      <c r="Q234" s="352"/>
      <c r="R234" s="352"/>
      <c r="S234" s="352"/>
      <c r="T234" s="352"/>
      <c r="U234" s="352"/>
      <c r="V234" s="352"/>
      <c r="W234" s="352"/>
      <c r="X234" s="352"/>
      <c r="Y234" s="352"/>
      <c r="Z234" s="352"/>
      <c r="AA234" s="352"/>
      <c r="AB234" s="352"/>
      <c r="AC234" s="352"/>
      <c r="AD234" s="352"/>
      <c r="AE234" s="352"/>
      <c r="AF234" s="352"/>
      <c r="AG234" s="352"/>
      <c r="AH234" s="352"/>
      <c r="AI234" s="352"/>
      <c r="AJ234" s="352"/>
      <c r="AK234" s="352"/>
      <c r="AL234" s="352"/>
      <c r="AM234" s="352"/>
      <c r="AN234" s="352"/>
      <c r="AO234" s="352"/>
      <c r="AP234" s="352"/>
      <c r="AQ234" s="352"/>
      <c r="AR234" s="352"/>
      <c r="AS234" s="352"/>
      <c r="AT234" s="352"/>
      <c r="AU234" s="352"/>
      <c r="AV234" s="352"/>
      <c r="AW234" s="352"/>
      <c r="AX234" s="352"/>
      <c r="AY234" s="352"/>
      <c r="AZ234" s="352"/>
      <c r="BA234" s="352"/>
      <c r="BB234" s="352"/>
      <c r="BC234" s="352"/>
      <c r="BD234" s="352"/>
      <c r="BE234" s="352"/>
      <c r="BF234" s="352"/>
    </row>
    <row r="235" customFormat="false" ht="12.75" hidden="false" customHeight="false" outlineLevel="0" collapsed="false">
      <c r="A235" s="355" t="n">
        <f aca="false">EOMONTH(A234,0)+1</f>
        <v>43952</v>
      </c>
      <c r="B235" s="346" t="n">
        <v>0.066447049197595</v>
      </c>
      <c r="D235" s="363" t="n">
        <v>42826</v>
      </c>
      <c r="E235" s="364" t="n">
        <v>46.6000022888184</v>
      </c>
      <c r="F235" s="364" t="n">
        <v>49.6000022888184</v>
      </c>
      <c r="G235" s="364" t="n">
        <v>52.6000022888184</v>
      </c>
      <c r="H235" s="359"/>
      <c r="I235" s="364" t="n">
        <v>23</v>
      </c>
      <c r="J235" s="364" t="n">
        <v>29.75</v>
      </c>
      <c r="K235" s="364" t="n">
        <v>31.75</v>
      </c>
      <c r="L235" s="353"/>
      <c r="M235" s="354"/>
      <c r="N235" s="352"/>
      <c r="O235" s="352"/>
      <c r="P235" s="352"/>
      <c r="Q235" s="352"/>
      <c r="R235" s="352"/>
      <c r="S235" s="352"/>
      <c r="T235" s="352"/>
      <c r="U235" s="352"/>
      <c r="V235" s="352"/>
      <c r="W235" s="352"/>
      <c r="X235" s="352"/>
      <c r="Y235" s="352"/>
      <c r="Z235" s="352"/>
      <c r="AA235" s="352"/>
      <c r="AB235" s="352"/>
      <c r="AC235" s="352"/>
      <c r="AD235" s="352"/>
      <c r="AE235" s="352"/>
      <c r="AF235" s="352"/>
      <c r="AG235" s="352"/>
      <c r="AH235" s="352"/>
      <c r="AI235" s="352"/>
      <c r="AJ235" s="352"/>
      <c r="AK235" s="352"/>
      <c r="AL235" s="352"/>
      <c r="AM235" s="352"/>
      <c r="AN235" s="352"/>
      <c r="AO235" s="352"/>
      <c r="AP235" s="352"/>
      <c r="AQ235" s="352"/>
      <c r="AR235" s="352"/>
      <c r="AS235" s="352"/>
      <c r="AT235" s="352"/>
      <c r="AU235" s="352"/>
      <c r="AV235" s="352"/>
      <c r="AW235" s="352"/>
      <c r="AX235" s="352"/>
      <c r="AY235" s="352"/>
      <c r="AZ235" s="352"/>
      <c r="BA235" s="352"/>
      <c r="BB235" s="352"/>
      <c r="BC235" s="352"/>
      <c r="BD235" s="352"/>
      <c r="BE235" s="352"/>
      <c r="BF235" s="352"/>
    </row>
    <row r="236" customFormat="false" ht="12.75" hidden="false" customHeight="false" outlineLevel="0" collapsed="false">
      <c r="A236" s="355" t="n">
        <f aca="false">EOMONTH(A235,0)+1</f>
        <v>43983</v>
      </c>
      <c r="B236" s="346" t="n">
        <v>0.066464601529828</v>
      </c>
      <c r="D236" s="363" t="n">
        <v>42856</v>
      </c>
      <c r="E236" s="364" t="n">
        <v>53.9999961853027</v>
      </c>
      <c r="F236" s="364" t="n">
        <v>58.9999961853027</v>
      </c>
      <c r="G236" s="364" t="n">
        <v>63.9999961853027</v>
      </c>
      <c r="H236" s="359"/>
      <c r="I236" s="364" t="n">
        <v>30.75</v>
      </c>
      <c r="J236" s="364" t="n">
        <v>37.5</v>
      </c>
      <c r="K236" s="364" t="n">
        <v>39.5</v>
      </c>
      <c r="L236" s="353"/>
      <c r="M236" s="354"/>
      <c r="N236" s="352"/>
      <c r="O236" s="352"/>
      <c r="P236" s="352"/>
      <c r="Q236" s="352"/>
      <c r="R236" s="352"/>
      <c r="S236" s="352"/>
      <c r="T236" s="352"/>
      <c r="U236" s="352"/>
      <c r="V236" s="352"/>
      <c r="W236" s="352"/>
      <c r="X236" s="352"/>
      <c r="Y236" s="352"/>
      <c r="Z236" s="352"/>
      <c r="AA236" s="352"/>
      <c r="AB236" s="352"/>
      <c r="AC236" s="352"/>
      <c r="AD236" s="352"/>
      <c r="AE236" s="352"/>
      <c r="AF236" s="352"/>
      <c r="AG236" s="352"/>
      <c r="AH236" s="352"/>
      <c r="AI236" s="352"/>
      <c r="AJ236" s="352"/>
      <c r="AK236" s="352"/>
      <c r="AL236" s="352"/>
      <c r="AM236" s="352"/>
      <c r="AN236" s="352"/>
      <c r="AO236" s="352"/>
      <c r="AP236" s="352"/>
      <c r="AQ236" s="352"/>
      <c r="AR236" s="352"/>
      <c r="AS236" s="352"/>
      <c r="AT236" s="352"/>
      <c r="AU236" s="352"/>
      <c r="AV236" s="352"/>
      <c r="AW236" s="352"/>
      <c r="AX236" s="352"/>
      <c r="AY236" s="352"/>
      <c r="AZ236" s="352"/>
      <c r="BA236" s="352"/>
      <c r="BB236" s="352"/>
      <c r="BC236" s="352"/>
      <c r="BD236" s="352"/>
      <c r="BE236" s="352"/>
      <c r="BF236" s="352"/>
    </row>
    <row r="237" customFormat="false" ht="12.75" hidden="false" customHeight="false" outlineLevel="0" collapsed="false">
      <c r="A237" s="355" t="n">
        <f aca="false">EOMONTH(A236,0)+1</f>
        <v>44013</v>
      </c>
      <c r="B237" s="346" t="n">
        <v>0.066481587657894</v>
      </c>
      <c r="D237" s="363" t="n">
        <v>42887</v>
      </c>
      <c r="E237" s="364" t="n">
        <v>56.5</v>
      </c>
      <c r="F237" s="364" t="n">
        <v>71.5</v>
      </c>
      <c r="G237" s="364" t="n">
        <v>81.5</v>
      </c>
      <c r="H237" s="359"/>
      <c r="I237" s="364" t="n">
        <v>30</v>
      </c>
      <c r="J237" s="364" t="n">
        <v>38.5</v>
      </c>
      <c r="K237" s="364" t="n">
        <v>46</v>
      </c>
      <c r="L237" s="353"/>
      <c r="M237" s="354"/>
      <c r="N237" s="352"/>
      <c r="O237" s="352"/>
      <c r="P237" s="352"/>
      <c r="Q237" s="352"/>
      <c r="R237" s="352"/>
      <c r="S237" s="352"/>
      <c r="T237" s="352"/>
      <c r="U237" s="352"/>
      <c r="V237" s="352"/>
      <c r="W237" s="352"/>
      <c r="X237" s="352"/>
      <c r="Y237" s="352"/>
      <c r="Z237" s="352"/>
      <c r="AA237" s="352"/>
      <c r="AB237" s="352"/>
      <c r="AC237" s="352"/>
      <c r="AD237" s="352"/>
      <c r="AE237" s="352"/>
      <c r="AF237" s="352"/>
      <c r="AG237" s="352"/>
      <c r="AH237" s="352"/>
      <c r="AI237" s="352"/>
      <c r="AJ237" s="352"/>
      <c r="AK237" s="352"/>
      <c r="AL237" s="352"/>
      <c r="AM237" s="352"/>
      <c r="AN237" s="352"/>
      <c r="AO237" s="352"/>
      <c r="AP237" s="352"/>
      <c r="AQ237" s="352"/>
      <c r="AR237" s="352"/>
      <c r="AS237" s="352"/>
      <c r="AT237" s="352"/>
      <c r="AU237" s="352"/>
      <c r="AV237" s="352"/>
      <c r="AW237" s="352"/>
      <c r="AX237" s="352"/>
      <c r="AY237" s="352"/>
      <c r="AZ237" s="352"/>
      <c r="BA237" s="352"/>
      <c r="BB237" s="352"/>
      <c r="BC237" s="352"/>
      <c r="BD237" s="352"/>
      <c r="BE237" s="352"/>
      <c r="BF237" s="352"/>
    </row>
    <row r="238" customFormat="false" ht="12.75" hidden="false" customHeight="false" outlineLevel="0" collapsed="false">
      <c r="A238" s="355" t="n">
        <f aca="false">EOMONTH(A237,0)+1</f>
        <v>44044</v>
      </c>
      <c r="B238" s="346" t="n">
        <v>0.066499139990329</v>
      </c>
      <c r="D238" s="363" t="n">
        <v>42917</v>
      </c>
      <c r="E238" s="364" t="n">
        <v>64.5</v>
      </c>
      <c r="F238" s="364" t="n">
        <v>99.5</v>
      </c>
      <c r="G238" s="364" t="n">
        <v>114.5</v>
      </c>
      <c r="H238" s="359"/>
      <c r="I238" s="364" t="n">
        <v>27.25</v>
      </c>
      <c r="J238" s="364" t="n">
        <v>35.25</v>
      </c>
      <c r="K238" s="364" t="n">
        <v>45.25</v>
      </c>
      <c r="L238" s="353"/>
      <c r="M238" s="354"/>
      <c r="N238" s="352"/>
      <c r="O238" s="352"/>
      <c r="P238" s="352"/>
      <c r="Q238" s="352"/>
      <c r="R238" s="352"/>
      <c r="S238" s="352"/>
      <c r="T238" s="352"/>
      <c r="U238" s="352"/>
      <c r="V238" s="352"/>
      <c r="W238" s="352"/>
      <c r="X238" s="352"/>
      <c r="Y238" s="352"/>
      <c r="Z238" s="352"/>
      <c r="AA238" s="352"/>
      <c r="AB238" s="352"/>
      <c r="AC238" s="352"/>
      <c r="AD238" s="352"/>
      <c r="AE238" s="352"/>
      <c r="AF238" s="352"/>
      <c r="AG238" s="352"/>
      <c r="AH238" s="352"/>
      <c r="AI238" s="352"/>
      <c r="AJ238" s="352"/>
      <c r="AK238" s="352"/>
      <c r="AL238" s="352"/>
      <c r="AM238" s="352"/>
      <c r="AN238" s="352"/>
      <c r="AO238" s="352"/>
      <c r="AP238" s="352"/>
      <c r="AQ238" s="352"/>
      <c r="AR238" s="352"/>
      <c r="AS238" s="352"/>
      <c r="AT238" s="352"/>
      <c r="AU238" s="352"/>
      <c r="AV238" s="352"/>
      <c r="AW238" s="352"/>
      <c r="AX238" s="352"/>
      <c r="AY238" s="352"/>
      <c r="AZ238" s="352"/>
      <c r="BA238" s="352"/>
      <c r="BB238" s="352"/>
      <c r="BC238" s="352"/>
      <c r="BD238" s="352"/>
      <c r="BE238" s="352"/>
      <c r="BF238" s="352"/>
    </row>
    <row r="239" customFormat="false" ht="12.75" hidden="false" customHeight="false" outlineLevel="0" collapsed="false">
      <c r="A239" s="355" t="n">
        <f aca="false">EOMONTH(A238,0)+1</f>
        <v>44075</v>
      </c>
      <c r="B239" s="346" t="n">
        <v>0.066516692322866</v>
      </c>
      <c r="D239" s="363" t="n">
        <v>42948</v>
      </c>
      <c r="E239" s="364" t="n">
        <v>64.5</v>
      </c>
      <c r="F239" s="364" t="n">
        <v>99.5</v>
      </c>
      <c r="G239" s="364" t="n">
        <v>114.5</v>
      </c>
      <c r="H239" s="359"/>
      <c r="I239" s="364" t="n">
        <v>27</v>
      </c>
      <c r="J239" s="364" t="n">
        <v>35</v>
      </c>
      <c r="K239" s="364" t="n">
        <v>45</v>
      </c>
      <c r="L239" s="353"/>
      <c r="M239" s="354"/>
      <c r="N239" s="352"/>
      <c r="O239" s="352"/>
      <c r="P239" s="352"/>
      <c r="Q239" s="352"/>
      <c r="R239" s="352"/>
      <c r="S239" s="352"/>
      <c r="T239" s="352"/>
      <c r="U239" s="352"/>
      <c r="V239" s="352"/>
      <c r="W239" s="352"/>
      <c r="X239" s="352"/>
      <c r="Y239" s="352"/>
      <c r="Z239" s="352"/>
      <c r="AA239" s="352"/>
      <c r="AB239" s="352"/>
      <c r="AC239" s="352"/>
      <c r="AD239" s="352"/>
      <c r="AE239" s="352"/>
      <c r="AF239" s="352"/>
      <c r="AG239" s="352"/>
      <c r="AH239" s="352"/>
      <c r="AI239" s="352"/>
      <c r="AJ239" s="352"/>
      <c r="AK239" s="352"/>
      <c r="AL239" s="352"/>
      <c r="AM239" s="352"/>
      <c r="AN239" s="352"/>
      <c r="AO239" s="352"/>
      <c r="AP239" s="352"/>
      <c r="AQ239" s="352"/>
      <c r="AR239" s="352"/>
      <c r="AS239" s="352"/>
      <c r="AT239" s="352"/>
      <c r="AU239" s="352"/>
      <c r="AV239" s="352"/>
      <c r="AW239" s="352"/>
      <c r="AX239" s="352"/>
      <c r="AY239" s="352"/>
      <c r="AZ239" s="352"/>
      <c r="BA239" s="352"/>
      <c r="BB239" s="352"/>
      <c r="BC239" s="352"/>
      <c r="BD239" s="352"/>
      <c r="BE239" s="352"/>
      <c r="BF239" s="352"/>
    </row>
    <row r="240" customFormat="false" ht="12.75" hidden="false" customHeight="false" outlineLevel="0" collapsed="false">
      <c r="A240" s="355" t="n">
        <f aca="false">EOMONTH(A239,0)+1</f>
        <v>44105</v>
      </c>
      <c r="B240" s="346" t="n">
        <v>0.066533678451224</v>
      </c>
      <c r="D240" s="363" t="n">
        <v>42979</v>
      </c>
      <c r="E240" s="364" t="n">
        <v>39.5000038146973</v>
      </c>
      <c r="F240" s="364" t="n">
        <v>49.5000038146973</v>
      </c>
      <c r="G240" s="364" t="n">
        <v>59.5000038146973</v>
      </c>
      <c r="H240" s="359"/>
      <c r="I240" s="364" t="n">
        <v>26.25</v>
      </c>
      <c r="J240" s="364" t="n">
        <v>35.5</v>
      </c>
      <c r="K240" s="364" t="n">
        <v>37.5</v>
      </c>
      <c r="L240" s="353"/>
      <c r="M240" s="354"/>
      <c r="N240" s="352"/>
      <c r="O240" s="352"/>
      <c r="P240" s="352"/>
      <c r="Q240" s="352"/>
      <c r="R240" s="352"/>
      <c r="S240" s="352"/>
      <c r="T240" s="352"/>
      <c r="U240" s="352"/>
      <c r="V240" s="352"/>
      <c r="W240" s="352"/>
      <c r="X240" s="352"/>
      <c r="Y240" s="352"/>
      <c r="Z240" s="352"/>
      <c r="AA240" s="352"/>
      <c r="AB240" s="352"/>
      <c r="AC240" s="352"/>
      <c r="AD240" s="352"/>
      <c r="AE240" s="352"/>
      <c r="AF240" s="352"/>
      <c r="AG240" s="352"/>
      <c r="AH240" s="352"/>
      <c r="AI240" s="352"/>
      <c r="AJ240" s="352"/>
      <c r="AK240" s="352"/>
      <c r="AL240" s="352"/>
      <c r="AM240" s="352"/>
      <c r="AN240" s="352"/>
      <c r="AO240" s="352"/>
      <c r="AP240" s="352"/>
      <c r="AQ240" s="352"/>
      <c r="AR240" s="352"/>
      <c r="AS240" s="352"/>
      <c r="AT240" s="352"/>
      <c r="AU240" s="352"/>
      <c r="AV240" s="352"/>
      <c r="AW240" s="352"/>
      <c r="AX240" s="352"/>
      <c r="AY240" s="352"/>
      <c r="AZ240" s="352"/>
      <c r="BA240" s="352"/>
      <c r="BB240" s="352"/>
      <c r="BC240" s="352"/>
      <c r="BD240" s="352"/>
      <c r="BE240" s="352"/>
      <c r="BF240" s="352"/>
    </row>
    <row r="241" customFormat="false" ht="12.75" hidden="false" customHeight="false" outlineLevel="0" collapsed="false">
      <c r="A241" s="355" t="n">
        <f aca="false">EOMONTH(A240,0)+1</f>
        <v>44136</v>
      </c>
      <c r="B241" s="346" t="n">
        <v>0.066551230783962</v>
      </c>
      <c r="D241" s="363" t="n">
        <v>43009</v>
      </c>
      <c r="E241" s="364" t="n">
        <v>43.4000015258789</v>
      </c>
      <c r="F241" s="364" t="n">
        <v>46.4000015258789</v>
      </c>
      <c r="G241" s="364" t="n">
        <v>49.4000015258789</v>
      </c>
      <c r="H241" s="359"/>
      <c r="I241" s="364" t="n">
        <v>23.5</v>
      </c>
      <c r="J241" s="364" t="n">
        <v>30.25</v>
      </c>
      <c r="K241" s="364" t="n">
        <v>32.25</v>
      </c>
      <c r="L241" s="353"/>
      <c r="M241" s="354"/>
      <c r="N241" s="352"/>
      <c r="O241" s="352"/>
      <c r="P241" s="352"/>
      <c r="Q241" s="352"/>
      <c r="R241" s="352"/>
      <c r="S241" s="352"/>
      <c r="T241" s="352"/>
      <c r="U241" s="352"/>
      <c r="V241" s="352"/>
      <c r="W241" s="352"/>
      <c r="X241" s="352"/>
      <c r="Y241" s="352"/>
      <c r="Z241" s="352"/>
      <c r="AA241" s="352"/>
      <c r="AB241" s="352"/>
      <c r="AC241" s="352"/>
      <c r="AD241" s="352"/>
      <c r="AE241" s="352"/>
      <c r="AF241" s="352"/>
      <c r="AG241" s="352"/>
      <c r="AH241" s="352"/>
      <c r="AI241" s="352"/>
      <c r="AJ241" s="352"/>
      <c r="AK241" s="352"/>
      <c r="AL241" s="352"/>
      <c r="AM241" s="352"/>
      <c r="AN241" s="352"/>
      <c r="AO241" s="352"/>
      <c r="AP241" s="352"/>
      <c r="AQ241" s="352"/>
      <c r="AR241" s="352"/>
      <c r="AS241" s="352"/>
      <c r="AT241" s="352"/>
      <c r="AU241" s="352"/>
      <c r="AV241" s="352"/>
      <c r="AW241" s="352"/>
      <c r="AX241" s="352"/>
      <c r="AY241" s="352"/>
      <c r="AZ241" s="352"/>
      <c r="BA241" s="352"/>
      <c r="BB241" s="352"/>
      <c r="BC241" s="352"/>
      <c r="BD241" s="352"/>
      <c r="BE241" s="352"/>
      <c r="BF241" s="352"/>
    </row>
    <row r="242" customFormat="false" ht="12.75" hidden="false" customHeight="false" outlineLevel="0" collapsed="false">
      <c r="A242" s="355" t="n">
        <f aca="false">EOMONTH(A241,0)+1</f>
        <v>44166</v>
      </c>
      <c r="B242" s="346" t="n">
        <v>0.066568216912515</v>
      </c>
      <c r="D242" s="363" t="n">
        <v>43040</v>
      </c>
      <c r="E242" s="364" t="n">
        <v>43.5</v>
      </c>
      <c r="F242" s="364" t="n">
        <v>46.5</v>
      </c>
      <c r="G242" s="364" t="n">
        <v>49.5</v>
      </c>
      <c r="H242" s="359"/>
      <c r="I242" s="364" t="n">
        <v>23.5</v>
      </c>
      <c r="J242" s="364" t="n">
        <v>30.25</v>
      </c>
      <c r="K242" s="364" t="n">
        <v>32.25</v>
      </c>
      <c r="L242" s="353"/>
      <c r="M242" s="354"/>
      <c r="N242" s="352"/>
      <c r="O242" s="352"/>
      <c r="P242" s="352"/>
      <c r="Q242" s="352"/>
      <c r="R242" s="352"/>
      <c r="S242" s="352"/>
      <c r="T242" s="352"/>
      <c r="U242" s="352"/>
      <c r="V242" s="352"/>
      <c r="W242" s="352"/>
      <c r="X242" s="352"/>
      <c r="Y242" s="352"/>
      <c r="Z242" s="352"/>
      <c r="AA242" s="352"/>
      <c r="AB242" s="352"/>
      <c r="AC242" s="352"/>
      <c r="AD242" s="352"/>
      <c r="AE242" s="352"/>
      <c r="AF242" s="352"/>
      <c r="AG242" s="352"/>
      <c r="AH242" s="352"/>
      <c r="AI242" s="352"/>
      <c r="AJ242" s="352"/>
      <c r="AK242" s="352"/>
      <c r="AL242" s="352"/>
      <c r="AM242" s="352"/>
      <c r="AN242" s="352"/>
      <c r="AO242" s="352"/>
      <c r="AP242" s="352"/>
      <c r="AQ242" s="352"/>
      <c r="AR242" s="352"/>
      <c r="AS242" s="352"/>
      <c r="AT242" s="352"/>
      <c r="AU242" s="352"/>
      <c r="AV242" s="352"/>
      <c r="AW242" s="352"/>
      <c r="AX242" s="352"/>
      <c r="AY242" s="352"/>
      <c r="AZ242" s="352"/>
      <c r="BA242" s="352"/>
      <c r="BB242" s="352"/>
      <c r="BC242" s="352"/>
      <c r="BD242" s="352"/>
      <c r="BE242" s="352"/>
      <c r="BF242" s="352"/>
    </row>
    <row r="243" customFormat="false" ht="12.75" hidden="false" customHeight="false" outlineLevel="0" collapsed="false">
      <c r="A243" s="355" t="n">
        <f aca="false">EOMONTH(A242,0)+1</f>
        <v>44197</v>
      </c>
      <c r="B243" s="346" t="n">
        <v>0.066569186761889</v>
      </c>
      <c r="D243" s="363" t="n">
        <v>43070</v>
      </c>
      <c r="E243" s="364" t="n">
        <v>43.5999984741211</v>
      </c>
      <c r="F243" s="364" t="n">
        <v>46.5999984741211</v>
      </c>
      <c r="G243" s="364" t="n">
        <v>49.5999984741211</v>
      </c>
      <c r="H243" s="359"/>
      <c r="I243" s="364" t="n">
        <v>24</v>
      </c>
      <c r="J243" s="364" t="n">
        <v>30.75</v>
      </c>
      <c r="K243" s="364" t="n">
        <v>32.75</v>
      </c>
      <c r="L243" s="353"/>
      <c r="M243" s="354"/>
      <c r="N243" s="352"/>
      <c r="O243" s="352"/>
      <c r="P243" s="352"/>
      <c r="Q243" s="352"/>
      <c r="R243" s="352"/>
      <c r="S243" s="352"/>
      <c r="T243" s="352"/>
      <c r="U243" s="352"/>
      <c r="V243" s="352"/>
      <c r="W243" s="352"/>
      <c r="X243" s="352"/>
      <c r="Y243" s="352"/>
      <c r="Z243" s="352"/>
      <c r="AA243" s="352"/>
      <c r="AB243" s="352"/>
      <c r="AC243" s="352"/>
      <c r="AD243" s="352"/>
      <c r="AE243" s="352"/>
      <c r="AF243" s="352"/>
      <c r="AG243" s="352"/>
      <c r="AH243" s="352"/>
      <c r="AI243" s="352"/>
      <c r="AJ243" s="352"/>
      <c r="AK243" s="352"/>
      <c r="AL243" s="352"/>
      <c r="AM243" s="352"/>
      <c r="AN243" s="352"/>
      <c r="AO243" s="352"/>
      <c r="AP243" s="352"/>
      <c r="AQ243" s="352"/>
      <c r="AR243" s="352"/>
      <c r="AS243" s="352"/>
      <c r="AT243" s="352"/>
      <c r="AU243" s="352"/>
      <c r="AV243" s="352"/>
      <c r="AW243" s="352"/>
      <c r="AX243" s="352"/>
      <c r="AY243" s="352"/>
      <c r="AZ243" s="352"/>
      <c r="BA243" s="352"/>
      <c r="BB243" s="352"/>
      <c r="BC243" s="352"/>
      <c r="BD243" s="352"/>
      <c r="BE243" s="352"/>
      <c r="BF243" s="352"/>
    </row>
    <row r="244" customFormat="false" ht="12.75" hidden="false" customHeight="false" outlineLevel="0" collapsed="false">
      <c r="A244" s="355" t="n">
        <f aca="false">EOMONTH(A243,0)+1</f>
        <v>44228</v>
      </c>
      <c r="B244" s="346" t="n">
        <v>0.066565320053574</v>
      </c>
      <c r="D244" s="363" t="n">
        <v>43101</v>
      </c>
      <c r="E244" s="364" t="n">
        <v>56.8500022888184</v>
      </c>
      <c r="F244" s="364" t="n">
        <v>59.8500022888184</v>
      </c>
      <c r="G244" s="364" t="n">
        <v>62.8500022888184</v>
      </c>
      <c r="H244" s="359"/>
      <c r="I244" s="364" t="n">
        <v>24</v>
      </c>
      <c r="J244" s="364" t="n">
        <v>31.25</v>
      </c>
      <c r="K244" s="364" t="n">
        <v>33.25</v>
      </c>
      <c r="L244" s="353"/>
      <c r="M244" s="354"/>
      <c r="N244" s="352"/>
      <c r="O244" s="352"/>
      <c r="P244" s="352"/>
      <c r="Q244" s="352"/>
      <c r="R244" s="352"/>
      <c r="S244" s="352"/>
      <c r="T244" s="352"/>
      <c r="U244" s="352"/>
      <c r="V244" s="352"/>
      <c r="W244" s="352"/>
      <c r="X244" s="352"/>
      <c r="Y244" s="352"/>
      <c r="Z244" s="352"/>
      <c r="AA244" s="352"/>
      <c r="AB244" s="352"/>
      <c r="AC244" s="352"/>
      <c r="AD244" s="352"/>
      <c r="AE244" s="352"/>
      <c r="AF244" s="352"/>
      <c r="AG244" s="352"/>
      <c r="AH244" s="352"/>
      <c r="AI244" s="352"/>
      <c r="AJ244" s="352"/>
      <c r="AK244" s="352"/>
      <c r="AL244" s="352"/>
      <c r="AM244" s="352"/>
      <c r="AN244" s="352"/>
      <c r="AO244" s="352"/>
      <c r="AP244" s="352"/>
      <c r="AQ244" s="352"/>
      <c r="AR244" s="352"/>
      <c r="AS244" s="352"/>
      <c r="AT244" s="352"/>
      <c r="AU244" s="352"/>
      <c r="AV244" s="352"/>
      <c r="AW244" s="352"/>
      <c r="AX244" s="352"/>
      <c r="AY244" s="352"/>
      <c r="AZ244" s="352"/>
      <c r="BA244" s="352"/>
      <c r="BB244" s="352"/>
      <c r="BC244" s="352"/>
      <c r="BD244" s="352"/>
      <c r="BE244" s="352"/>
      <c r="BF244" s="352"/>
    </row>
    <row r="245" customFormat="false" ht="12.75" hidden="false" customHeight="false" outlineLevel="0" collapsed="false">
      <c r="A245" s="355" t="n">
        <f aca="false">EOMONTH(A244,0)+1</f>
        <v>44256</v>
      </c>
      <c r="B245" s="346" t="n">
        <v>0.066561827542841</v>
      </c>
      <c r="D245" s="363" t="n">
        <v>43132</v>
      </c>
      <c r="E245" s="364" t="n">
        <v>56.25</v>
      </c>
      <c r="F245" s="364" t="n">
        <v>59.25</v>
      </c>
      <c r="G245" s="364" t="n">
        <v>62.25</v>
      </c>
      <c r="H245" s="359"/>
      <c r="I245" s="364" t="n">
        <v>24</v>
      </c>
      <c r="J245" s="364" t="n">
        <v>31</v>
      </c>
      <c r="K245" s="364" t="n">
        <v>33</v>
      </c>
      <c r="L245" s="353"/>
      <c r="M245" s="354"/>
      <c r="N245" s="352"/>
      <c r="O245" s="352"/>
      <c r="P245" s="352"/>
      <c r="Q245" s="352"/>
      <c r="R245" s="352"/>
      <c r="S245" s="352"/>
      <c r="T245" s="352"/>
      <c r="U245" s="352"/>
      <c r="V245" s="352"/>
      <c r="W245" s="352"/>
      <c r="X245" s="352"/>
      <c r="Y245" s="352"/>
      <c r="Z245" s="352"/>
      <c r="AA245" s="352"/>
      <c r="AB245" s="352"/>
      <c r="AC245" s="352"/>
      <c r="AD245" s="352"/>
      <c r="AE245" s="352"/>
      <c r="AF245" s="352"/>
      <c r="AG245" s="352"/>
      <c r="AH245" s="352"/>
      <c r="AI245" s="352"/>
      <c r="AJ245" s="352"/>
      <c r="AK245" s="352"/>
      <c r="AL245" s="352"/>
      <c r="AM245" s="352"/>
      <c r="AN245" s="352"/>
      <c r="AO245" s="352"/>
      <c r="AP245" s="352"/>
      <c r="AQ245" s="352"/>
      <c r="AR245" s="352"/>
      <c r="AS245" s="352"/>
      <c r="AT245" s="352"/>
      <c r="AU245" s="352"/>
      <c r="AV245" s="352"/>
      <c r="AW245" s="352"/>
      <c r="AX245" s="352"/>
      <c r="AY245" s="352"/>
      <c r="AZ245" s="352"/>
      <c r="BA245" s="352"/>
      <c r="BB245" s="352"/>
      <c r="BC245" s="352"/>
      <c r="BD245" s="352"/>
      <c r="BE245" s="352"/>
      <c r="BF245" s="352"/>
    </row>
    <row r="246" customFormat="false" ht="12.75" hidden="false" customHeight="false" outlineLevel="0" collapsed="false">
      <c r="A246" s="355" t="n">
        <f aca="false">EOMONTH(A245,0)+1</f>
        <v>44287</v>
      </c>
      <c r="B246" s="346" t="n">
        <v>0.066557960834535</v>
      </c>
      <c r="D246" s="363" t="n">
        <v>43160</v>
      </c>
      <c r="E246" s="364" t="n">
        <v>47.8999977111816</v>
      </c>
      <c r="F246" s="364" t="n">
        <v>50.8999977111816</v>
      </c>
      <c r="G246" s="364" t="n">
        <v>53.8999977111816</v>
      </c>
      <c r="H246" s="359"/>
      <c r="I246" s="364" t="n">
        <v>23.25</v>
      </c>
      <c r="J246" s="364" t="n">
        <v>30.25</v>
      </c>
      <c r="K246" s="364" t="n">
        <v>32.25</v>
      </c>
      <c r="L246" s="353"/>
      <c r="M246" s="354"/>
      <c r="N246" s="352"/>
      <c r="O246" s="352"/>
      <c r="P246" s="352"/>
      <c r="Q246" s="352"/>
      <c r="R246" s="352"/>
      <c r="S246" s="352"/>
      <c r="T246" s="352"/>
      <c r="U246" s="352"/>
      <c r="V246" s="352"/>
      <c r="W246" s="352"/>
      <c r="X246" s="352"/>
      <c r="Y246" s="352"/>
      <c r="Z246" s="352"/>
      <c r="AA246" s="352"/>
      <c r="AB246" s="352"/>
      <c r="AC246" s="352"/>
      <c r="AD246" s="352"/>
      <c r="AE246" s="352"/>
      <c r="AF246" s="352"/>
      <c r="AG246" s="352"/>
      <c r="AH246" s="352"/>
      <c r="AI246" s="352"/>
      <c r="AJ246" s="352"/>
      <c r="AK246" s="352"/>
      <c r="AL246" s="352"/>
      <c r="AM246" s="352"/>
      <c r="AN246" s="352"/>
      <c r="AO246" s="352"/>
      <c r="AP246" s="352"/>
      <c r="AQ246" s="352"/>
      <c r="AR246" s="352"/>
      <c r="AS246" s="352"/>
      <c r="AT246" s="352"/>
      <c r="AU246" s="352"/>
      <c r="AV246" s="352"/>
      <c r="AW246" s="352"/>
      <c r="AX246" s="352"/>
      <c r="AY246" s="352"/>
      <c r="AZ246" s="352"/>
      <c r="BA246" s="352"/>
      <c r="BB246" s="352"/>
      <c r="BC246" s="352"/>
      <c r="BD246" s="352"/>
      <c r="BE246" s="352"/>
      <c r="BF246" s="352"/>
    </row>
    <row r="247" customFormat="false" ht="12.75" hidden="false" customHeight="false" outlineLevel="0" collapsed="false">
      <c r="A247" s="355" t="n">
        <f aca="false">EOMONTH(A246,0)+1</f>
        <v>44317</v>
      </c>
      <c r="B247" s="346" t="n">
        <v>0.06655421885876</v>
      </c>
      <c r="D247" s="363" t="n">
        <v>43191</v>
      </c>
      <c r="E247" s="364" t="n">
        <v>47.1000022888184</v>
      </c>
      <c r="F247" s="364" t="n">
        <v>50.1000022888184</v>
      </c>
      <c r="G247" s="364" t="n">
        <v>53.1000022888184</v>
      </c>
      <c r="H247" s="359"/>
      <c r="I247" s="364" t="n">
        <v>23</v>
      </c>
      <c r="J247" s="364" t="n">
        <v>30</v>
      </c>
      <c r="K247" s="364" t="n">
        <v>32</v>
      </c>
      <c r="L247" s="353"/>
      <c r="M247" s="354"/>
      <c r="N247" s="352"/>
      <c r="O247" s="352"/>
      <c r="P247" s="352"/>
      <c r="Q247" s="352"/>
      <c r="R247" s="352"/>
      <c r="S247" s="352"/>
      <c r="T247" s="352"/>
      <c r="U247" s="352"/>
      <c r="V247" s="352"/>
      <c r="W247" s="352"/>
      <c r="X247" s="352"/>
      <c r="Y247" s="352"/>
      <c r="Z247" s="352"/>
      <c r="AA247" s="352"/>
      <c r="AB247" s="352"/>
      <c r="AC247" s="352"/>
      <c r="AD247" s="352"/>
      <c r="AE247" s="352"/>
      <c r="AF247" s="352"/>
      <c r="AG247" s="352"/>
      <c r="AH247" s="352"/>
      <c r="AI247" s="352"/>
      <c r="AJ247" s="352"/>
      <c r="AK247" s="352"/>
      <c r="AL247" s="352"/>
      <c r="AM247" s="352"/>
      <c r="AN247" s="352"/>
      <c r="AO247" s="352"/>
      <c r="AP247" s="352"/>
      <c r="AQ247" s="352"/>
      <c r="AR247" s="352"/>
      <c r="AS247" s="352"/>
      <c r="AT247" s="352"/>
      <c r="AU247" s="352"/>
      <c r="AV247" s="352"/>
      <c r="AW247" s="352"/>
      <c r="AX247" s="352"/>
      <c r="AY247" s="352"/>
      <c r="AZ247" s="352"/>
      <c r="BA247" s="352"/>
      <c r="BB247" s="352"/>
      <c r="BC247" s="352"/>
      <c r="BD247" s="352"/>
      <c r="BE247" s="352"/>
      <c r="BF247" s="352"/>
    </row>
    <row r="248" customFormat="false" ht="12.75" hidden="false" customHeight="false" outlineLevel="0" collapsed="false">
      <c r="A248" s="355" t="n">
        <f aca="false">EOMONTH(A247,0)+1</f>
        <v>44348</v>
      </c>
      <c r="B248" s="346" t="n">
        <v>0.066550352150464</v>
      </c>
      <c r="D248" s="363" t="n">
        <v>43221</v>
      </c>
      <c r="E248" s="364" t="n">
        <v>54.4999961853027</v>
      </c>
      <c r="F248" s="364" t="n">
        <v>59.4999961853027</v>
      </c>
      <c r="G248" s="364" t="n">
        <v>64.4999961853027</v>
      </c>
      <c r="H248" s="372"/>
      <c r="I248" s="364" t="n">
        <v>30.75</v>
      </c>
      <c r="J248" s="364" t="n">
        <v>37.75</v>
      </c>
      <c r="K248" s="364" t="n">
        <v>39.75</v>
      </c>
      <c r="L248" s="353"/>
      <c r="M248" s="354"/>
      <c r="N248" s="352"/>
      <c r="O248" s="352"/>
      <c r="P248" s="352"/>
      <c r="Q248" s="352"/>
      <c r="R248" s="352"/>
      <c r="S248" s="352"/>
      <c r="T248" s="352"/>
      <c r="U248" s="352"/>
      <c r="V248" s="352"/>
      <c r="W248" s="352"/>
      <c r="X248" s="352"/>
      <c r="Y248" s="352"/>
      <c r="Z248" s="352"/>
      <c r="AA248" s="352"/>
      <c r="AB248" s="352"/>
      <c r="AC248" s="352"/>
      <c r="AD248" s="352"/>
      <c r="AE248" s="352"/>
      <c r="AF248" s="352"/>
      <c r="AG248" s="352"/>
      <c r="AH248" s="352"/>
      <c r="AI248" s="352"/>
      <c r="AJ248" s="352"/>
      <c r="AK248" s="352"/>
      <c r="AL248" s="352"/>
      <c r="AM248" s="352"/>
      <c r="AN248" s="352"/>
      <c r="AO248" s="352"/>
      <c r="AP248" s="352"/>
      <c r="AQ248" s="352"/>
      <c r="AR248" s="352"/>
      <c r="AS248" s="352"/>
      <c r="AT248" s="352"/>
      <c r="AU248" s="352"/>
      <c r="AV248" s="352"/>
      <c r="AW248" s="352"/>
      <c r="AX248" s="352"/>
      <c r="AY248" s="352"/>
      <c r="AZ248" s="352"/>
      <c r="BA248" s="352"/>
      <c r="BB248" s="352"/>
      <c r="BC248" s="352"/>
      <c r="BD248" s="352"/>
      <c r="BE248" s="352"/>
      <c r="BF248" s="352"/>
    </row>
    <row r="249" customFormat="false" ht="12.75" hidden="false" customHeight="false" outlineLevel="0" collapsed="false">
      <c r="A249" s="355" t="n">
        <f aca="false">EOMONTH(A248,0)+1</f>
        <v>44378</v>
      </c>
      <c r="B249" s="346" t="n">
        <v>0.066546610174698</v>
      </c>
      <c r="D249" s="363" t="n">
        <v>43252</v>
      </c>
      <c r="E249" s="364" t="n">
        <v>57.5</v>
      </c>
      <c r="F249" s="364" t="n">
        <v>72.5</v>
      </c>
      <c r="G249" s="364" t="n">
        <v>82.5</v>
      </c>
      <c r="H249" s="372"/>
      <c r="I249" s="364" t="n">
        <v>30</v>
      </c>
      <c r="J249" s="364" t="n">
        <v>38.75</v>
      </c>
      <c r="K249" s="364" t="n">
        <v>46.5</v>
      </c>
      <c r="L249" s="353"/>
      <c r="M249" s="354"/>
      <c r="N249" s="352"/>
      <c r="O249" s="352"/>
      <c r="P249" s="352"/>
      <c r="Q249" s="352"/>
      <c r="R249" s="352"/>
      <c r="S249" s="352"/>
      <c r="T249" s="352"/>
      <c r="U249" s="352"/>
      <c r="V249" s="352"/>
      <c r="W249" s="352"/>
      <c r="X249" s="352"/>
      <c r="Y249" s="352"/>
      <c r="Z249" s="352"/>
      <c r="AA249" s="352"/>
      <c r="AB249" s="352"/>
      <c r="AC249" s="352"/>
      <c r="AD249" s="352"/>
      <c r="AE249" s="352"/>
      <c r="AF249" s="352"/>
      <c r="AG249" s="352"/>
      <c r="AH249" s="352"/>
      <c r="AI249" s="352"/>
      <c r="AJ249" s="352"/>
      <c r="AK249" s="352"/>
      <c r="AL249" s="352"/>
      <c r="AM249" s="352"/>
      <c r="AN249" s="352"/>
      <c r="AO249" s="352"/>
      <c r="AP249" s="352"/>
      <c r="AQ249" s="352"/>
      <c r="AR249" s="352"/>
      <c r="AS249" s="352"/>
      <c r="AT249" s="352"/>
      <c r="AU249" s="352"/>
      <c r="AV249" s="352"/>
      <c r="AW249" s="352"/>
      <c r="AX249" s="352"/>
      <c r="AY249" s="352"/>
      <c r="AZ249" s="352"/>
      <c r="BA249" s="352"/>
      <c r="BB249" s="352"/>
      <c r="BC249" s="352"/>
      <c r="BD249" s="352"/>
      <c r="BE249" s="352"/>
      <c r="BF249" s="352"/>
    </row>
    <row r="250" customFormat="false" ht="12.75" hidden="false" customHeight="false" outlineLevel="0" collapsed="false">
      <c r="A250" s="355" t="n">
        <f aca="false">EOMONTH(A249,0)+1</f>
        <v>44409</v>
      </c>
      <c r="B250" s="346" t="n">
        <v>0.066542743466411</v>
      </c>
      <c r="D250" s="363" t="n">
        <v>43282</v>
      </c>
      <c r="E250" s="364" t="n">
        <v>66.5</v>
      </c>
      <c r="F250" s="364" t="n">
        <v>101.5</v>
      </c>
      <c r="G250" s="364" t="n">
        <v>116.5</v>
      </c>
      <c r="H250" s="372"/>
      <c r="I250" s="364" t="n">
        <v>27.25</v>
      </c>
      <c r="J250" s="364" t="n">
        <v>35.5</v>
      </c>
      <c r="K250" s="364" t="n">
        <v>45.75</v>
      </c>
      <c r="L250" s="353"/>
      <c r="M250" s="354"/>
      <c r="N250" s="352"/>
      <c r="O250" s="352"/>
      <c r="P250" s="352"/>
      <c r="Q250" s="352"/>
      <c r="R250" s="352"/>
      <c r="S250" s="352"/>
      <c r="T250" s="352"/>
      <c r="U250" s="352"/>
      <c r="V250" s="352"/>
      <c r="W250" s="352"/>
      <c r="X250" s="352"/>
      <c r="Y250" s="352"/>
      <c r="Z250" s="352"/>
      <c r="AA250" s="352"/>
      <c r="AB250" s="352"/>
      <c r="AC250" s="352"/>
      <c r="AD250" s="352"/>
      <c r="AE250" s="352"/>
      <c r="AF250" s="352"/>
      <c r="AG250" s="352"/>
      <c r="AH250" s="352"/>
      <c r="AI250" s="352"/>
      <c r="AJ250" s="352"/>
      <c r="AK250" s="352"/>
      <c r="AL250" s="352"/>
      <c r="AM250" s="352"/>
      <c r="AN250" s="352"/>
      <c r="AO250" s="352"/>
      <c r="AP250" s="352"/>
      <c r="AQ250" s="352"/>
      <c r="AR250" s="352"/>
      <c r="AS250" s="352"/>
      <c r="AT250" s="352"/>
      <c r="AU250" s="352"/>
      <c r="AV250" s="352"/>
      <c r="AW250" s="352"/>
      <c r="AX250" s="352"/>
      <c r="AY250" s="352"/>
      <c r="AZ250" s="352"/>
      <c r="BA250" s="352"/>
      <c r="BB250" s="352"/>
      <c r="BC250" s="352"/>
      <c r="BD250" s="352"/>
      <c r="BE250" s="352"/>
      <c r="BF250" s="352"/>
    </row>
    <row r="251" customFormat="false" ht="12.75" hidden="false" customHeight="false" outlineLevel="0" collapsed="false">
      <c r="A251" s="355" t="n">
        <f aca="false">EOMONTH(A250,0)+1</f>
        <v>44440</v>
      </c>
      <c r="B251" s="346" t="n">
        <v>0.06653887675813</v>
      </c>
      <c r="D251" s="363" t="n">
        <v>43313</v>
      </c>
      <c r="E251" s="364" t="n">
        <v>66.5</v>
      </c>
      <c r="F251" s="364" t="n">
        <v>101.5</v>
      </c>
      <c r="G251" s="364" t="n">
        <v>116.5</v>
      </c>
      <c r="H251" s="372"/>
      <c r="I251" s="364" t="n">
        <v>27</v>
      </c>
      <c r="J251" s="364" t="n">
        <v>35.25</v>
      </c>
      <c r="K251" s="364" t="n">
        <v>45.5</v>
      </c>
      <c r="L251" s="353"/>
      <c r="M251" s="354"/>
      <c r="N251" s="352"/>
      <c r="O251" s="352"/>
      <c r="P251" s="352"/>
      <c r="Q251" s="352"/>
      <c r="R251" s="352"/>
      <c r="S251" s="352"/>
      <c r="T251" s="352"/>
      <c r="U251" s="352"/>
      <c r="V251" s="352"/>
      <c r="W251" s="352"/>
      <c r="X251" s="352"/>
      <c r="Y251" s="352"/>
      <c r="Z251" s="352"/>
      <c r="AA251" s="352"/>
      <c r="AB251" s="352"/>
      <c r="AC251" s="352"/>
      <c r="AD251" s="352"/>
      <c r="AE251" s="352"/>
      <c r="AF251" s="352"/>
      <c r="AG251" s="352"/>
      <c r="AH251" s="352"/>
      <c r="AI251" s="352"/>
      <c r="AJ251" s="352"/>
      <c r="AK251" s="352"/>
      <c r="AL251" s="352"/>
      <c r="AM251" s="352"/>
      <c r="AN251" s="352"/>
      <c r="AO251" s="352"/>
      <c r="AP251" s="352"/>
      <c r="AQ251" s="352"/>
      <c r="AR251" s="352"/>
      <c r="AS251" s="352"/>
      <c r="AT251" s="352"/>
      <c r="AU251" s="352"/>
      <c r="AV251" s="352"/>
      <c r="AW251" s="352"/>
      <c r="AX251" s="352"/>
      <c r="AY251" s="352"/>
      <c r="AZ251" s="352"/>
      <c r="BA251" s="352"/>
      <c r="BB251" s="352"/>
      <c r="BC251" s="352"/>
      <c r="BD251" s="352"/>
      <c r="BE251" s="352"/>
      <c r="BF251" s="352"/>
    </row>
    <row r="252" customFormat="false" ht="12.75" hidden="false" customHeight="false" outlineLevel="0" collapsed="false">
      <c r="A252" s="355" t="n">
        <f aca="false">EOMONTH(A251,0)+1</f>
        <v>44470</v>
      </c>
      <c r="B252" s="346" t="n">
        <v>0.066535134782377</v>
      </c>
      <c r="D252" s="363" t="n">
        <v>43344</v>
      </c>
      <c r="E252" s="364" t="n">
        <v>40.0000038146973</v>
      </c>
      <c r="F252" s="364" t="n">
        <v>50.0000038146973</v>
      </c>
      <c r="G252" s="364" t="n">
        <v>60.0000038146973</v>
      </c>
      <c r="H252" s="372"/>
      <c r="I252" s="364" t="n">
        <v>26.25</v>
      </c>
      <c r="J252" s="364" t="n">
        <v>35.75</v>
      </c>
      <c r="K252" s="364" t="n">
        <v>37.75</v>
      </c>
      <c r="L252" s="353"/>
      <c r="M252" s="354"/>
      <c r="N252" s="352"/>
      <c r="O252" s="352"/>
      <c r="P252" s="352"/>
      <c r="Q252" s="352"/>
      <c r="R252" s="352"/>
      <c r="S252" s="352"/>
      <c r="T252" s="352"/>
      <c r="U252" s="352"/>
      <c r="V252" s="352"/>
      <c r="W252" s="352"/>
      <c r="X252" s="352"/>
      <c r="Y252" s="352"/>
      <c r="Z252" s="352"/>
      <c r="AA252" s="352"/>
      <c r="AB252" s="352"/>
      <c r="AC252" s="352"/>
      <c r="AD252" s="352"/>
      <c r="AE252" s="352"/>
      <c r="AF252" s="352"/>
      <c r="AG252" s="352"/>
      <c r="AH252" s="352"/>
      <c r="AI252" s="352"/>
      <c r="AJ252" s="352"/>
      <c r="AK252" s="352"/>
      <c r="AL252" s="352"/>
      <c r="AM252" s="352"/>
      <c r="AN252" s="352"/>
      <c r="AO252" s="352"/>
      <c r="AP252" s="352"/>
      <c r="AQ252" s="352"/>
      <c r="AR252" s="352"/>
      <c r="AS252" s="352"/>
      <c r="AT252" s="352"/>
      <c r="AU252" s="352"/>
      <c r="AV252" s="352"/>
      <c r="AW252" s="352"/>
      <c r="AX252" s="352"/>
      <c r="AY252" s="352"/>
      <c r="AZ252" s="352"/>
      <c r="BA252" s="352"/>
      <c r="BB252" s="352"/>
      <c r="BC252" s="352"/>
      <c r="BD252" s="352"/>
      <c r="BE252" s="352"/>
      <c r="BF252" s="352"/>
    </row>
    <row r="253" customFormat="false" ht="12.75" hidden="false" customHeight="false" outlineLevel="0" collapsed="false">
      <c r="A253" s="355" t="n">
        <f aca="false">EOMONTH(A252,0)+1</f>
        <v>44501</v>
      </c>
      <c r="B253" s="346" t="n">
        <v>0.066531268074106</v>
      </c>
      <c r="D253" s="363" t="n">
        <v>43374</v>
      </c>
      <c r="E253" s="364" t="n">
        <v>43.9000015258789</v>
      </c>
      <c r="F253" s="364" t="n">
        <v>46.9000015258789</v>
      </c>
      <c r="G253" s="364" t="n">
        <v>49.9000015258789</v>
      </c>
      <c r="H253" s="372"/>
      <c r="I253" s="364" t="n">
        <v>23.5</v>
      </c>
      <c r="J253" s="364" t="n">
        <v>30.5</v>
      </c>
      <c r="K253" s="364" t="n">
        <v>32.5</v>
      </c>
      <c r="L253" s="353"/>
      <c r="M253" s="354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  <c r="Z253" s="352"/>
      <c r="AA253" s="352"/>
      <c r="AB253" s="352"/>
      <c r="AC253" s="352"/>
      <c r="AD253" s="352"/>
      <c r="AE253" s="352"/>
      <c r="AF253" s="352"/>
      <c r="AG253" s="352"/>
      <c r="AH253" s="352"/>
      <c r="AI253" s="352"/>
      <c r="AJ253" s="352"/>
      <c r="AK253" s="352"/>
      <c r="AL253" s="352"/>
      <c r="AM253" s="352"/>
      <c r="AN253" s="352"/>
      <c r="AO253" s="352"/>
      <c r="AP253" s="352"/>
      <c r="AQ253" s="352"/>
      <c r="AR253" s="352"/>
      <c r="AS253" s="352"/>
      <c r="AT253" s="352"/>
      <c r="AU253" s="352"/>
      <c r="AV253" s="352"/>
      <c r="AW253" s="352"/>
      <c r="AX253" s="352"/>
      <c r="AY253" s="352"/>
      <c r="AZ253" s="352"/>
      <c r="BA253" s="352"/>
      <c r="BB253" s="352"/>
      <c r="BC253" s="352"/>
      <c r="BD253" s="352"/>
      <c r="BE253" s="352"/>
      <c r="BF253" s="352"/>
    </row>
    <row r="254" customFormat="false" ht="12.75" hidden="false" customHeight="false" outlineLevel="0" collapsed="false">
      <c r="A254" s="355" t="n">
        <f aca="false">EOMONTH(A253,0)+1</f>
        <v>44531</v>
      </c>
      <c r="B254" s="346" t="n">
        <v>0.066527526098363</v>
      </c>
      <c r="D254" s="363" t="n">
        <v>43405</v>
      </c>
      <c r="E254" s="364" t="n">
        <v>44</v>
      </c>
      <c r="F254" s="364" t="n">
        <v>47</v>
      </c>
      <c r="G254" s="364" t="n">
        <v>50</v>
      </c>
      <c r="H254" s="372"/>
      <c r="I254" s="364" t="n">
        <v>23.5</v>
      </c>
      <c r="J254" s="364" t="n">
        <v>30.5</v>
      </c>
      <c r="K254" s="364" t="n">
        <v>32.5</v>
      </c>
      <c r="L254" s="353"/>
      <c r="M254" s="354"/>
      <c r="N254" s="352"/>
      <c r="O254" s="352"/>
      <c r="P254" s="352"/>
      <c r="Q254" s="352"/>
      <c r="R254" s="352"/>
      <c r="S254" s="352"/>
      <c r="T254" s="352"/>
      <c r="U254" s="352"/>
      <c r="V254" s="352"/>
      <c r="W254" s="352"/>
      <c r="X254" s="352"/>
      <c r="Y254" s="352"/>
      <c r="Z254" s="352"/>
      <c r="AA254" s="352"/>
      <c r="AB254" s="352"/>
      <c r="AC254" s="352"/>
      <c r="AD254" s="352"/>
      <c r="AE254" s="352"/>
      <c r="AF254" s="352"/>
      <c r="AG254" s="352"/>
      <c r="AH254" s="352"/>
      <c r="AI254" s="352"/>
      <c r="AJ254" s="352"/>
      <c r="AK254" s="352"/>
      <c r="AL254" s="352"/>
      <c r="AM254" s="352"/>
      <c r="AN254" s="352"/>
      <c r="AO254" s="352"/>
      <c r="AP254" s="352"/>
      <c r="AQ254" s="352"/>
      <c r="AR254" s="352"/>
      <c r="AS254" s="352"/>
      <c r="AT254" s="352"/>
      <c r="AU254" s="352"/>
      <c r="AV254" s="352"/>
      <c r="AW254" s="352"/>
      <c r="AX254" s="352"/>
      <c r="AY254" s="352"/>
      <c r="AZ254" s="352"/>
      <c r="BA254" s="352"/>
      <c r="BB254" s="352"/>
      <c r="BC254" s="352"/>
      <c r="BD254" s="352"/>
      <c r="BE254" s="352"/>
      <c r="BF254" s="352"/>
    </row>
    <row r="255" customFormat="false" ht="12.75" hidden="false" customHeight="false" outlineLevel="0" collapsed="false">
      <c r="A255" s="355" t="n">
        <f aca="false">EOMONTH(A254,0)+1</f>
        <v>44562</v>
      </c>
      <c r="B255" s="346" t="n">
        <v>0.066523659390101</v>
      </c>
      <c r="D255" s="363" t="n">
        <v>43435</v>
      </c>
      <c r="E255" s="364" t="n">
        <v>44.0999984741211</v>
      </c>
      <c r="F255" s="364" t="n">
        <v>47.0999984741211</v>
      </c>
      <c r="G255" s="364" t="n">
        <v>50.0999984741211</v>
      </c>
      <c r="H255" s="372"/>
      <c r="I255" s="364" t="n">
        <v>24</v>
      </c>
      <c r="J255" s="364" t="n">
        <v>31</v>
      </c>
      <c r="K255" s="364" t="n">
        <v>33</v>
      </c>
      <c r="L255" s="353"/>
      <c r="M255" s="354"/>
      <c r="N255" s="352"/>
      <c r="O255" s="352"/>
      <c r="P255" s="352"/>
      <c r="Q255" s="352"/>
      <c r="R255" s="352"/>
      <c r="S255" s="352"/>
      <c r="T255" s="352"/>
      <c r="U255" s="352"/>
      <c r="V255" s="352"/>
      <c r="W255" s="352"/>
      <c r="X255" s="352"/>
      <c r="Y255" s="352"/>
      <c r="Z255" s="352"/>
      <c r="AA255" s="352"/>
      <c r="AB255" s="352"/>
      <c r="AC255" s="352"/>
      <c r="AD255" s="352"/>
      <c r="AE255" s="352"/>
      <c r="AF255" s="352"/>
      <c r="AG255" s="352"/>
      <c r="AH255" s="352"/>
      <c r="AI255" s="352"/>
      <c r="AJ255" s="352"/>
      <c r="AK255" s="352"/>
      <c r="AL255" s="352"/>
      <c r="AM255" s="352"/>
      <c r="AN255" s="352"/>
      <c r="AO255" s="352"/>
      <c r="AP255" s="352"/>
      <c r="AQ255" s="352"/>
      <c r="AR255" s="352"/>
      <c r="AS255" s="352"/>
      <c r="AT255" s="352"/>
      <c r="AU255" s="352"/>
      <c r="AV255" s="352"/>
      <c r="AW255" s="352"/>
      <c r="AX255" s="352"/>
      <c r="AY255" s="352"/>
      <c r="AZ255" s="352"/>
      <c r="BA255" s="352"/>
      <c r="BB255" s="352"/>
      <c r="BC255" s="352"/>
      <c r="BD255" s="352"/>
      <c r="BE255" s="352"/>
      <c r="BF255" s="352"/>
    </row>
    <row r="256" customFormat="false" ht="12.75" hidden="false" customHeight="false" outlineLevel="0" collapsed="false">
      <c r="A256" s="355" t="n">
        <f aca="false">EOMONTH(A255,0)+1</f>
        <v>44593</v>
      </c>
      <c r="B256" s="346" t="n">
        <v>0.066519792681844</v>
      </c>
      <c r="D256" s="363" t="n">
        <v>43466</v>
      </c>
      <c r="E256" s="364" t="n">
        <v>57.3500022888184</v>
      </c>
      <c r="F256" s="364" t="n">
        <v>60.3500022888184</v>
      </c>
      <c r="G256" s="364" t="n">
        <v>63.3500022888184</v>
      </c>
      <c r="H256" s="372"/>
      <c r="I256" s="364" t="n">
        <v>24.25</v>
      </c>
      <c r="J256" s="364" t="n">
        <v>31.5</v>
      </c>
      <c r="K256" s="364" t="n">
        <v>33.5</v>
      </c>
      <c r="L256" s="353"/>
      <c r="M256" s="354"/>
      <c r="N256" s="352"/>
      <c r="O256" s="352"/>
      <c r="P256" s="352"/>
      <c r="Q256" s="352"/>
      <c r="R256" s="352"/>
      <c r="S256" s="352"/>
      <c r="T256" s="352"/>
      <c r="U256" s="352"/>
      <c r="V256" s="352"/>
      <c r="W256" s="352"/>
      <c r="X256" s="352"/>
      <c r="Y256" s="352"/>
      <c r="Z256" s="352"/>
      <c r="AA256" s="352"/>
      <c r="AB256" s="352"/>
      <c r="AC256" s="352"/>
      <c r="AD256" s="352"/>
      <c r="AE256" s="352"/>
      <c r="AF256" s="352"/>
      <c r="AG256" s="352"/>
      <c r="AH256" s="352"/>
      <c r="AI256" s="352"/>
      <c r="AJ256" s="352"/>
      <c r="AK256" s="352"/>
      <c r="AL256" s="352"/>
      <c r="AM256" s="352"/>
      <c r="AN256" s="352"/>
      <c r="AO256" s="352"/>
      <c r="AP256" s="352"/>
      <c r="AQ256" s="352"/>
      <c r="AR256" s="352"/>
      <c r="AS256" s="352"/>
      <c r="AT256" s="352"/>
      <c r="AU256" s="352"/>
      <c r="AV256" s="352"/>
      <c r="AW256" s="352"/>
      <c r="AX256" s="352"/>
      <c r="AY256" s="352"/>
      <c r="AZ256" s="352"/>
      <c r="BA256" s="352"/>
      <c r="BB256" s="352"/>
      <c r="BC256" s="352"/>
      <c r="BD256" s="352"/>
      <c r="BE256" s="352"/>
      <c r="BF256" s="352"/>
    </row>
    <row r="257" customFormat="false" ht="12.75" hidden="false" customHeight="false" outlineLevel="0" collapsed="false">
      <c r="A257" s="355" t="n">
        <f aca="false">EOMONTH(A256,0)+1</f>
        <v>44621</v>
      </c>
      <c r="B257" s="346" t="n">
        <v>0.066516300171164</v>
      </c>
      <c r="D257" s="363" t="n">
        <v>43497</v>
      </c>
      <c r="E257" s="364" t="n">
        <v>56.75</v>
      </c>
      <c r="F257" s="364" t="n">
        <v>59.75</v>
      </c>
      <c r="G257" s="364" t="n">
        <v>62.75</v>
      </c>
      <c r="H257" s="372"/>
      <c r="I257" s="364" t="n">
        <v>24.25</v>
      </c>
      <c r="J257" s="364" t="n">
        <v>31.25</v>
      </c>
      <c r="K257" s="364" t="n">
        <v>33.25</v>
      </c>
      <c r="L257" s="353"/>
      <c r="M257" s="354"/>
      <c r="N257" s="352"/>
      <c r="O257" s="352"/>
      <c r="P257" s="352"/>
      <c r="Q257" s="352"/>
      <c r="R257" s="352"/>
      <c r="S257" s="352"/>
      <c r="T257" s="352"/>
      <c r="U257" s="352"/>
      <c r="V257" s="352"/>
      <c r="W257" s="352"/>
      <c r="X257" s="352"/>
      <c r="Y257" s="352"/>
      <c r="Z257" s="352"/>
      <c r="AA257" s="352"/>
      <c r="AB257" s="352"/>
      <c r="AC257" s="352"/>
      <c r="AD257" s="352"/>
      <c r="AE257" s="352"/>
      <c r="AF257" s="352"/>
      <c r="AG257" s="352"/>
      <c r="AH257" s="352"/>
      <c r="AI257" s="352"/>
      <c r="AJ257" s="352"/>
      <c r="AK257" s="352"/>
      <c r="AL257" s="352"/>
      <c r="AM257" s="352"/>
      <c r="AN257" s="352"/>
      <c r="AO257" s="352"/>
      <c r="AP257" s="352"/>
      <c r="AQ257" s="352"/>
      <c r="AR257" s="352"/>
      <c r="AS257" s="352"/>
      <c r="AT257" s="352"/>
      <c r="AU257" s="352"/>
      <c r="AV257" s="352"/>
      <c r="AW257" s="352"/>
      <c r="AX257" s="352"/>
      <c r="AY257" s="352"/>
      <c r="AZ257" s="352"/>
      <c r="BA257" s="352"/>
      <c r="BB257" s="352"/>
      <c r="BC257" s="352"/>
      <c r="BD257" s="352"/>
      <c r="BE257" s="352"/>
      <c r="BF257" s="352"/>
    </row>
    <row r="258" customFormat="false" ht="12.75" hidden="false" customHeight="false" outlineLevel="0" collapsed="false">
      <c r="A258" s="355" t="n">
        <f aca="false">EOMONTH(A257,0)+1</f>
        <v>44652</v>
      </c>
      <c r="B258" s="346" t="n">
        <v>0.066512433462917</v>
      </c>
      <c r="D258" s="363" t="n">
        <v>43525</v>
      </c>
      <c r="E258" s="364" t="n">
        <v>48.3999977111816</v>
      </c>
      <c r="F258" s="364" t="n">
        <v>51.3999977111816</v>
      </c>
      <c r="G258" s="364" t="n">
        <v>54.3999977111816</v>
      </c>
      <c r="H258" s="372"/>
      <c r="I258" s="364" t="n">
        <v>23.5</v>
      </c>
      <c r="J258" s="364" t="n">
        <v>30.5</v>
      </c>
      <c r="K258" s="364" t="n">
        <v>32.5</v>
      </c>
      <c r="L258" s="353"/>
      <c r="M258" s="354"/>
      <c r="N258" s="352"/>
      <c r="O258" s="352"/>
      <c r="P258" s="352"/>
      <c r="Q258" s="352"/>
      <c r="R258" s="352"/>
      <c r="S258" s="352"/>
      <c r="T258" s="352"/>
      <c r="U258" s="352"/>
      <c r="V258" s="352"/>
      <c r="W258" s="352"/>
      <c r="X258" s="352"/>
      <c r="Y258" s="352"/>
      <c r="Z258" s="352"/>
      <c r="AA258" s="352"/>
      <c r="AB258" s="352"/>
      <c r="AC258" s="352"/>
      <c r="AD258" s="352"/>
      <c r="AE258" s="352"/>
      <c r="AF258" s="352"/>
      <c r="AG258" s="352"/>
      <c r="AH258" s="352"/>
      <c r="AI258" s="352"/>
      <c r="AJ258" s="352"/>
      <c r="AK258" s="352"/>
      <c r="AL258" s="352"/>
      <c r="AM258" s="352"/>
      <c r="AN258" s="352"/>
      <c r="AO258" s="352"/>
      <c r="AP258" s="352"/>
      <c r="AQ258" s="352"/>
      <c r="AR258" s="352"/>
      <c r="AS258" s="352"/>
      <c r="AT258" s="352"/>
      <c r="AU258" s="352"/>
      <c r="AV258" s="352"/>
      <c r="AW258" s="352"/>
      <c r="AX258" s="352"/>
      <c r="AY258" s="352"/>
      <c r="AZ258" s="352"/>
      <c r="BA258" s="352"/>
      <c r="BB258" s="352"/>
      <c r="BC258" s="352"/>
      <c r="BD258" s="352"/>
      <c r="BE258" s="352"/>
      <c r="BF258" s="352"/>
    </row>
    <row r="259" customFormat="false" ht="12.75" hidden="false" customHeight="false" outlineLevel="0" collapsed="false">
      <c r="A259" s="355" t="n">
        <f aca="false">EOMONTH(A258,0)+1</f>
        <v>44682</v>
      </c>
      <c r="B259" s="346" t="n">
        <v>0.066508691487198</v>
      </c>
      <c r="D259" s="363" t="n">
        <v>43556</v>
      </c>
      <c r="E259" s="364" t="n">
        <v>47.6000022888184</v>
      </c>
      <c r="F259" s="364" t="n">
        <v>50.6000022888184</v>
      </c>
      <c r="G259" s="364" t="n">
        <v>53.6000022888184</v>
      </c>
      <c r="H259" s="372"/>
      <c r="I259" s="364" t="n">
        <v>23.25</v>
      </c>
      <c r="J259" s="364" t="n">
        <v>30.25</v>
      </c>
      <c r="K259" s="364" t="n">
        <v>32.25</v>
      </c>
      <c r="L259" s="353"/>
      <c r="M259" s="354"/>
      <c r="N259" s="352"/>
      <c r="O259" s="352"/>
      <c r="P259" s="352"/>
      <c r="Q259" s="352"/>
      <c r="R259" s="352"/>
      <c r="S259" s="352"/>
      <c r="T259" s="352"/>
      <c r="U259" s="352"/>
      <c r="V259" s="352"/>
      <c r="W259" s="352"/>
      <c r="X259" s="352"/>
      <c r="Y259" s="352"/>
      <c r="Z259" s="352"/>
      <c r="AA259" s="352"/>
      <c r="AB259" s="352"/>
      <c r="AC259" s="352"/>
      <c r="AD259" s="352"/>
      <c r="AE259" s="352"/>
      <c r="AF259" s="352"/>
      <c r="AG259" s="352"/>
      <c r="AH259" s="352"/>
      <c r="AI259" s="352"/>
      <c r="AJ259" s="352"/>
      <c r="AK259" s="352"/>
      <c r="AL259" s="352"/>
      <c r="AM259" s="352"/>
      <c r="AN259" s="352"/>
      <c r="AO259" s="352"/>
      <c r="AP259" s="352"/>
      <c r="AQ259" s="352"/>
      <c r="AR259" s="352"/>
      <c r="AS259" s="352"/>
      <c r="AT259" s="352"/>
      <c r="AU259" s="352"/>
      <c r="AV259" s="352"/>
      <c r="AW259" s="352"/>
      <c r="AX259" s="352"/>
      <c r="AY259" s="352"/>
      <c r="AZ259" s="352"/>
      <c r="BA259" s="352"/>
      <c r="BB259" s="352"/>
      <c r="BC259" s="352"/>
      <c r="BD259" s="352"/>
      <c r="BE259" s="352"/>
      <c r="BF259" s="352"/>
    </row>
    <row r="260" customFormat="false" ht="12.75" hidden="false" customHeight="false" outlineLevel="0" collapsed="false">
      <c r="A260" s="355" t="n">
        <f aca="false">EOMONTH(A259,0)+1</f>
        <v>44713</v>
      </c>
      <c r="B260" s="346" t="n">
        <v>0.06650482477896</v>
      </c>
      <c r="D260" s="363" t="n">
        <v>43586</v>
      </c>
      <c r="E260" s="364" t="n">
        <v>54.9999961853027</v>
      </c>
      <c r="F260" s="364" t="n">
        <v>59.9999961853027</v>
      </c>
      <c r="G260" s="364" t="n">
        <v>64.9999961853027</v>
      </c>
      <c r="H260" s="372"/>
      <c r="I260" s="364" t="n">
        <v>31</v>
      </c>
      <c r="J260" s="364" t="n">
        <v>38</v>
      </c>
      <c r="K260" s="364" t="n">
        <v>40</v>
      </c>
      <c r="L260" s="353"/>
      <c r="M260" s="354"/>
      <c r="N260" s="352"/>
      <c r="O260" s="352"/>
      <c r="P260" s="352"/>
      <c r="Q260" s="352"/>
      <c r="R260" s="352"/>
      <c r="S260" s="352"/>
      <c r="T260" s="352"/>
      <c r="U260" s="352"/>
      <c r="V260" s="352"/>
      <c r="W260" s="352"/>
      <c r="X260" s="352"/>
      <c r="Y260" s="352"/>
      <c r="Z260" s="352"/>
      <c r="AA260" s="352"/>
      <c r="AB260" s="352"/>
      <c r="AC260" s="352"/>
      <c r="AD260" s="352"/>
      <c r="AE260" s="352"/>
      <c r="AF260" s="352"/>
      <c r="AG260" s="352"/>
      <c r="AH260" s="352"/>
      <c r="AI260" s="352"/>
      <c r="AJ260" s="352"/>
      <c r="AK260" s="352"/>
      <c r="AL260" s="352"/>
      <c r="AM260" s="352"/>
      <c r="AN260" s="352"/>
      <c r="AO260" s="352"/>
      <c r="AP260" s="352"/>
      <c r="AQ260" s="352"/>
      <c r="AR260" s="352"/>
      <c r="AS260" s="352"/>
      <c r="AT260" s="352"/>
      <c r="AU260" s="352"/>
      <c r="AV260" s="352"/>
      <c r="AW260" s="352"/>
      <c r="AX260" s="352"/>
      <c r="AY260" s="352"/>
      <c r="AZ260" s="352"/>
      <c r="BA260" s="352"/>
      <c r="BB260" s="352"/>
      <c r="BC260" s="352"/>
      <c r="BD260" s="352"/>
      <c r="BE260" s="352"/>
      <c r="BF260" s="352"/>
    </row>
    <row r="261" customFormat="false" ht="12.75" hidden="false" customHeight="false" outlineLevel="0" collapsed="false">
      <c r="A261" s="355" t="n">
        <f aca="false">EOMONTH(A260,0)+1</f>
        <v>44743</v>
      </c>
      <c r="B261" s="346" t="n">
        <v>0.06650108280325</v>
      </c>
      <c r="D261" s="363" t="n">
        <v>43617</v>
      </c>
      <c r="E261" s="364" t="n">
        <v>58.5</v>
      </c>
      <c r="F261" s="364" t="n">
        <v>73.5</v>
      </c>
      <c r="G261" s="364" t="n">
        <v>83.5</v>
      </c>
      <c r="H261" s="372"/>
      <c r="I261" s="364" t="n">
        <v>30.25</v>
      </c>
      <c r="J261" s="364" t="n">
        <v>39</v>
      </c>
      <c r="K261" s="364" t="n">
        <v>46.75</v>
      </c>
      <c r="L261" s="353"/>
      <c r="M261" s="354"/>
      <c r="N261" s="352"/>
      <c r="O261" s="352"/>
      <c r="P261" s="352"/>
      <c r="Q261" s="352"/>
      <c r="R261" s="352"/>
      <c r="S261" s="352"/>
      <c r="T261" s="352"/>
      <c r="U261" s="352"/>
      <c r="V261" s="352"/>
      <c r="W261" s="352"/>
      <c r="X261" s="352"/>
      <c r="Y261" s="352"/>
      <c r="Z261" s="352"/>
      <c r="AA261" s="352"/>
      <c r="AB261" s="352"/>
      <c r="AC261" s="352"/>
      <c r="AD261" s="352"/>
      <c r="AE261" s="352"/>
      <c r="AF261" s="352"/>
      <c r="AG261" s="352"/>
      <c r="AH261" s="352"/>
      <c r="AI261" s="352"/>
      <c r="AJ261" s="352"/>
      <c r="AK261" s="352"/>
      <c r="AL261" s="352"/>
      <c r="AM261" s="352"/>
      <c r="AN261" s="352"/>
      <c r="AO261" s="352"/>
      <c r="AP261" s="352"/>
      <c r="AQ261" s="352"/>
      <c r="AR261" s="352"/>
      <c r="AS261" s="352"/>
      <c r="AT261" s="352"/>
      <c r="AU261" s="352"/>
      <c r="AV261" s="352"/>
      <c r="AW261" s="352"/>
      <c r="AX261" s="352"/>
      <c r="AY261" s="352"/>
      <c r="AZ261" s="352"/>
      <c r="BA261" s="352"/>
      <c r="BB261" s="352"/>
      <c r="BC261" s="352"/>
      <c r="BD261" s="352"/>
      <c r="BE261" s="352"/>
      <c r="BF261" s="352"/>
    </row>
    <row r="262" customFormat="false" ht="12.75" hidden="false" customHeight="false" outlineLevel="0" collapsed="false">
      <c r="B262" s="346" t="n">
        <v>0.066497216095021</v>
      </c>
      <c r="D262" s="352"/>
      <c r="E262" s="352"/>
      <c r="F262" s="352"/>
      <c r="G262" s="352"/>
      <c r="H262" s="352"/>
      <c r="I262" s="352"/>
      <c r="J262" s="352"/>
      <c r="K262" s="352"/>
      <c r="L262" s="352"/>
      <c r="M262" s="354"/>
      <c r="N262" s="352"/>
      <c r="O262" s="352"/>
      <c r="P262" s="352"/>
      <c r="Q262" s="352"/>
      <c r="R262" s="352"/>
      <c r="S262" s="352"/>
      <c r="T262" s="352"/>
      <c r="U262" s="352"/>
      <c r="V262" s="352"/>
      <c r="W262" s="352"/>
      <c r="X262" s="352"/>
      <c r="Y262" s="352"/>
      <c r="Z262" s="352"/>
      <c r="AA262" s="352"/>
      <c r="AB262" s="352"/>
      <c r="AC262" s="352"/>
      <c r="AD262" s="352"/>
      <c r="AE262" s="352"/>
      <c r="AF262" s="352"/>
      <c r="AG262" s="352"/>
      <c r="AH262" s="352"/>
      <c r="AI262" s="352"/>
      <c r="AJ262" s="352"/>
      <c r="AK262" s="352"/>
      <c r="AL262" s="352"/>
      <c r="AM262" s="352"/>
      <c r="AN262" s="352"/>
      <c r="AO262" s="352"/>
      <c r="AP262" s="352"/>
      <c r="AQ262" s="352"/>
      <c r="AR262" s="352"/>
      <c r="AS262" s="352"/>
      <c r="AT262" s="352"/>
      <c r="AU262" s="352"/>
      <c r="AV262" s="352"/>
      <c r="AW262" s="352"/>
      <c r="AX262" s="352"/>
      <c r="AY262" s="352"/>
      <c r="AZ262" s="352"/>
      <c r="BA262" s="352"/>
      <c r="BB262" s="352"/>
      <c r="BC262" s="352"/>
      <c r="BD262" s="352"/>
      <c r="BE262" s="352"/>
      <c r="BF262" s="352"/>
    </row>
    <row r="263" customFormat="false" ht="12.75" hidden="false" customHeight="false" outlineLevel="0" collapsed="false">
      <c r="B263" s="346" t="n">
        <v>0.066493349386798</v>
      </c>
      <c r="D263" s="352"/>
      <c r="E263" s="352"/>
      <c r="F263" s="352"/>
      <c r="G263" s="352"/>
      <c r="H263" s="352"/>
      <c r="I263" s="352"/>
      <c r="J263" s="352"/>
      <c r="K263" s="352"/>
      <c r="L263" s="352"/>
      <c r="M263" s="354"/>
      <c r="N263" s="352"/>
      <c r="O263" s="352"/>
      <c r="P263" s="352"/>
      <c r="Q263" s="352"/>
      <c r="R263" s="352"/>
      <c r="S263" s="352"/>
      <c r="T263" s="352"/>
      <c r="U263" s="352"/>
      <c r="V263" s="352"/>
      <c r="W263" s="352"/>
      <c r="X263" s="352"/>
      <c r="Y263" s="352"/>
      <c r="Z263" s="352"/>
      <c r="AA263" s="352"/>
      <c r="AB263" s="352"/>
      <c r="AC263" s="352"/>
      <c r="AD263" s="352"/>
      <c r="AE263" s="352"/>
      <c r="AF263" s="352"/>
      <c r="AG263" s="352"/>
      <c r="AH263" s="352"/>
      <c r="AI263" s="352"/>
      <c r="AJ263" s="352"/>
      <c r="AK263" s="352"/>
      <c r="AL263" s="352"/>
      <c r="AM263" s="352"/>
      <c r="AN263" s="352"/>
      <c r="AO263" s="352"/>
      <c r="AP263" s="352"/>
      <c r="AQ263" s="352"/>
      <c r="AR263" s="352"/>
      <c r="AS263" s="352"/>
      <c r="AT263" s="352"/>
      <c r="AU263" s="352"/>
      <c r="AV263" s="352"/>
      <c r="AW263" s="352"/>
      <c r="AX263" s="352"/>
      <c r="AY263" s="352"/>
      <c r="AZ263" s="352"/>
      <c r="BA263" s="352"/>
      <c r="BB263" s="352"/>
      <c r="BC263" s="352"/>
      <c r="BD263" s="352"/>
      <c r="BE263" s="352"/>
      <c r="BF263" s="352"/>
    </row>
    <row r="264" customFormat="false" ht="12.75" hidden="false" customHeight="false" outlineLevel="0" collapsed="false">
      <c r="B264" s="346" t="n">
        <v>0.066489607411103</v>
      </c>
      <c r="D264" s="352"/>
      <c r="E264" s="352"/>
      <c r="F264" s="352"/>
      <c r="G264" s="352"/>
      <c r="H264" s="352"/>
      <c r="I264" s="352"/>
      <c r="J264" s="352"/>
      <c r="K264" s="352"/>
      <c r="L264" s="352"/>
      <c r="M264" s="354"/>
      <c r="N264" s="352"/>
      <c r="O264" s="352"/>
      <c r="P264" s="352"/>
      <c r="Q264" s="352"/>
      <c r="R264" s="352"/>
      <c r="S264" s="352"/>
      <c r="T264" s="352"/>
      <c r="U264" s="352"/>
      <c r="V264" s="352"/>
      <c r="W264" s="352"/>
      <c r="X264" s="352"/>
      <c r="Y264" s="352"/>
      <c r="Z264" s="352"/>
      <c r="AA264" s="352"/>
      <c r="AB264" s="352"/>
      <c r="AC264" s="352"/>
      <c r="AD264" s="352"/>
      <c r="AE264" s="352"/>
      <c r="AF264" s="352"/>
      <c r="AG264" s="352"/>
      <c r="AH264" s="352"/>
      <c r="AI264" s="352"/>
      <c r="AJ264" s="352"/>
      <c r="AK264" s="352"/>
      <c r="AL264" s="352"/>
      <c r="AM264" s="352"/>
      <c r="AN264" s="352"/>
      <c r="AO264" s="352"/>
      <c r="AP264" s="352"/>
      <c r="AQ264" s="352"/>
      <c r="AR264" s="352"/>
      <c r="AS264" s="352"/>
      <c r="AT264" s="352"/>
      <c r="AU264" s="352"/>
      <c r="AV264" s="352"/>
      <c r="AW264" s="352"/>
      <c r="AX264" s="352"/>
      <c r="AY264" s="352"/>
      <c r="AZ264" s="352"/>
      <c r="BA264" s="352"/>
      <c r="BB264" s="352"/>
      <c r="BC264" s="352"/>
      <c r="BD264" s="352"/>
      <c r="BE264" s="352"/>
      <c r="BF264" s="352"/>
    </row>
    <row r="265" customFormat="false" ht="12.75" hidden="false" customHeight="false" outlineLevel="0" collapsed="false">
      <c r="B265" s="346" t="n">
        <v>0.066485740702889</v>
      </c>
      <c r="D265" s="352"/>
      <c r="E265" s="352"/>
      <c r="F265" s="352"/>
      <c r="G265" s="352"/>
      <c r="H265" s="352"/>
      <c r="I265" s="352"/>
      <c r="J265" s="352"/>
      <c r="K265" s="352"/>
      <c r="L265" s="352"/>
      <c r="M265" s="354"/>
      <c r="N265" s="352"/>
      <c r="O265" s="352"/>
      <c r="P265" s="352"/>
      <c r="Q265" s="352"/>
      <c r="R265" s="352"/>
      <c r="S265" s="352"/>
      <c r="T265" s="352"/>
      <c r="U265" s="352"/>
      <c r="V265" s="352"/>
      <c r="W265" s="352"/>
      <c r="X265" s="352"/>
      <c r="Y265" s="352"/>
      <c r="Z265" s="352"/>
      <c r="AA265" s="352"/>
      <c r="AB265" s="352"/>
      <c r="AC265" s="352"/>
      <c r="AD265" s="352"/>
      <c r="AE265" s="352"/>
      <c r="AF265" s="352"/>
      <c r="AG265" s="352"/>
      <c r="AH265" s="352"/>
      <c r="AI265" s="352"/>
      <c r="AJ265" s="352"/>
      <c r="AK265" s="352"/>
      <c r="AL265" s="352"/>
      <c r="AM265" s="352"/>
      <c r="AN265" s="352"/>
      <c r="AO265" s="352"/>
      <c r="AP265" s="352"/>
      <c r="AQ265" s="352"/>
      <c r="AR265" s="352"/>
      <c r="AS265" s="352"/>
      <c r="AT265" s="352"/>
      <c r="AU265" s="352"/>
      <c r="AV265" s="352"/>
      <c r="AW265" s="352"/>
      <c r="AX265" s="352"/>
      <c r="AY265" s="352"/>
      <c r="AZ265" s="352"/>
      <c r="BA265" s="352"/>
      <c r="BB265" s="352"/>
      <c r="BC265" s="352"/>
      <c r="BD265" s="352"/>
      <c r="BE265" s="352"/>
      <c r="BF265" s="352"/>
    </row>
    <row r="266" customFormat="false" ht="12.75" hidden="false" customHeight="false" outlineLevel="0" collapsed="false">
      <c r="B266" s="346" t="n">
        <v>0.066481998727204</v>
      </c>
      <c r="D266" s="352"/>
      <c r="E266" s="352"/>
      <c r="F266" s="352"/>
      <c r="G266" s="352"/>
      <c r="H266" s="352"/>
      <c r="I266" s="352"/>
      <c r="J266" s="352"/>
      <c r="K266" s="352"/>
      <c r="L266" s="352"/>
      <c r="M266" s="354"/>
      <c r="N266" s="352"/>
      <c r="O266" s="352"/>
      <c r="P266" s="352"/>
      <c r="Q266" s="352"/>
      <c r="R266" s="352"/>
      <c r="S266" s="352"/>
      <c r="T266" s="352"/>
      <c r="U266" s="352"/>
      <c r="V266" s="352"/>
      <c r="W266" s="352"/>
      <c r="X266" s="352"/>
      <c r="Y266" s="352"/>
      <c r="Z266" s="352"/>
      <c r="AA266" s="352"/>
      <c r="AB266" s="352"/>
      <c r="AC266" s="352"/>
      <c r="AD266" s="352"/>
      <c r="AE266" s="352"/>
      <c r="AF266" s="352"/>
      <c r="AG266" s="352"/>
      <c r="AH266" s="352"/>
      <c r="AI266" s="352"/>
      <c r="AJ266" s="352"/>
      <c r="AK266" s="352"/>
      <c r="AL266" s="352"/>
      <c r="AM266" s="352"/>
      <c r="AN266" s="352"/>
      <c r="AO266" s="352"/>
      <c r="AP266" s="352"/>
      <c r="AQ266" s="352"/>
      <c r="AR266" s="352"/>
      <c r="AS266" s="352"/>
      <c r="AT266" s="352"/>
      <c r="AU266" s="352"/>
      <c r="AV266" s="352"/>
      <c r="AW266" s="352"/>
      <c r="AX266" s="352"/>
      <c r="AY266" s="352"/>
      <c r="AZ266" s="352"/>
      <c r="BA266" s="352"/>
      <c r="BB266" s="352"/>
      <c r="BC266" s="352"/>
      <c r="BD266" s="352"/>
      <c r="BE266" s="352"/>
      <c r="BF266" s="352"/>
    </row>
    <row r="267" customFormat="false" ht="12.75" hidden="false" customHeight="false" outlineLevel="0" collapsed="false">
      <c r="B267" s="346" t="n">
        <v>0.066478132019</v>
      </c>
      <c r="D267" s="352"/>
      <c r="E267" s="352"/>
      <c r="F267" s="352"/>
      <c r="G267" s="352"/>
      <c r="H267" s="352"/>
      <c r="I267" s="352"/>
      <c r="J267" s="352"/>
      <c r="K267" s="352"/>
      <c r="L267" s="352"/>
      <c r="M267" s="354"/>
      <c r="N267" s="352"/>
      <c r="O267" s="352"/>
      <c r="P267" s="352"/>
      <c r="Q267" s="352"/>
      <c r="R267" s="352"/>
      <c r="S267" s="352"/>
      <c r="T267" s="352"/>
      <c r="U267" s="352"/>
      <c r="V267" s="352"/>
      <c r="W267" s="352"/>
      <c r="X267" s="352"/>
      <c r="Y267" s="352"/>
      <c r="Z267" s="352"/>
      <c r="AA267" s="352"/>
      <c r="AB267" s="352"/>
      <c r="AC267" s="352"/>
      <c r="AD267" s="352"/>
      <c r="AE267" s="352"/>
      <c r="AF267" s="352"/>
      <c r="AG267" s="352"/>
      <c r="AH267" s="352"/>
      <c r="AI267" s="352"/>
      <c r="AJ267" s="352"/>
      <c r="AK267" s="352"/>
      <c r="AL267" s="352"/>
      <c r="AM267" s="352"/>
      <c r="AN267" s="352"/>
      <c r="AO267" s="352"/>
      <c r="AP267" s="352"/>
      <c r="AQ267" s="352"/>
      <c r="AR267" s="352"/>
      <c r="AS267" s="352"/>
      <c r="AT267" s="352"/>
      <c r="AU267" s="352"/>
      <c r="AV267" s="352"/>
      <c r="AW267" s="352"/>
      <c r="AX267" s="352"/>
      <c r="AY267" s="352"/>
      <c r="AZ267" s="352"/>
      <c r="BA267" s="352"/>
      <c r="BB267" s="352"/>
      <c r="BC267" s="352"/>
      <c r="BD267" s="352"/>
      <c r="BE267" s="352"/>
      <c r="BF267" s="352"/>
    </row>
    <row r="268" customFormat="false" ht="12.75" hidden="false" customHeight="false" outlineLevel="0" collapsed="false">
      <c r="B268" s="346" t="n">
        <v>0.066474265310801</v>
      </c>
      <c r="D268" s="352"/>
      <c r="E268" s="352"/>
      <c r="F268" s="352"/>
      <c r="G268" s="352"/>
      <c r="H268" s="352"/>
      <c r="I268" s="352"/>
      <c r="J268" s="352"/>
      <c r="K268" s="352"/>
      <c r="L268" s="352"/>
      <c r="M268" s="354"/>
      <c r="N268" s="352"/>
      <c r="O268" s="352"/>
      <c r="P268" s="352"/>
      <c r="Q268" s="352"/>
      <c r="R268" s="352"/>
      <c r="S268" s="352"/>
      <c r="T268" s="352"/>
      <c r="U268" s="352"/>
      <c r="V268" s="352"/>
      <c r="W268" s="352"/>
      <c r="X268" s="352"/>
      <c r="Y268" s="352"/>
      <c r="Z268" s="352"/>
      <c r="AA268" s="352"/>
      <c r="AB268" s="352"/>
      <c r="AC268" s="352"/>
      <c r="AD268" s="352"/>
      <c r="AE268" s="352"/>
      <c r="AF268" s="352"/>
      <c r="AG268" s="352"/>
      <c r="AH268" s="352"/>
      <c r="AI268" s="352"/>
      <c r="AJ268" s="352"/>
      <c r="AK268" s="352"/>
      <c r="AL268" s="352"/>
      <c r="AM268" s="352"/>
      <c r="AN268" s="352"/>
      <c r="AO268" s="352"/>
      <c r="AP268" s="352"/>
      <c r="AQ268" s="352"/>
      <c r="AR268" s="352"/>
      <c r="AS268" s="352"/>
      <c r="AT268" s="352"/>
      <c r="AU268" s="352"/>
      <c r="AV268" s="352"/>
      <c r="AW268" s="352"/>
      <c r="AX268" s="352"/>
      <c r="AY268" s="352"/>
      <c r="AZ268" s="352"/>
      <c r="BA268" s="352"/>
      <c r="BB268" s="352"/>
      <c r="BC268" s="352"/>
      <c r="BD268" s="352"/>
      <c r="BE268" s="352"/>
      <c r="BF268" s="352"/>
    </row>
    <row r="269" customFormat="false" ht="12.75" hidden="false" customHeight="false" outlineLevel="0" collapsed="false">
      <c r="B269" s="346" t="n">
        <v>0.066470772800173</v>
      </c>
      <c r="D269" s="352"/>
      <c r="E269" s="352"/>
      <c r="F269" s="352"/>
      <c r="G269" s="352"/>
      <c r="H269" s="352"/>
      <c r="I269" s="352"/>
      <c r="J269" s="352"/>
      <c r="K269" s="352"/>
      <c r="L269" s="352"/>
      <c r="M269" s="354"/>
      <c r="N269" s="352"/>
      <c r="O269" s="352"/>
      <c r="P269" s="352"/>
      <c r="Q269" s="352"/>
      <c r="R269" s="352"/>
      <c r="S269" s="352"/>
      <c r="T269" s="352"/>
      <c r="U269" s="352"/>
      <c r="V269" s="352"/>
      <c r="W269" s="352"/>
      <c r="X269" s="352"/>
      <c r="Y269" s="352"/>
      <c r="Z269" s="352"/>
      <c r="AA269" s="352"/>
      <c r="AB269" s="352"/>
      <c r="AC269" s="352"/>
      <c r="AD269" s="352"/>
      <c r="AE269" s="352"/>
      <c r="AF269" s="352"/>
      <c r="AG269" s="352"/>
      <c r="AH269" s="352"/>
      <c r="AI269" s="352"/>
      <c r="AJ269" s="352"/>
      <c r="AK269" s="352"/>
      <c r="AL269" s="352"/>
      <c r="AM269" s="352"/>
      <c r="AN269" s="352"/>
      <c r="AO269" s="352"/>
      <c r="AP269" s="352"/>
      <c r="AQ269" s="352"/>
      <c r="AR269" s="352"/>
      <c r="AS269" s="352"/>
      <c r="AT269" s="352"/>
      <c r="AU269" s="352"/>
      <c r="AV269" s="352"/>
      <c r="AW269" s="352"/>
      <c r="AX269" s="352"/>
      <c r="AY269" s="352"/>
      <c r="AZ269" s="352"/>
      <c r="BA269" s="352"/>
      <c r="BB269" s="352"/>
      <c r="BC269" s="352"/>
      <c r="BD269" s="352"/>
      <c r="BE269" s="352"/>
      <c r="BF269" s="352"/>
    </row>
    <row r="270" customFormat="false" ht="12.75" hidden="false" customHeight="false" outlineLevel="0" collapsed="false">
      <c r="B270" s="346" t="n">
        <v>0.066466906091985</v>
      </c>
      <c r="D270" s="352"/>
      <c r="E270" s="352"/>
      <c r="F270" s="352"/>
      <c r="G270" s="352"/>
      <c r="H270" s="352"/>
      <c r="I270" s="352"/>
      <c r="J270" s="352"/>
      <c r="K270" s="352"/>
      <c r="L270" s="352"/>
      <c r="M270" s="354"/>
      <c r="N270" s="352"/>
      <c r="O270" s="352"/>
      <c r="P270" s="352"/>
      <c r="Q270" s="352"/>
      <c r="R270" s="352"/>
      <c r="S270" s="352"/>
      <c r="T270" s="352"/>
      <c r="U270" s="352"/>
      <c r="V270" s="352"/>
      <c r="W270" s="352"/>
      <c r="X270" s="352"/>
      <c r="Y270" s="352"/>
      <c r="Z270" s="352"/>
      <c r="AA270" s="352"/>
      <c r="AB270" s="352"/>
      <c r="AC270" s="352"/>
      <c r="AD270" s="352"/>
      <c r="AE270" s="352"/>
      <c r="AF270" s="352"/>
      <c r="AG270" s="352"/>
      <c r="AH270" s="352"/>
      <c r="AI270" s="352"/>
      <c r="AJ270" s="352"/>
      <c r="AK270" s="352"/>
      <c r="AL270" s="352"/>
      <c r="AM270" s="352"/>
      <c r="AN270" s="352"/>
      <c r="AO270" s="352"/>
      <c r="AP270" s="352"/>
      <c r="AQ270" s="352"/>
      <c r="AR270" s="352"/>
      <c r="AS270" s="352"/>
      <c r="AT270" s="352"/>
      <c r="AU270" s="352"/>
      <c r="AV270" s="352"/>
      <c r="AW270" s="352"/>
      <c r="AX270" s="352"/>
      <c r="AY270" s="352"/>
      <c r="AZ270" s="352"/>
      <c r="BA270" s="352"/>
      <c r="BB270" s="352"/>
      <c r="BC270" s="352"/>
      <c r="BD270" s="352"/>
      <c r="BE270" s="352"/>
      <c r="BF270" s="352"/>
    </row>
    <row r="271" customFormat="false" ht="12.75" hidden="false" customHeight="false" outlineLevel="0" collapsed="false">
      <c r="B271" s="346" t="n">
        <v>0.066463164116321</v>
      </c>
      <c r="D271" s="352"/>
      <c r="E271" s="352"/>
      <c r="F271" s="352"/>
      <c r="G271" s="352"/>
      <c r="H271" s="352"/>
      <c r="I271" s="352"/>
      <c r="J271" s="352"/>
      <c r="K271" s="352"/>
      <c r="L271" s="352"/>
      <c r="M271" s="354"/>
      <c r="N271" s="352"/>
      <c r="O271" s="352"/>
      <c r="P271" s="352"/>
      <c r="Q271" s="352"/>
      <c r="R271" s="352"/>
      <c r="S271" s="352"/>
      <c r="T271" s="352"/>
      <c r="U271" s="352"/>
      <c r="V271" s="352"/>
      <c r="W271" s="352"/>
      <c r="X271" s="352"/>
      <c r="Y271" s="352"/>
      <c r="Z271" s="352"/>
      <c r="AA271" s="352"/>
      <c r="AB271" s="352"/>
      <c r="AC271" s="352"/>
      <c r="AD271" s="352"/>
      <c r="AE271" s="352"/>
      <c r="AF271" s="352"/>
      <c r="AG271" s="352"/>
      <c r="AH271" s="352"/>
      <c r="AI271" s="352"/>
      <c r="AJ271" s="352"/>
      <c r="AK271" s="352"/>
      <c r="AL271" s="352"/>
      <c r="AM271" s="352"/>
      <c r="AN271" s="352"/>
      <c r="AO271" s="352"/>
      <c r="AP271" s="352"/>
      <c r="AQ271" s="352"/>
      <c r="AR271" s="352"/>
      <c r="AS271" s="352"/>
      <c r="AT271" s="352"/>
      <c r="AU271" s="352"/>
      <c r="AV271" s="352"/>
      <c r="AW271" s="352"/>
      <c r="AX271" s="352"/>
      <c r="AY271" s="352"/>
      <c r="AZ271" s="352"/>
      <c r="BA271" s="352"/>
      <c r="BB271" s="352"/>
      <c r="BC271" s="352"/>
      <c r="BD271" s="352"/>
      <c r="BE271" s="352"/>
      <c r="BF271" s="352"/>
    </row>
    <row r="272" customFormat="false" ht="12.75" hidden="false" customHeight="false" outlineLevel="0" collapsed="false">
      <c r="B272" s="346" t="n">
        <v>0.066459297408142</v>
      </c>
      <c r="D272" s="352"/>
      <c r="E272" s="352"/>
      <c r="F272" s="352"/>
      <c r="G272" s="352"/>
      <c r="H272" s="352"/>
      <c r="I272" s="352"/>
      <c r="J272" s="352"/>
      <c r="K272" s="352"/>
      <c r="L272" s="352"/>
      <c r="M272" s="354"/>
      <c r="N272" s="352"/>
      <c r="O272" s="352"/>
      <c r="P272" s="352"/>
      <c r="Q272" s="352"/>
      <c r="R272" s="352"/>
      <c r="S272" s="352"/>
      <c r="T272" s="352"/>
      <c r="U272" s="352"/>
      <c r="V272" s="352"/>
      <c r="W272" s="352"/>
      <c r="X272" s="352"/>
      <c r="Y272" s="352"/>
      <c r="Z272" s="352"/>
      <c r="AA272" s="352"/>
      <c r="AB272" s="352"/>
      <c r="AC272" s="352"/>
      <c r="AD272" s="352"/>
      <c r="AE272" s="352"/>
      <c r="AF272" s="352"/>
      <c r="AG272" s="352"/>
      <c r="AH272" s="352"/>
      <c r="AI272" s="352"/>
      <c r="AJ272" s="352"/>
      <c r="AK272" s="352"/>
      <c r="AL272" s="352"/>
      <c r="AM272" s="352"/>
      <c r="AN272" s="352"/>
      <c r="AO272" s="352"/>
      <c r="AP272" s="352"/>
      <c r="AQ272" s="352"/>
      <c r="AR272" s="352"/>
      <c r="AS272" s="352"/>
      <c r="AT272" s="352"/>
      <c r="AU272" s="352"/>
      <c r="AV272" s="352"/>
      <c r="AW272" s="352"/>
      <c r="AX272" s="352"/>
      <c r="AY272" s="352"/>
      <c r="AZ272" s="352"/>
      <c r="BA272" s="352"/>
      <c r="BB272" s="352"/>
      <c r="BC272" s="352"/>
      <c r="BD272" s="352"/>
      <c r="BE272" s="352"/>
      <c r="BF272" s="352"/>
    </row>
    <row r="273" customFormat="false" ht="12.75" hidden="false" customHeight="false" outlineLevel="0" collapsed="false">
      <c r="B273" s="346" t="n">
        <v>0.066455555432489</v>
      </c>
      <c r="D273" s="352"/>
      <c r="E273" s="352"/>
      <c r="F273" s="352"/>
      <c r="G273" s="352"/>
      <c r="H273" s="352"/>
      <c r="I273" s="352"/>
      <c r="J273" s="352"/>
      <c r="K273" s="352"/>
      <c r="L273" s="352"/>
      <c r="M273" s="354"/>
      <c r="N273" s="352"/>
      <c r="O273" s="352"/>
      <c r="P273" s="352"/>
      <c r="Q273" s="352"/>
      <c r="R273" s="352"/>
      <c r="S273" s="352"/>
      <c r="T273" s="352"/>
      <c r="U273" s="352"/>
      <c r="V273" s="352"/>
      <c r="W273" s="352"/>
      <c r="X273" s="352"/>
      <c r="Y273" s="352"/>
      <c r="Z273" s="352"/>
      <c r="AA273" s="352"/>
      <c r="AB273" s="352"/>
      <c r="AC273" s="352"/>
      <c r="AD273" s="352"/>
      <c r="AE273" s="352"/>
      <c r="AF273" s="352"/>
      <c r="AG273" s="352"/>
      <c r="AH273" s="352"/>
      <c r="AI273" s="352"/>
      <c r="AJ273" s="352"/>
      <c r="AK273" s="352"/>
      <c r="AL273" s="352"/>
      <c r="AM273" s="352"/>
      <c r="AN273" s="352"/>
      <c r="AO273" s="352"/>
      <c r="AP273" s="352"/>
      <c r="AQ273" s="352"/>
      <c r="AR273" s="352"/>
      <c r="AS273" s="352"/>
      <c r="AT273" s="352"/>
      <c r="AU273" s="352"/>
      <c r="AV273" s="352"/>
      <c r="AW273" s="352"/>
      <c r="AX273" s="352"/>
      <c r="AY273" s="352"/>
      <c r="AZ273" s="352"/>
      <c r="BA273" s="352"/>
      <c r="BB273" s="352"/>
      <c r="BC273" s="352"/>
      <c r="BD273" s="352"/>
      <c r="BE273" s="352"/>
      <c r="BF273" s="352"/>
    </row>
    <row r="274" customFormat="false" ht="12.75" hidden="false" customHeight="false" outlineLevel="0" collapsed="false">
      <c r="B274" s="346" t="n">
        <v>0.066451688724319</v>
      </c>
      <c r="D274" s="352"/>
      <c r="E274" s="352"/>
      <c r="F274" s="352"/>
      <c r="G274" s="352"/>
      <c r="H274" s="352"/>
      <c r="I274" s="352"/>
      <c r="J274" s="352"/>
      <c r="K274" s="352"/>
      <c r="L274" s="352"/>
      <c r="M274" s="354"/>
      <c r="N274" s="352"/>
      <c r="O274" s="352"/>
      <c r="P274" s="352"/>
      <c r="Q274" s="352"/>
      <c r="R274" s="352"/>
      <c r="S274" s="352"/>
      <c r="T274" s="352"/>
      <c r="U274" s="352"/>
      <c r="V274" s="352"/>
      <c r="W274" s="352"/>
      <c r="X274" s="352"/>
      <c r="Y274" s="352"/>
      <c r="Z274" s="352"/>
      <c r="AA274" s="352"/>
      <c r="AB274" s="352"/>
      <c r="AC274" s="352"/>
      <c r="AD274" s="352"/>
      <c r="AE274" s="352"/>
      <c r="AF274" s="352"/>
      <c r="AG274" s="352"/>
      <c r="AH274" s="352"/>
      <c r="AI274" s="352"/>
      <c r="AJ274" s="352"/>
      <c r="AK274" s="352"/>
      <c r="AL274" s="352"/>
      <c r="AM274" s="352"/>
      <c r="AN274" s="352"/>
      <c r="AO274" s="352"/>
      <c r="AP274" s="352"/>
      <c r="AQ274" s="352"/>
      <c r="AR274" s="352"/>
      <c r="AS274" s="352"/>
      <c r="AT274" s="352"/>
      <c r="AU274" s="352"/>
      <c r="AV274" s="352"/>
      <c r="AW274" s="352"/>
      <c r="AX274" s="352"/>
      <c r="AY274" s="352"/>
      <c r="AZ274" s="352"/>
      <c r="BA274" s="352"/>
      <c r="BB274" s="352"/>
      <c r="BC274" s="352"/>
      <c r="BD274" s="352"/>
      <c r="BE274" s="352"/>
      <c r="BF274" s="352"/>
    </row>
    <row r="275" customFormat="false" ht="12.75" hidden="false" customHeight="false" outlineLevel="0" collapsed="false">
      <c r="B275" s="346" t="n">
        <v>0.066447822016154</v>
      </c>
      <c r="D275" s="352"/>
      <c r="E275" s="352"/>
      <c r="F275" s="352"/>
      <c r="G275" s="352"/>
      <c r="H275" s="352"/>
      <c r="I275" s="352"/>
      <c r="J275" s="352"/>
      <c r="K275" s="352"/>
      <c r="L275" s="352"/>
      <c r="M275" s="354"/>
      <c r="N275" s="352"/>
      <c r="O275" s="352"/>
      <c r="P275" s="352"/>
      <c r="Q275" s="352"/>
      <c r="R275" s="352"/>
      <c r="S275" s="352"/>
      <c r="T275" s="352"/>
      <c r="U275" s="352"/>
      <c r="V275" s="352"/>
      <c r="W275" s="352"/>
      <c r="X275" s="352"/>
      <c r="Y275" s="352"/>
      <c r="Z275" s="352"/>
      <c r="AA275" s="352"/>
      <c r="AB275" s="352"/>
      <c r="AC275" s="352"/>
      <c r="AD275" s="352"/>
      <c r="AE275" s="352"/>
      <c r="AF275" s="352"/>
      <c r="AG275" s="352"/>
      <c r="AH275" s="352"/>
      <c r="AI275" s="352"/>
      <c r="AJ275" s="352"/>
      <c r="AK275" s="352"/>
      <c r="AL275" s="352"/>
      <c r="AM275" s="352"/>
      <c r="AN275" s="352"/>
      <c r="AO275" s="352"/>
      <c r="AP275" s="352"/>
      <c r="AQ275" s="352"/>
      <c r="AR275" s="352"/>
      <c r="AS275" s="352"/>
      <c r="AT275" s="352"/>
      <c r="AU275" s="352"/>
      <c r="AV275" s="352"/>
      <c r="AW275" s="352"/>
      <c r="AX275" s="352"/>
      <c r="AY275" s="352"/>
      <c r="AZ275" s="352"/>
      <c r="BA275" s="352"/>
      <c r="BB275" s="352"/>
      <c r="BC275" s="352"/>
      <c r="BD275" s="352"/>
      <c r="BE275" s="352"/>
      <c r="BF275" s="352"/>
    </row>
    <row r="276" customFormat="false" ht="12.75" hidden="false" customHeight="false" outlineLevel="0" collapsed="false">
      <c r="B276" s="346" t="n">
        <v>0.066444080040515</v>
      </c>
      <c r="D276" s="352"/>
      <c r="E276" s="352"/>
      <c r="F276" s="352"/>
      <c r="G276" s="352"/>
      <c r="H276" s="352"/>
      <c r="I276" s="352"/>
      <c r="J276" s="352"/>
      <c r="K276" s="352"/>
      <c r="L276" s="352"/>
      <c r="M276" s="354"/>
      <c r="N276" s="352"/>
      <c r="O276" s="352"/>
      <c r="P276" s="352"/>
      <c r="Q276" s="352"/>
      <c r="R276" s="352"/>
      <c r="S276" s="352"/>
      <c r="T276" s="352"/>
      <c r="U276" s="352"/>
      <c r="V276" s="352"/>
      <c r="W276" s="352"/>
      <c r="X276" s="352"/>
      <c r="Y276" s="352"/>
      <c r="Z276" s="352"/>
      <c r="AA276" s="352"/>
      <c r="AB276" s="352"/>
      <c r="AC276" s="352"/>
      <c r="AD276" s="352"/>
      <c r="AE276" s="352"/>
      <c r="AF276" s="352"/>
      <c r="AG276" s="352"/>
      <c r="AH276" s="352"/>
      <c r="AI276" s="352"/>
      <c r="AJ276" s="352"/>
      <c r="AK276" s="352"/>
      <c r="AL276" s="352"/>
      <c r="AM276" s="352"/>
      <c r="AN276" s="352"/>
      <c r="AO276" s="352"/>
      <c r="AP276" s="352"/>
      <c r="AQ276" s="352"/>
      <c r="AR276" s="352"/>
      <c r="AS276" s="352"/>
      <c r="AT276" s="352"/>
      <c r="AU276" s="352"/>
      <c r="AV276" s="352"/>
      <c r="AW276" s="352"/>
      <c r="AX276" s="352"/>
      <c r="AY276" s="352"/>
      <c r="AZ276" s="352"/>
      <c r="BA276" s="352"/>
      <c r="BB276" s="352"/>
      <c r="BC276" s="352"/>
      <c r="BD276" s="352"/>
      <c r="BE276" s="352"/>
      <c r="BF276" s="352"/>
    </row>
    <row r="277" customFormat="false" ht="12.75" hidden="false" customHeight="false" outlineLevel="0" collapsed="false">
      <c r="B277" s="346" t="n">
        <v>0.06644021333236</v>
      </c>
      <c r="D277" s="352"/>
      <c r="E277" s="352"/>
      <c r="F277" s="352"/>
      <c r="G277" s="352"/>
      <c r="H277" s="352"/>
      <c r="I277" s="352"/>
      <c r="J277" s="352"/>
      <c r="K277" s="352"/>
      <c r="L277" s="352"/>
      <c r="M277" s="354"/>
      <c r="N277" s="352"/>
      <c r="O277" s="352"/>
      <c r="P277" s="352"/>
      <c r="Q277" s="352"/>
      <c r="R277" s="352"/>
      <c r="S277" s="352"/>
      <c r="T277" s="352"/>
      <c r="U277" s="352"/>
      <c r="V277" s="352"/>
      <c r="W277" s="352"/>
      <c r="X277" s="352"/>
      <c r="Y277" s="352"/>
      <c r="Z277" s="352"/>
      <c r="AA277" s="352"/>
      <c r="AB277" s="352"/>
      <c r="AC277" s="352"/>
      <c r="AD277" s="352"/>
      <c r="AE277" s="352"/>
      <c r="AF277" s="352"/>
      <c r="AG277" s="352"/>
      <c r="AH277" s="352"/>
      <c r="AI277" s="352"/>
      <c r="AJ277" s="352"/>
      <c r="AK277" s="352"/>
      <c r="AL277" s="352"/>
      <c r="AM277" s="352"/>
      <c r="AN277" s="352"/>
      <c r="AO277" s="352"/>
      <c r="AP277" s="352"/>
      <c r="AQ277" s="352"/>
      <c r="AR277" s="352"/>
      <c r="AS277" s="352"/>
      <c r="AT277" s="352"/>
      <c r="AU277" s="352"/>
      <c r="AV277" s="352"/>
      <c r="AW277" s="352"/>
      <c r="AX277" s="352"/>
      <c r="AY277" s="352"/>
      <c r="AZ277" s="352"/>
      <c r="BA277" s="352"/>
      <c r="BB277" s="352"/>
      <c r="BC277" s="352"/>
      <c r="BD277" s="352"/>
      <c r="BE277" s="352"/>
      <c r="BF277" s="352"/>
    </row>
    <row r="278" customFormat="false" ht="12.75" hidden="false" customHeight="false" outlineLevel="0" collapsed="false">
      <c r="B278" s="346" t="n">
        <v>0.06643647135673</v>
      </c>
      <c r="D278" s="352"/>
      <c r="E278" s="352"/>
      <c r="F278" s="352"/>
      <c r="G278" s="352"/>
      <c r="H278" s="352"/>
      <c r="I278" s="352"/>
      <c r="J278" s="352"/>
      <c r="K278" s="352"/>
      <c r="L278" s="352"/>
      <c r="M278" s="354"/>
      <c r="N278" s="352"/>
      <c r="O278" s="352"/>
      <c r="P278" s="352"/>
      <c r="Q278" s="352"/>
      <c r="R278" s="352"/>
      <c r="S278" s="352"/>
      <c r="T278" s="352"/>
      <c r="U278" s="352"/>
      <c r="V278" s="352"/>
      <c r="W278" s="352"/>
      <c r="X278" s="352"/>
      <c r="Y278" s="352"/>
      <c r="Z278" s="352"/>
      <c r="AA278" s="352"/>
      <c r="AB278" s="352"/>
      <c r="AC278" s="352"/>
      <c r="AD278" s="352"/>
      <c r="AE278" s="352"/>
      <c r="AF278" s="352"/>
      <c r="AG278" s="352"/>
      <c r="AH278" s="352"/>
      <c r="AI278" s="352"/>
      <c r="AJ278" s="352"/>
      <c r="AK278" s="352"/>
      <c r="AL278" s="352"/>
      <c r="AM278" s="352"/>
      <c r="AN278" s="352"/>
      <c r="AO278" s="352"/>
      <c r="AP278" s="352"/>
      <c r="AQ278" s="352"/>
      <c r="AR278" s="352"/>
      <c r="AS278" s="352"/>
      <c r="AT278" s="352"/>
      <c r="AU278" s="352"/>
      <c r="AV278" s="352"/>
      <c r="AW278" s="352"/>
      <c r="AX278" s="352"/>
      <c r="AY278" s="352"/>
      <c r="AZ278" s="352"/>
      <c r="BA278" s="352"/>
      <c r="BB278" s="352"/>
      <c r="BC278" s="352"/>
      <c r="BD278" s="352"/>
      <c r="BE278" s="352"/>
      <c r="BF278" s="352"/>
    </row>
    <row r="279" customFormat="false" ht="12.75" hidden="false" customHeight="false" outlineLevel="0" collapsed="false">
      <c r="B279" s="346" t="n">
        <v>0.066432604648585</v>
      </c>
      <c r="D279" s="352"/>
      <c r="E279" s="352"/>
      <c r="F279" s="352"/>
      <c r="G279" s="352"/>
      <c r="H279" s="352"/>
      <c r="I279" s="352"/>
      <c r="J279" s="352"/>
      <c r="K279" s="352"/>
      <c r="L279" s="352"/>
      <c r="M279" s="354"/>
      <c r="N279" s="352"/>
      <c r="O279" s="352"/>
      <c r="P279" s="352"/>
      <c r="Q279" s="352"/>
      <c r="R279" s="352"/>
      <c r="S279" s="352"/>
      <c r="T279" s="352"/>
      <c r="U279" s="352"/>
      <c r="V279" s="352"/>
      <c r="W279" s="352"/>
      <c r="X279" s="352"/>
      <c r="Y279" s="352"/>
      <c r="Z279" s="352"/>
      <c r="AA279" s="352"/>
      <c r="AB279" s="352"/>
      <c r="AC279" s="352"/>
      <c r="AD279" s="352"/>
      <c r="AE279" s="352"/>
      <c r="AF279" s="352"/>
      <c r="AG279" s="352"/>
      <c r="AH279" s="352"/>
      <c r="AI279" s="352"/>
      <c r="AJ279" s="352"/>
      <c r="AK279" s="352"/>
      <c r="AL279" s="352"/>
      <c r="AM279" s="352"/>
      <c r="AN279" s="352"/>
      <c r="AO279" s="352"/>
      <c r="AP279" s="352"/>
      <c r="AQ279" s="352"/>
      <c r="AR279" s="352"/>
      <c r="AS279" s="352"/>
      <c r="AT279" s="352"/>
      <c r="AU279" s="352"/>
      <c r="AV279" s="352"/>
      <c r="AW279" s="352"/>
      <c r="AX279" s="352"/>
      <c r="AY279" s="352"/>
      <c r="AZ279" s="352"/>
      <c r="BA279" s="352"/>
      <c r="BB279" s="352"/>
      <c r="BC279" s="352"/>
      <c r="BD279" s="352"/>
      <c r="BE279" s="352"/>
      <c r="BF279" s="352"/>
    </row>
    <row r="280" customFormat="false" ht="12.75" hidden="false" customHeight="false" outlineLevel="0" collapsed="false">
      <c r="B280" s="346" t="n">
        <v>0.066428737940444</v>
      </c>
      <c r="D280" s="352"/>
      <c r="E280" s="352"/>
      <c r="F280" s="352"/>
      <c r="G280" s="352"/>
      <c r="H280" s="352"/>
      <c r="I280" s="352"/>
      <c r="J280" s="352"/>
      <c r="K280" s="352"/>
      <c r="L280" s="352"/>
      <c r="M280" s="354"/>
      <c r="N280" s="352"/>
      <c r="O280" s="352"/>
      <c r="P280" s="352"/>
      <c r="Q280" s="352"/>
      <c r="R280" s="352"/>
      <c r="S280" s="352"/>
      <c r="T280" s="352"/>
      <c r="U280" s="352"/>
      <c r="V280" s="352"/>
      <c r="W280" s="352"/>
      <c r="X280" s="352"/>
      <c r="Y280" s="352"/>
      <c r="Z280" s="352"/>
      <c r="AA280" s="352"/>
      <c r="AB280" s="352"/>
      <c r="AC280" s="352"/>
      <c r="AD280" s="352"/>
      <c r="AE280" s="352"/>
      <c r="AF280" s="352"/>
      <c r="AG280" s="352"/>
      <c r="AH280" s="352"/>
      <c r="AI280" s="352"/>
      <c r="AJ280" s="352"/>
      <c r="AK280" s="352"/>
      <c r="AL280" s="352"/>
      <c r="AM280" s="352"/>
      <c r="AN280" s="352"/>
      <c r="AO280" s="352"/>
      <c r="AP280" s="352"/>
      <c r="AQ280" s="352"/>
      <c r="AR280" s="352"/>
      <c r="AS280" s="352"/>
      <c r="AT280" s="352"/>
      <c r="AU280" s="352"/>
      <c r="AV280" s="352"/>
      <c r="AW280" s="352"/>
      <c r="AX280" s="352"/>
      <c r="AY280" s="352"/>
      <c r="AZ280" s="352"/>
      <c r="BA280" s="352"/>
      <c r="BB280" s="352"/>
      <c r="BC280" s="352"/>
      <c r="BD280" s="352"/>
      <c r="BE280" s="352"/>
      <c r="BF280" s="352"/>
    </row>
    <row r="281" customFormat="false" ht="12.75" hidden="false" customHeight="false" outlineLevel="0" collapsed="false">
      <c r="B281" s="346" t="n">
        <v>0.06642512069735</v>
      </c>
      <c r="D281" s="352"/>
      <c r="E281" s="352"/>
      <c r="F281" s="352"/>
      <c r="G281" s="352"/>
      <c r="H281" s="352"/>
      <c r="I281" s="352"/>
      <c r="J281" s="352"/>
      <c r="K281" s="352"/>
      <c r="L281" s="352"/>
      <c r="M281" s="354"/>
      <c r="N281" s="352"/>
      <c r="O281" s="352"/>
      <c r="P281" s="352"/>
      <c r="Q281" s="352"/>
      <c r="R281" s="352"/>
      <c r="S281" s="352"/>
      <c r="T281" s="352"/>
      <c r="U281" s="352"/>
      <c r="V281" s="352"/>
      <c r="W281" s="352"/>
      <c r="X281" s="352"/>
      <c r="Y281" s="352"/>
      <c r="Z281" s="352"/>
      <c r="AA281" s="352"/>
      <c r="AB281" s="352"/>
      <c r="AC281" s="352"/>
      <c r="AD281" s="352"/>
      <c r="AE281" s="352"/>
      <c r="AF281" s="352"/>
      <c r="AG281" s="352"/>
      <c r="AH281" s="352"/>
      <c r="AI281" s="352"/>
      <c r="AJ281" s="352"/>
      <c r="AK281" s="352"/>
      <c r="AL281" s="352"/>
      <c r="AM281" s="352"/>
      <c r="AN281" s="352"/>
      <c r="AO281" s="352"/>
      <c r="AP281" s="352"/>
      <c r="AQ281" s="352"/>
      <c r="AR281" s="352"/>
      <c r="AS281" s="352"/>
      <c r="AT281" s="352"/>
      <c r="AU281" s="352"/>
      <c r="AV281" s="352"/>
      <c r="AW281" s="352"/>
      <c r="AX281" s="352"/>
      <c r="AY281" s="352"/>
      <c r="AZ281" s="352"/>
      <c r="BA281" s="352"/>
      <c r="BB281" s="352"/>
      <c r="BC281" s="352"/>
      <c r="BD281" s="352"/>
      <c r="BE281" s="352"/>
      <c r="BF281" s="352"/>
    </row>
    <row r="282" customFormat="false" ht="12.75" hidden="false" customHeight="false" outlineLevel="0" collapsed="false">
      <c r="B282" s="346" t="n">
        <v>0.066421253989219</v>
      </c>
      <c r="D282" s="352"/>
      <c r="E282" s="352"/>
      <c r="F282" s="352"/>
      <c r="G282" s="352"/>
      <c r="H282" s="352"/>
      <c r="I282" s="352"/>
      <c r="J282" s="352"/>
      <c r="K282" s="352"/>
      <c r="L282" s="352"/>
      <c r="M282" s="354"/>
      <c r="N282" s="352"/>
      <c r="O282" s="352"/>
      <c r="P282" s="352"/>
      <c r="Q282" s="352"/>
      <c r="R282" s="352"/>
      <c r="S282" s="352"/>
      <c r="T282" s="352"/>
      <c r="U282" s="352"/>
      <c r="V282" s="352"/>
      <c r="W282" s="352"/>
      <c r="X282" s="352"/>
      <c r="Y282" s="352"/>
      <c r="Z282" s="352"/>
      <c r="AA282" s="352"/>
      <c r="AB282" s="352"/>
      <c r="AC282" s="352"/>
      <c r="AD282" s="352"/>
      <c r="AE282" s="352"/>
      <c r="AF282" s="352"/>
      <c r="AG282" s="352"/>
      <c r="AH282" s="352"/>
      <c r="AI282" s="352"/>
      <c r="AJ282" s="352"/>
      <c r="AK282" s="352"/>
      <c r="AL282" s="352"/>
      <c r="AM282" s="352"/>
      <c r="AN282" s="352"/>
      <c r="AO282" s="352"/>
      <c r="AP282" s="352"/>
      <c r="AQ282" s="352"/>
      <c r="AR282" s="352"/>
      <c r="AS282" s="352"/>
      <c r="AT282" s="352"/>
      <c r="AU282" s="352"/>
      <c r="AV282" s="352"/>
      <c r="AW282" s="352"/>
      <c r="AX282" s="352"/>
      <c r="AY282" s="352"/>
      <c r="AZ282" s="352"/>
      <c r="BA282" s="352"/>
      <c r="BB282" s="352"/>
      <c r="BC282" s="352"/>
      <c r="BD282" s="352"/>
      <c r="BE282" s="352"/>
      <c r="BF282" s="352"/>
    </row>
    <row r="283" customFormat="false" ht="12.75" hidden="false" customHeight="false" outlineLevel="0" collapsed="false">
      <c r="B283" s="346" t="n">
        <v>0.066417512013612</v>
      </c>
      <c r="D283" s="352"/>
      <c r="E283" s="352"/>
      <c r="F283" s="352"/>
      <c r="G283" s="352"/>
      <c r="H283" s="352"/>
      <c r="I283" s="352"/>
      <c r="J283" s="352"/>
      <c r="K283" s="352"/>
      <c r="L283" s="352"/>
      <c r="M283" s="354"/>
      <c r="N283" s="352"/>
      <c r="O283" s="352"/>
      <c r="P283" s="352"/>
      <c r="Q283" s="352"/>
      <c r="R283" s="352"/>
      <c r="S283" s="352"/>
      <c r="T283" s="352"/>
      <c r="U283" s="352"/>
      <c r="V283" s="352"/>
      <c r="W283" s="352"/>
      <c r="X283" s="352"/>
      <c r="Y283" s="352"/>
      <c r="Z283" s="352"/>
      <c r="AA283" s="352"/>
      <c r="AB283" s="352"/>
      <c r="AC283" s="352"/>
      <c r="AD283" s="352"/>
      <c r="AE283" s="352"/>
      <c r="AF283" s="352"/>
      <c r="AG283" s="352"/>
      <c r="AH283" s="352"/>
      <c r="AI283" s="352"/>
      <c r="AJ283" s="352"/>
      <c r="AK283" s="352"/>
      <c r="AL283" s="352"/>
      <c r="AM283" s="352"/>
      <c r="AN283" s="352"/>
      <c r="AO283" s="352"/>
      <c r="AP283" s="352"/>
      <c r="AQ283" s="352"/>
      <c r="AR283" s="352"/>
      <c r="AS283" s="352"/>
      <c r="AT283" s="352"/>
      <c r="AU283" s="352"/>
      <c r="AV283" s="352"/>
      <c r="AW283" s="352"/>
      <c r="AX283" s="352"/>
      <c r="AY283" s="352"/>
      <c r="AZ283" s="352"/>
      <c r="BA283" s="352"/>
      <c r="BB283" s="352"/>
      <c r="BC283" s="352"/>
      <c r="BD283" s="352"/>
      <c r="BE283" s="352"/>
      <c r="BF283" s="352"/>
    </row>
    <row r="284" customFormat="false" ht="12.75" hidden="false" customHeight="false" outlineLevel="0" collapsed="false">
      <c r="B284" s="346" t="n">
        <v>0.066413645305491</v>
      </c>
      <c r="D284" s="352"/>
      <c r="E284" s="352"/>
      <c r="F284" s="352"/>
      <c r="G284" s="352"/>
      <c r="H284" s="352"/>
      <c r="I284" s="352"/>
      <c r="J284" s="352"/>
      <c r="K284" s="352"/>
      <c r="L284" s="352"/>
      <c r="M284" s="354"/>
      <c r="N284" s="352"/>
      <c r="O284" s="352"/>
      <c r="P284" s="352"/>
      <c r="Q284" s="352"/>
      <c r="R284" s="352"/>
      <c r="S284" s="352"/>
      <c r="T284" s="352"/>
      <c r="U284" s="352"/>
      <c r="V284" s="352"/>
      <c r="W284" s="352"/>
      <c r="X284" s="352"/>
      <c r="Y284" s="352"/>
      <c r="Z284" s="352"/>
      <c r="AA284" s="352"/>
      <c r="AB284" s="352"/>
      <c r="AC284" s="352"/>
      <c r="AD284" s="352"/>
      <c r="AE284" s="352"/>
      <c r="AF284" s="352"/>
      <c r="AG284" s="352"/>
      <c r="AH284" s="352"/>
      <c r="AI284" s="352"/>
      <c r="AJ284" s="352"/>
      <c r="AK284" s="352"/>
      <c r="AL284" s="352"/>
      <c r="AM284" s="352"/>
      <c r="AN284" s="352"/>
      <c r="AO284" s="352"/>
      <c r="AP284" s="352"/>
      <c r="AQ284" s="352"/>
      <c r="AR284" s="352"/>
      <c r="AS284" s="352"/>
      <c r="AT284" s="352"/>
      <c r="AU284" s="352"/>
      <c r="AV284" s="352"/>
      <c r="AW284" s="352"/>
      <c r="AX284" s="352"/>
      <c r="AY284" s="352"/>
      <c r="AZ284" s="352"/>
      <c r="BA284" s="352"/>
      <c r="BB284" s="352"/>
      <c r="BC284" s="352"/>
      <c r="BD284" s="352"/>
      <c r="BE284" s="352"/>
      <c r="BF284" s="352"/>
    </row>
    <row r="285" customFormat="false" ht="12.75" hidden="false" customHeight="false" outlineLevel="0" collapsed="false">
      <c r="B285" s="346" t="n">
        <v>0.066409903329895</v>
      </c>
      <c r="D285" s="352"/>
      <c r="E285" s="352"/>
      <c r="F285" s="352"/>
      <c r="G285" s="352"/>
      <c r="H285" s="352"/>
      <c r="I285" s="352"/>
      <c r="J285" s="352"/>
      <c r="K285" s="352"/>
      <c r="L285" s="352"/>
      <c r="M285" s="354"/>
      <c r="N285" s="352"/>
      <c r="O285" s="352"/>
      <c r="P285" s="352"/>
      <c r="Q285" s="352"/>
      <c r="R285" s="352"/>
      <c r="S285" s="352"/>
      <c r="T285" s="352"/>
      <c r="U285" s="352"/>
      <c r="V285" s="352"/>
      <c r="W285" s="352"/>
      <c r="X285" s="352"/>
      <c r="Y285" s="352"/>
      <c r="Z285" s="352"/>
      <c r="AA285" s="352"/>
      <c r="AB285" s="352"/>
      <c r="AC285" s="352"/>
      <c r="AD285" s="352"/>
      <c r="AE285" s="352"/>
      <c r="AF285" s="352"/>
      <c r="AG285" s="352"/>
      <c r="AH285" s="352"/>
      <c r="AI285" s="352"/>
      <c r="AJ285" s="352"/>
      <c r="AK285" s="352"/>
      <c r="AL285" s="352"/>
      <c r="AM285" s="352"/>
      <c r="AN285" s="352"/>
      <c r="AO285" s="352"/>
      <c r="AP285" s="352"/>
      <c r="AQ285" s="352"/>
      <c r="AR285" s="352"/>
      <c r="AS285" s="352"/>
      <c r="AT285" s="352"/>
      <c r="AU285" s="352"/>
      <c r="AV285" s="352"/>
      <c r="AW285" s="352"/>
      <c r="AX285" s="352"/>
      <c r="AY285" s="352"/>
      <c r="AZ285" s="352"/>
      <c r="BA285" s="352"/>
      <c r="BB285" s="352"/>
      <c r="BC285" s="352"/>
      <c r="BD285" s="352"/>
      <c r="BE285" s="352"/>
      <c r="BF285" s="352"/>
    </row>
    <row r="286" customFormat="false" ht="12.75" hidden="false" customHeight="false" outlineLevel="0" collapsed="false">
      <c r="B286" s="346" t="n">
        <v>0.066406036621783</v>
      </c>
      <c r="D286" s="352"/>
      <c r="E286" s="352"/>
      <c r="F286" s="352"/>
      <c r="G286" s="352"/>
      <c r="H286" s="352"/>
      <c r="I286" s="352"/>
      <c r="J286" s="352"/>
      <c r="K286" s="352"/>
      <c r="L286" s="352"/>
      <c r="M286" s="354"/>
      <c r="N286" s="352"/>
      <c r="O286" s="352"/>
      <c r="P286" s="352"/>
      <c r="Q286" s="352"/>
      <c r="R286" s="352"/>
      <c r="S286" s="352"/>
      <c r="T286" s="352"/>
      <c r="U286" s="352"/>
      <c r="V286" s="352"/>
      <c r="W286" s="352"/>
      <c r="X286" s="352"/>
      <c r="Y286" s="352"/>
      <c r="Z286" s="352"/>
      <c r="AA286" s="352"/>
      <c r="AB286" s="352"/>
      <c r="AC286" s="352"/>
      <c r="AD286" s="352"/>
      <c r="AE286" s="352"/>
      <c r="AF286" s="352"/>
      <c r="AG286" s="352"/>
      <c r="AH286" s="352"/>
      <c r="AI286" s="352"/>
      <c r="AJ286" s="352"/>
      <c r="AK286" s="352"/>
      <c r="AL286" s="352"/>
      <c r="AM286" s="352"/>
      <c r="AN286" s="352"/>
      <c r="AO286" s="352"/>
      <c r="AP286" s="352"/>
      <c r="AQ286" s="352"/>
      <c r="AR286" s="352"/>
      <c r="AS286" s="352"/>
      <c r="AT286" s="352"/>
      <c r="AU286" s="352"/>
      <c r="AV286" s="352"/>
      <c r="AW286" s="352"/>
      <c r="AX286" s="352"/>
      <c r="AY286" s="352"/>
      <c r="AZ286" s="352"/>
      <c r="BA286" s="352"/>
      <c r="BB286" s="352"/>
      <c r="BC286" s="352"/>
      <c r="BD286" s="352"/>
      <c r="BE286" s="352"/>
      <c r="BF286" s="352"/>
    </row>
    <row r="287" customFormat="false" ht="12.75" hidden="false" customHeight="false" outlineLevel="0" collapsed="false">
      <c r="B287" s="346" t="n">
        <v>0.066402169913677</v>
      </c>
      <c r="D287" s="352"/>
      <c r="E287" s="352"/>
      <c r="F287" s="352"/>
      <c r="G287" s="352"/>
      <c r="H287" s="352"/>
      <c r="I287" s="352"/>
      <c r="J287" s="352"/>
      <c r="K287" s="352"/>
      <c r="L287" s="352"/>
      <c r="M287" s="354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  <c r="Z287" s="352"/>
      <c r="AA287" s="352"/>
      <c r="AB287" s="352"/>
      <c r="AC287" s="352"/>
      <c r="AD287" s="352"/>
      <c r="AE287" s="352"/>
      <c r="AF287" s="352"/>
      <c r="AG287" s="352"/>
      <c r="AH287" s="352"/>
      <c r="AI287" s="352"/>
      <c r="AJ287" s="352"/>
      <c r="AK287" s="352"/>
      <c r="AL287" s="352"/>
      <c r="AM287" s="352"/>
      <c r="AN287" s="352"/>
      <c r="AO287" s="352"/>
      <c r="AP287" s="352"/>
      <c r="AQ287" s="352"/>
      <c r="AR287" s="352"/>
      <c r="AS287" s="352"/>
      <c r="AT287" s="352"/>
      <c r="AU287" s="352"/>
      <c r="AV287" s="352"/>
      <c r="AW287" s="352"/>
      <c r="AX287" s="352"/>
      <c r="AY287" s="352"/>
      <c r="AZ287" s="352"/>
      <c r="BA287" s="352"/>
      <c r="BB287" s="352"/>
      <c r="BC287" s="352"/>
      <c r="BD287" s="352"/>
      <c r="BE287" s="352"/>
      <c r="BF287" s="352"/>
    </row>
    <row r="288" customFormat="false" ht="12.75" hidden="false" customHeight="false" outlineLevel="0" collapsed="false">
      <c r="B288" s="346" t="n">
        <v>0.066398427938094</v>
      </c>
      <c r="D288" s="352"/>
      <c r="E288" s="352"/>
      <c r="F288" s="352"/>
      <c r="G288" s="352"/>
      <c r="H288" s="352"/>
      <c r="I288" s="352"/>
      <c r="J288" s="352"/>
      <c r="K288" s="352"/>
      <c r="L288" s="352"/>
      <c r="M288" s="354"/>
      <c r="N288" s="352"/>
      <c r="O288" s="352"/>
      <c r="P288" s="352"/>
      <c r="Q288" s="352"/>
      <c r="R288" s="352"/>
      <c r="S288" s="352"/>
      <c r="T288" s="352"/>
      <c r="U288" s="352"/>
      <c r="V288" s="352"/>
      <c r="W288" s="352"/>
      <c r="X288" s="352"/>
      <c r="Y288" s="352"/>
      <c r="Z288" s="352"/>
      <c r="AA288" s="352"/>
      <c r="AB288" s="352"/>
      <c r="AC288" s="352"/>
      <c r="AD288" s="352"/>
      <c r="AE288" s="352"/>
      <c r="AF288" s="352"/>
      <c r="AG288" s="352"/>
      <c r="AH288" s="352"/>
      <c r="AI288" s="352"/>
      <c r="AJ288" s="352"/>
      <c r="AK288" s="352"/>
      <c r="AL288" s="352"/>
      <c r="AM288" s="352"/>
      <c r="AN288" s="352"/>
      <c r="AO288" s="352"/>
      <c r="AP288" s="352"/>
      <c r="AQ288" s="352"/>
      <c r="AR288" s="352"/>
      <c r="AS288" s="352"/>
      <c r="AT288" s="352"/>
      <c r="AU288" s="352"/>
      <c r="AV288" s="352"/>
      <c r="AW288" s="352"/>
      <c r="AX288" s="352"/>
      <c r="AY288" s="352"/>
      <c r="AZ288" s="352"/>
      <c r="BA288" s="352"/>
      <c r="BB288" s="352"/>
      <c r="BC288" s="352"/>
      <c r="BD288" s="352"/>
      <c r="BE288" s="352"/>
      <c r="BF288" s="352"/>
    </row>
    <row r="289" customFormat="false" ht="12.75" hidden="false" customHeight="false" outlineLevel="0" collapsed="false">
      <c r="B289" s="346" t="n">
        <v>0.06639456123</v>
      </c>
      <c r="D289" s="352"/>
      <c r="E289" s="352"/>
      <c r="F289" s="352"/>
      <c r="G289" s="352"/>
      <c r="H289" s="352"/>
      <c r="I289" s="352"/>
      <c r="J289" s="352"/>
      <c r="K289" s="352"/>
      <c r="L289" s="352"/>
      <c r="M289" s="354"/>
      <c r="N289" s="352"/>
      <c r="O289" s="352"/>
      <c r="P289" s="352"/>
      <c r="Q289" s="352"/>
      <c r="R289" s="352"/>
      <c r="S289" s="352"/>
      <c r="T289" s="352"/>
      <c r="U289" s="352"/>
      <c r="V289" s="352"/>
      <c r="W289" s="352"/>
      <c r="X289" s="352"/>
      <c r="Y289" s="352"/>
      <c r="Z289" s="352"/>
      <c r="AA289" s="352"/>
      <c r="AB289" s="352"/>
      <c r="AC289" s="352"/>
      <c r="AD289" s="352"/>
      <c r="AE289" s="352"/>
      <c r="AF289" s="352"/>
      <c r="AG289" s="352"/>
      <c r="AH289" s="352"/>
      <c r="AI289" s="352"/>
      <c r="AJ289" s="352"/>
      <c r="AK289" s="352"/>
      <c r="AL289" s="352"/>
      <c r="AM289" s="352"/>
      <c r="AN289" s="352"/>
      <c r="AO289" s="352"/>
      <c r="AP289" s="352"/>
      <c r="AQ289" s="352"/>
      <c r="AR289" s="352"/>
      <c r="AS289" s="352"/>
      <c r="AT289" s="352"/>
      <c r="AU289" s="352"/>
      <c r="AV289" s="352"/>
      <c r="AW289" s="352"/>
      <c r="AX289" s="352"/>
      <c r="AY289" s="352"/>
      <c r="AZ289" s="352"/>
      <c r="BA289" s="352"/>
      <c r="BB289" s="352"/>
      <c r="BC289" s="352"/>
      <c r="BD289" s="352"/>
      <c r="BE289" s="352"/>
      <c r="BF289" s="352"/>
    </row>
    <row r="290" customFormat="false" ht="12.75" hidden="false" customHeight="false" outlineLevel="0" collapsed="false">
      <c r="B290" s="346" t="n">
        <v>0.066390819254424</v>
      </c>
      <c r="D290" s="352"/>
      <c r="E290" s="352"/>
      <c r="F290" s="352"/>
      <c r="G290" s="352"/>
      <c r="H290" s="352"/>
      <c r="I290" s="352"/>
      <c r="J290" s="352"/>
      <c r="K290" s="352"/>
      <c r="L290" s="352"/>
      <c r="M290" s="354"/>
      <c r="N290" s="352"/>
      <c r="O290" s="352"/>
      <c r="P290" s="352"/>
      <c r="Q290" s="352"/>
      <c r="R290" s="352"/>
      <c r="S290" s="352"/>
      <c r="T290" s="352"/>
      <c r="U290" s="352"/>
      <c r="V290" s="352"/>
      <c r="W290" s="352"/>
      <c r="X290" s="352"/>
      <c r="Y290" s="352"/>
      <c r="Z290" s="352"/>
      <c r="AA290" s="352"/>
      <c r="AB290" s="352"/>
      <c r="AC290" s="352"/>
      <c r="AD290" s="352"/>
      <c r="AE290" s="352"/>
      <c r="AF290" s="352"/>
      <c r="AG290" s="352"/>
      <c r="AH290" s="352"/>
      <c r="AI290" s="352"/>
      <c r="AJ290" s="352"/>
      <c r="AK290" s="352"/>
      <c r="AL290" s="352"/>
      <c r="AM290" s="352"/>
      <c r="AN290" s="352"/>
      <c r="AO290" s="352"/>
      <c r="AP290" s="352"/>
      <c r="AQ290" s="352"/>
      <c r="AR290" s="352"/>
      <c r="AS290" s="352"/>
      <c r="AT290" s="352"/>
      <c r="AU290" s="352"/>
      <c r="AV290" s="352"/>
      <c r="AW290" s="352"/>
      <c r="AX290" s="352"/>
      <c r="AY290" s="352"/>
      <c r="AZ290" s="352"/>
      <c r="BA290" s="352"/>
      <c r="BB290" s="352"/>
      <c r="BC290" s="352"/>
      <c r="BD290" s="352"/>
      <c r="BE290" s="352"/>
      <c r="BF290" s="352"/>
    </row>
    <row r="291" customFormat="false" ht="12.75" hidden="false" customHeight="false" outlineLevel="0" collapsed="false">
      <c r="B291" s="346" t="n">
        <v>0.066386952546337</v>
      </c>
      <c r="D291" s="352"/>
      <c r="E291" s="352"/>
      <c r="F291" s="352"/>
      <c r="G291" s="352"/>
      <c r="H291" s="352"/>
      <c r="I291" s="352"/>
      <c r="J291" s="352"/>
      <c r="K291" s="352"/>
      <c r="L291" s="352"/>
      <c r="M291" s="354"/>
      <c r="N291" s="352"/>
      <c r="O291" s="352"/>
      <c r="P291" s="352"/>
      <c r="Q291" s="352"/>
      <c r="R291" s="352"/>
      <c r="S291" s="352"/>
      <c r="T291" s="352"/>
      <c r="U291" s="352"/>
      <c r="V291" s="352"/>
      <c r="W291" s="352"/>
      <c r="X291" s="352"/>
      <c r="Y291" s="352"/>
      <c r="Z291" s="352"/>
      <c r="AA291" s="352"/>
      <c r="AB291" s="352"/>
      <c r="AC291" s="352"/>
      <c r="AD291" s="352"/>
      <c r="AE291" s="352"/>
      <c r="AF291" s="352"/>
      <c r="AG291" s="352"/>
      <c r="AH291" s="352"/>
      <c r="AI291" s="352"/>
      <c r="AJ291" s="352"/>
      <c r="AK291" s="352"/>
      <c r="AL291" s="352"/>
      <c r="AM291" s="352"/>
      <c r="AN291" s="352"/>
      <c r="AO291" s="352"/>
      <c r="AP291" s="352"/>
      <c r="AQ291" s="352"/>
      <c r="AR291" s="352"/>
      <c r="AS291" s="352"/>
      <c r="AT291" s="352"/>
      <c r="AU291" s="352"/>
      <c r="AV291" s="352"/>
      <c r="AW291" s="352"/>
      <c r="AX291" s="352"/>
      <c r="AY291" s="352"/>
      <c r="AZ291" s="352"/>
      <c r="BA291" s="352"/>
      <c r="BB291" s="352"/>
      <c r="BC291" s="352"/>
      <c r="BD291" s="352"/>
      <c r="BE291" s="352"/>
      <c r="BF291" s="352"/>
    </row>
    <row r="292" customFormat="false" ht="12.75" hidden="false" customHeight="false" outlineLevel="0" collapsed="false">
      <c r="B292" s="346" t="n">
        <v>0.066383085838255</v>
      </c>
      <c r="D292" s="352"/>
      <c r="E292" s="352"/>
      <c r="F292" s="352"/>
      <c r="G292" s="352"/>
      <c r="H292" s="352"/>
      <c r="I292" s="352"/>
      <c r="J292" s="352"/>
      <c r="K292" s="352"/>
      <c r="L292" s="352"/>
      <c r="M292" s="354"/>
      <c r="N292" s="352"/>
      <c r="O292" s="352"/>
      <c r="P292" s="352"/>
      <c r="Q292" s="352"/>
      <c r="R292" s="352"/>
      <c r="S292" s="352"/>
      <c r="T292" s="352"/>
      <c r="U292" s="352"/>
      <c r="V292" s="352"/>
      <c r="W292" s="352"/>
      <c r="X292" s="352"/>
      <c r="Y292" s="352"/>
      <c r="Z292" s="352"/>
      <c r="AA292" s="352"/>
      <c r="AB292" s="352"/>
      <c r="AC292" s="352"/>
      <c r="AD292" s="352"/>
      <c r="AE292" s="352"/>
      <c r="AF292" s="352"/>
      <c r="AG292" s="352"/>
      <c r="AH292" s="352"/>
      <c r="AI292" s="352"/>
      <c r="AJ292" s="352"/>
      <c r="AK292" s="352"/>
      <c r="AL292" s="352"/>
      <c r="AM292" s="352"/>
      <c r="AN292" s="352"/>
      <c r="AO292" s="352"/>
      <c r="AP292" s="352"/>
      <c r="AQ292" s="352"/>
      <c r="AR292" s="352"/>
      <c r="AS292" s="352"/>
      <c r="AT292" s="352"/>
      <c r="AU292" s="352"/>
      <c r="AV292" s="352"/>
      <c r="AW292" s="352"/>
      <c r="AX292" s="352"/>
      <c r="AY292" s="352"/>
      <c r="AZ292" s="352"/>
      <c r="BA292" s="352"/>
      <c r="BB292" s="352"/>
      <c r="BC292" s="352"/>
      <c r="BD292" s="352"/>
      <c r="BE292" s="352"/>
      <c r="BF292" s="352"/>
    </row>
    <row r="293" customFormat="false" ht="12.75" hidden="false" customHeight="false" outlineLevel="0" collapsed="false">
      <c r="B293" s="346" t="n">
        <v>0.066379593327733</v>
      </c>
      <c r="D293" s="352"/>
      <c r="E293" s="352"/>
      <c r="F293" s="352"/>
      <c r="G293" s="352"/>
      <c r="H293" s="352"/>
      <c r="I293" s="352"/>
      <c r="J293" s="352"/>
      <c r="K293" s="352"/>
      <c r="L293" s="352"/>
      <c r="M293" s="354"/>
      <c r="N293" s="352"/>
      <c r="O293" s="352"/>
      <c r="P293" s="352"/>
      <c r="Q293" s="352"/>
      <c r="R293" s="352"/>
      <c r="S293" s="352"/>
      <c r="T293" s="352"/>
      <c r="U293" s="352"/>
      <c r="V293" s="352"/>
      <c r="W293" s="352"/>
      <c r="X293" s="352"/>
      <c r="Y293" s="352"/>
      <c r="Z293" s="352"/>
      <c r="AA293" s="352"/>
      <c r="AB293" s="352"/>
      <c r="AC293" s="352"/>
      <c r="AD293" s="352"/>
      <c r="AE293" s="352"/>
      <c r="AF293" s="352"/>
      <c r="AG293" s="352"/>
      <c r="AH293" s="352"/>
      <c r="AI293" s="352"/>
      <c r="AJ293" s="352"/>
      <c r="AK293" s="352"/>
      <c r="AL293" s="352"/>
      <c r="AM293" s="352"/>
      <c r="AN293" s="352"/>
      <c r="AO293" s="352"/>
      <c r="AP293" s="352"/>
      <c r="AQ293" s="352"/>
      <c r="AR293" s="352"/>
      <c r="AS293" s="352"/>
      <c r="AT293" s="352"/>
      <c r="AU293" s="352"/>
      <c r="AV293" s="352"/>
      <c r="AW293" s="352"/>
      <c r="AX293" s="352"/>
      <c r="AY293" s="352"/>
      <c r="AZ293" s="352"/>
      <c r="BA293" s="352"/>
      <c r="BB293" s="352"/>
      <c r="BC293" s="352"/>
      <c r="BD293" s="352"/>
      <c r="BE293" s="352"/>
      <c r="BF293" s="352"/>
    </row>
    <row r="294" customFormat="false" ht="12.75" hidden="false" customHeight="false" outlineLevel="0" collapsed="false">
      <c r="B294" s="346" t="n">
        <v>0.066375726619661</v>
      </c>
      <c r="D294" s="352"/>
      <c r="E294" s="352"/>
      <c r="F294" s="352"/>
      <c r="G294" s="352"/>
      <c r="H294" s="352"/>
      <c r="I294" s="352"/>
      <c r="J294" s="352"/>
      <c r="K294" s="352"/>
      <c r="L294" s="352"/>
      <c r="M294" s="354"/>
      <c r="N294" s="352"/>
      <c r="O294" s="352"/>
      <c r="P294" s="352"/>
      <c r="Q294" s="352"/>
      <c r="R294" s="352"/>
      <c r="S294" s="352"/>
      <c r="T294" s="352"/>
      <c r="U294" s="352"/>
      <c r="V294" s="352"/>
      <c r="W294" s="352"/>
      <c r="X294" s="352"/>
      <c r="Y294" s="352"/>
      <c r="Z294" s="352"/>
      <c r="AA294" s="352"/>
      <c r="AB294" s="352"/>
      <c r="AC294" s="352"/>
      <c r="AD294" s="352"/>
      <c r="AE294" s="352"/>
      <c r="AF294" s="352"/>
      <c r="AG294" s="352"/>
      <c r="AH294" s="352"/>
      <c r="AI294" s="352"/>
      <c r="AJ294" s="352"/>
      <c r="AK294" s="352"/>
      <c r="AL294" s="352"/>
      <c r="AM294" s="352"/>
      <c r="AN294" s="352"/>
      <c r="AO294" s="352"/>
      <c r="AP294" s="352"/>
      <c r="AQ294" s="352"/>
      <c r="AR294" s="352"/>
      <c r="AS294" s="352"/>
      <c r="AT294" s="352"/>
      <c r="AU294" s="352"/>
      <c r="AV294" s="352"/>
      <c r="AW294" s="352"/>
      <c r="AX294" s="352"/>
      <c r="AY294" s="352"/>
      <c r="AZ294" s="352"/>
      <c r="BA294" s="352"/>
      <c r="BB294" s="352"/>
      <c r="BC294" s="352"/>
      <c r="BD294" s="352"/>
      <c r="BE294" s="352"/>
      <c r="BF294" s="352"/>
    </row>
    <row r="295" customFormat="false" ht="12.75" hidden="false" customHeight="false" outlineLevel="0" collapsed="false">
      <c r="B295" s="346" t="n">
        <v>0.066371984644112</v>
      </c>
      <c r="D295" s="352"/>
      <c r="E295" s="352"/>
      <c r="F295" s="352"/>
      <c r="G295" s="352"/>
      <c r="H295" s="352"/>
      <c r="I295" s="352"/>
      <c r="J295" s="352"/>
      <c r="K295" s="352"/>
      <c r="L295" s="352"/>
      <c r="M295" s="354"/>
      <c r="N295" s="352"/>
      <c r="O295" s="352"/>
      <c r="P295" s="352"/>
      <c r="Q295" s="352"/>
      <c r="R295" s="352"/>
      <c r="S295" s="352"/>
      <c r="T295" s="352"/>
      <c r="U295" s="352"/>
      <c r="V295" s="352"/>
      <c r="W295" s="352"/>
      <c r="X295" s="352"/>
      <c r="Y295" s="352"/>
      <c r="Z295" s="352"/>
      <c r="AA295" s="352"/>
      <c r="AB295" s="352"/>
      <c r="AC295" s="352"/>
      <c r="AD295" s="352"/>
      <c r="AE295" s="352"/>
      <c r="AF295" s="352"/>
      <c r="AG295" s="352"/>
      <c r="AH295" s="352"/>
      <c r="AI295" s="352"/>
      <c r="AJ295" s="352"/>
      <c r="AK295" s="352"/>
      <c r="AL295" s="352"/>
      <c r="AM295" s="352"/>
      <c r="AN295" s="352"/>
      <c r="AO295" s="352"/>
      <c r="AP295" s="352"/>
      <c r="AQ295" s="352"/>
      <c r="AR295" s="352"/>
      <c r="AS295" s="352"/>
      <c r="AT295" s="352"/>
      <c r="AU295" s="352"/>
      <c r="AV295" s="352"/>
      <c r="AW295" s="352"/>
      <c r="AX295" s="352"/>
      <c r="AY295" s="352"/>
      <c r="AZ295" s="352"/>
      <c r="BA295" s="352"/>
      <c r="BB295" s="352"/>
      <c r="BC295" s="352"/>
      <c r="BD295" s="352"/>
      <c r="BE295" s="352"/>
      <c r="BF295" s="352"/>
    </row>
    <row r="296" customFormat="false" ht="12.75" hidden="false" customHeight="false" outlineLevel="0" collapsed="false">
      <c r="B296" s="346" t="n">
        <v>0.066368117936049</v>
      </c>
      <c r="D296" s="352"/>
      <c r="E296" s="352"/>
      <c r="F296" s="352"/>
      <c r="G296" s="352"/>
      <c r="H296" s="352"/>
      <c r="I296" s="352"/>
      <c r="J296" s="352"/>
      <c r="K296" s="352"/>
      <c r="L296" s="352"/>
      <c r="M296" s="354"/>
      <c r="N296" s="352"/>
      <c r="O296" s="352"/>
      <c r="P296" s="352"/>
      <c r="Q296" s="352"/>
      <c r="R296" s="352"/>
      <c r="S296" s="352"/>
      <c r="T296" s="352"/>
      <c r="U296" s="352"/>
      <c r="V296" s="352"/>
      <c r="W296" s="352"/>
      <c r="X296" s="352"/>
      <c r="Y296" s="352"/>
      <c r="Z296" s="352"/>
      <c r="AA296" s="352"/>
      <c r="AB296" s="352"/>
      <c r="AC296" s="352"/>
      <c r="AD296" s="352"/>
      <c r="AE296" s="352"/>
      <c r="AF296" s="352"/>
      <c r="AG296" s="352"/>
      <c r="AH296" s="352"/>
      <c r="AI296" s="352"/>
      <c r="AJ296" s="352"/>
      <c r="AK296" s="352"/>
      <c r="AL296" s="352"/>
      <c r="AM296" s="352"/>
      <c r="AN296" s="352"/>
      <c r="AO296" s="352"/>
      <c r="AP296" s="352"/>
      <c r="AQ296" s="352"/>
      <c r="AR296" s="352"/>
      <c r="AS296" s="352"/>
      <c r="AT296" s="352"/>
      <c r="AU296" s="352"/>
      <c r="AV296" s="352"/>
      <c r="AW296" s="352"/>
      <c r="AX296" s="352"/>
      <c r="AY296" s="352"/>
      <c r="AZ296" s="352"/>
      <c r="BA296" s="352"/>
      <c r="BB296" s="352"/>
      <c r="BC296" s="352"/>
      <c r="BD296" s="352"/>
      <c r="BE296" s="352"/>
      <c r="BF296" s="352"/>
    </row>
    <row r="297" customFormat="false" ht="12.75" hidden="false" customHeight="false" outlineLevel="0" collapsed="false">
      <c r="B297" s="346" t="n">
        <v>0.066364375960508</v>
      </c>
      <c r="D297" s="352"/>
      <c r="E297" s="352"/>
      <c r="F297" s="352"/>
      <c r="G297" s="352"/>
      <c r="H297" s="352"/>
      <c r="I297" s="352"/>
      <c r="J297" s="352"/>
      <c r="K297" s="352"/>
      <c r="L297" s="352"/>
      <c r="M297" s="354"/>
      <c r="N297" s="352"/>
      <c r="O297" s="352"/>
      <c r="P297" s="352"/>
      <c r="Q297" s="352"/>
      <c r="R297" s="352"/>
      <c r="S297" s="352"/>
      <c r="T297" s="352"/>
      <c r="U297" s="352"/>
      <c r="V297" s="352"/>
      <c r="W297" s="352"/>
      <c r="X297" s="352"/>
      <c r="Y297" s="352"/>
      <c r="Z297" s="352"/>
      <c r="AA297" s="352"/>
      <c r="AB297" s="352"/>
      <c r="AC297" s="352"/>
      <c r="AD297" s="352"/>
      <c r="AE297" s="352"/>
      <c r="AF297" s="352"/>
      <c r="AG297" s="352"/>
      <c r="AH297" s="352"/>
      <c r="AI297" s="352"/>
      <c r="AJ297" s="352"/>
      <c r="AK297" s="352"/>
      <c r="AL297" s="352"/>
      <c r="AM297" s="352"/>
      <c r="AN297" s="352"/>
      <c r="AO297" s="352"/>
      <c r="AP297" s="352"/>
      <c r="AQ297" s="352"/>
      <c r="AR297" s="352"/>
      <c r="AS297" s="352"/>
      <c r="AT297" s="352"/>
      <c r="AU297" s="352"/>
      <c r="AV297" s="352"/>
      <c r="AW297" s="352"/>
      <c r="AX297" s="352"/>
      <c r="AY297" s="352"/>
      <c r="AZ297" s="352"/>
      <c r="BA297" s="352"/>
      <c r="BB297" s="352"/>
      <c r="BC297" s="352"/>
      <c r="BD297" s="352"/>
      <c r="BE297" s="352"/>
      <c r="BF297" s="352"/>
    </row>
    <row r="298" customFormat="false" ht="12.75" hidden="false" customHeight="false" outlineLevel="0" collapsed="false">
      <c r="B298" s="346" t="n">
        <v>0.066360509252455</v>
      </c>
      <c r="D298" s="352"/>
      <c r="E298" s="352"/>
      <c r="F298" s="352"/>
      <c r="G298" s="352"/>
      <c r="H298" s="352"/>
      <c r="I298" s="352"/>
      <c r="J298" s="352"/>
      <c r="K298" s="352"/>
      <c r="L298" s="352"/>
      <c r="M298" s="354"/>
      <c r="N298" s="352"/>
      <c r="O298" s="352"/>
      <c r="P298" s="352"/>
      <c r="Q298" s="352"/>
      <c r="R298" s="352"/>
      <c r="S298" s="352"/>
      <c r="T298" s="352"/>
      <c r="U298" s="352"/>
      <c r="V298" s="352"/>
      <c r="W298" s="352"/>
      <c r="X298" s="352"/>
      <c r="Y298" s="352"/>
      <c r="Z298" s="352"/>
      <c r="AA298" s="352"/>
      <c r="AB298" s="352"/>
      <c r="AC298" s="352"/>
      <c r="AD298" s="352"/>
      <c r="AE298" s="352"/>
      <c r="AF298" s="352"/>
      <c r="AG298" s="352"/>
      <c r="AH298" s="352"/>
      <c r="AI298" s="352"/>
      <c r="AJ298" s="352"/>
      <c r="AK298" s="352"/>
      <c r="AL298" s="352"/>
      <c r="AM298" s="352"/>
      <c r="AN298" s="352"/>
      <c r="AO298" s="352"/>
      <c r="AP298" s="352"/>
      <c r="AQ298" s="352"/>
      <c r="AR298" s="352"/>
      <c r="AS298" s="352"/>
      <c r="AT298" s="352"/>
      <c r="AU298" s="352"/>
      <c r="AV298" s="352"/>
      <c r="AW298" s="352"/>
      <c r="AX298" s="352"/>
      <c r="AY298" s="352"/>
      <c r="AZ298" s="352"/>
      <c r="BA298" s="352"/>
      <c r="BB298" s="352"/>
      <c r="BC298" s="352"/>
      <c r="BD298" s="352"/>
      <c r="BE298" s="352"/>
      <c r="BF298" s="352"/>
    </row>
    <row r="299" customFormat="false" ht="12.75" hidden="false" customHeight="false" outlineLevel="0" collapsed="false">
      <c r="B299" s="346" t="n">
        <v>0.066356642544407</v>
      </c>
      <c r="D299" s="352"/>
      <c r="E299" s="352"/>
      <c r="F299" s="352"/>
      <c r="G299" s="352"/>
      <c r="H299" s="352"/>
      <c r="I299" s="352"/>
      <c r="J299" s="352"/>
      <c r="K299" s="352"/>
      <c r="L299" s="352"/>
      <c r="M299" s="354"/>
      <c r="N299" s="352"/>
      <c r="O299" s="352"/>
      <c r="P299" s="352"/>
      <c r="Q299" s="352"/>
      <c r="R299" s="352"/>
      <c r="S299" s="352"/>
      <c r="T299" s="352"/>
      <c r="U299" s="352"/>
      <c r="V299" s="352"/>
      <c r="W299" s="352"/>
      <c r="X299" s="352"/>
      <c r="Y299" s="352"/>
      <c r="Z299" s="352"/>
      <c r="AA299" s="352"/>
      <c r="AB299" s="352"/>
      <c r="AC299" s="352"/>
      <c r="AD299" s="352"/>
      <c r="AE299" s="352"/>
      <c r="AF299" s="352"/>
      <c r="AG299" s="352"/>
      <c r="AH299" s="352"/>
      <c r="AI299" s="352"/>
      <c r="AJ299" s="352"/>
      <c r="AK299" s="352"/>
      <c r="AL299" s="352"/>
      <c r="AM299" s="352"/>
      <c r="AN299" s="352"/>
      <c r="AO299" s="352"/>
      <c r="AP299" s="352"/>
      <c r="AQ299" s="352"/>
      <c r="AR299" s="352"/>
      <c r="AS299" s="352"/>
      <c r="AT299" s="352"/>
      <c r="AU299" s="352"/>
      <c r="AV299" s="352"/>
      <c r="AW299" s="352"/>
      <c r="AX299" s="352"/>
      <c r="AY299" s="352"/>
      <c r="AZ299" s="352"/>
      <c r="BA299" s="352"/>
      <c r="BB299" s="352"/>
      <c r="BC299" s="352"/>
      <c r="BD299" s="352"/>
      <c r="BE299" s="352"/>
      <c r="BF299" s="352"/>
    </row>
    <row r="300" customFormat="false" ht="12.75" hidden="false" customHeight="false" outlineLevel="0" collapsed="false">
      <c r="B300" s="346" t="n">
        <v>0.066352900568881</v>
      </c>
      <c r="D300" s="352"/>
      <c r="E300" s="352"/>
      <c r="F300" s="352"/>
      <c r="G300" s="352"/>
      <c r="H300" s="352"/>
      <c r="I300" s="352"/>
      <c r="J300" s="352"/>
      <c r="K300" s="352"/>
      <c r="L300" s="352"/>
      <c r="M300" s="354"/>
      <c r="N300" s="352"/>
      <c r="O300" s="352"/>
      <c r="P300" s="352"/>
      <c r="Q300" s="352"/>
      <c r="R300" s="352"/>
      <c r="S300" s="352"/>
      <c r="T300" s="352"/>
      <c r="U300" s="352"/>
      <c r="V300" s="352"/>
      <c r="W300" s="352"/>
      <c r="X300" s="352"/>
      <c r="Y300" s="352"/>
      <c r="Z300" s="352"/>
      <c r="AA300" s="352"/>
      <c r="AB300" s="352"/>
      <c r="AC300" s="352"/>
      <c r="AD300" s="352"/>
      <c r="AE300" s="352"/>
      <c r="AF300" s="352"/>
      <c r="AG300" s="352"/>
      <c r="AH300" s="352"/>
      <c r="AI300" s="352"/>
      <c r="AJ300" s="352"/>
      <c r="AK300" s="352"/>
      <c r="AL300" s="352"/>
      <c r="AM300" s="352"/>
      <c r="AN300" s="352"/>
      <c r="AO300" s="352"/>
      <c r="AP300" s="352"/>
      <c r="AQ300" s="352"/>
      <c r="AR300" s="352"/>
      <c r="AS300" s="352"/>
      <c r="AT300" s="352"/>
      <c r="AU300" s="352"/>
      <c r="AV300" s="352"/>
      <c r="AW300" s="352"/>
      <c r="AX300" s="352"/>
      <c r="AY300" s="352"/>
      <c r="AZ300" s="352"/>
      <c r="BA300" s="352"/>
      <c r="BB300" s="352"/>
      <c r="BC300" s="352"/>
      <c r="BD300" s="352"/>
      <c r="BE300" s="352"/>
      <c r="BF300" s="352"/>
    </row>
    <row r="301" customFormat="false" ht="12.75" hidden="false" customHeight="false" outlineLevel="0" collapsed="false">
      <c r="B301" s="346" t="n">
        <v>0.066349033860842</v>
      </c>
      <c r="D301" s="352"/>
      <c r="E301" s="352"/>
      <c r="F301" s="352"/>
      <c r="G301" s="352"/>
      <c r="H301" s="352"/>
      <c r="I301" s="352"/>
      <c r="J301" s="352"/>
      <c r="K301" s="352"/>
      <c r="L301" s="352"/>
      <c r="M301" s="354"/>
      <c r="N301" s="352"/>
      <c r="O301" s="352"/>
      <c r="P301" s="352"/>
      <c r="Q301" s="352"/>
      <c r="R301" s="352"/>
      <c r="S301" s="352"/>
      <c r="T301" s="352"/>
      <c r="U301" s="352"/>
      <c r="V301" s="352"/>
      <c r="W301" s="352"/>
      <c r="X301" s="352"/>
      <c r="Y301" s="352"/>
      <c r="Z301" s="352"/>
      <c r="AA301" s="352"/>
      <c r="AB301" s="352"/>
      <c r="AC301" s="352"/>
      <c r="AD301" s="352"/>
      <c r="AE301" s="352"/>
      <c r="AF301" s="352"/>
      <c r="AG301" s="352"/>
      <c r="AH301" s="352"/>
      <c r="AI301" s="352"/>
      <c r="AJ301" s="352"/>
      <c r="AK301" s="352"/>
      <c r="AL301" s="352"/>
      <c r="AM301" s="352"/>
      <c r="AN301" s="352"/>
      <c r="AO301" s="352"/>
      <c r="AP301" s="352"/>
      <c r="AQ301" s="352"/>
      <c r="AR301" s="352"/>
      <c r="AS301" s="352"/>
      <c r="AT301" s="352"/>
      <c r="AU301" s="352"/>
      <c r="AV301" s="352"/>
      <c r="AW301" s="352"/>
      <c r="AX301" s="352"/>
      <c r="AY301" s="352"/>
      <c r="AZ301" s="352"/>
      <c r="BA301" s="352"/>
      <c r="BB301" s="352"/>
      <c r="BC301" s="352"/>
      <c r="BD301" s="352"/>
      <c r="BE301" s="352"/>
      <c r="BF301" s="352"/>
    </row>
    <row r="302" customFormat="false" ht="12.75" hidden="false" customHeight="false" outlineLevel="0" collapsed="false">
      <c r="B302" s="346" t="n">
        <v>0.066345291885326</v>
      </c>
      <c r="D302" s="352"/>
      <c r="E302" s="352"/>
      <c r="F302" s="352"/>
      <c r="G302" s="352"/>
      <c r="H302" s="352"/>
      <c r="I302" s="352"/>
      <c r="J302" s="352"/>
      <c r="K302" s="352"/>
      <c r="L302" s="352"/>
      <c r="M302" s="354"/>
      <c r="N302" s="352"/>
      <c r="O302" s="352"/>
      <c r="P302" s="352"/>
      <c r="Q302" s="352"/>
      <c r="R302" s="352"/>
      <c r="S302" s="352"/>
      <c r="T302" s="352"/>
      <c r="U302" s="352"/>
      <c r="V302" s="352"/>
      <c r="W302" s="352"/>
      <c r="X302" s="352"/>
      <c r="Y302" s="352"/>
      <c r="Z302" s="352"/>
      <c r="AA302" s="352"/>
      <c r="AB302" s="352"/>
      <c r="AC302" s="352"/>
      <c r="AD302" s="352"/>
      <c r="AE302" s="352"/>
      <c r="AF302" s="352"/>
      <c r="AG302" s="352"/>
      <c r="AH302" s="352"/>
      <c r="AI302" s="352"/>
      <c r="AJ302" s="352"/>
      <c r="AK302" s="352"/>
      <c r="AL302" s="352"/>
      <c r="AM302" s="352"/>
      <c r="AN302" s="352"/>
      <c r="AO302" s="352"/>
      <c r="AP302" s="352"/>
      <c r="AQ302" s="352"/>
      <c r="AR302" s="352"/>
      <c r="AS302" s="352"/>
      <c r="AT302" s="352"/>
      <c r="AU302" s="352"/>
      <c r="AV302" s="352"/>
      <c r="AW302" s="352"/>
      <c r="AX302" s="352"/>
      <c r="AY302" s="352"/>
      <c r="AZ302" s="352"/>
      <c r="BA302" s="352"/>
      <c r="BB302" s="352"/>
      <c r="BC302" s="352"/>
      <c r="BD302" s="352"/>
      <c r="BE302" s="352"/>
      <c r="BF302" s="352"/>
    </row>
    <row r="303" customFormat="false" ht="12.75" hidden="false" customHeight="false" outlineLevel="0" collapsed="false">
      <c r="B303" s="346" t="n">
        <v>0.066341425177297</v>
      </c>
    </row>
    <row r="304" customFormat="false" ht="12.75" hidden="false" customHeight="false" outlineLevel="0" collapsed="false">
      <c r="B304" s="346" t="n">
        <v>0.066337558469274</v>
      </c>
    </row>
    <row r="305" customFormat="false" ht="12.75" hidden="false" customHeight="false" outlineLevel="0" collapsed="false">
      <c r="B305" s="346" t="n">
        <v>0.066334065958805</v>
      </c>
    </row>
    <row r="306" customFormat="false" ht="12.75" hidden="false" customHeight="false" outlineLevel="0" collapsed="false">
      <c r="B306" s="346" t="n">
        <v>0.06633019925079</v>
      </c>
    </row>
    <row r="307" customFormat="false" ht="12.75" hidden="false" customHeight="false" outlineLevel="0" collapsed="false">
      <c r="B307" s="346" t="n">
        <v>0.066326457275297</v>
      </c>
    </row>
    <row r="308" customFormat="false" ht="12.75" hidden="false" customHeight="false" outlineLevel="0" collapsed="false">
      <c r="B308" s="346" t="n">
        <v>0.066322590567292</v>
      </c>
    </row>
    <row r="309" customFormat="false" ht="12.75" hidden="false" customHeight="false" outlineLevel="0" collapsed="false">
      <c r="B309" s="346" t="n">
        <v>0.066318848591809</v>
      </c>
    </row>
    <row r="310" customFormat="false" ht="12.75" hidden="false" customHeight="false" outlineLevel="0" collapsed="false">
      <c r="B310" s="346" t="n">
        <v>0.066314981883814</v>
      </c>
    </row>
    <row r="311" customFormat="false" ht="12.75" hidden="false" customHeight="false" outlineLevel="0" collapsed="false">
      <c r="B311" s="346" t="n">
        <v>0.066311115175824</v>
      </c>
    </row>
    <row r="312" customFormat="false" ht="12.75" hidden="false" customHeight="false" outlineLevel="0" collapsed="false">
      <c r="B312" s="346" t="n">
        <v>0.066307373200355</v>
      </c>
    </row>
    <row r="313" customFormat="false" ht="12.75" hidden="false" customHeight="false" outlineLevel="0" collapsed="false">
      <c r="B313" s="346" t="n">
        <v>0.066303506492375</v>
      </c>
    </row>
    <row r="314" customFormat="false" ht="12.75" hidden="false" customHeight="false" outlineLevel="0" collapsed="false">
      <c r="B314" s="346" t="n">
        <v>0.066299764516914</v>
      </c>
    </row>
    <row r="315" customFormat="false" ht="12.75" hidden="false" customHeight="false" outlineLevel="0" collapsed="false">
      <c r="B315" s="346" t="n">
        <v>0.066295897808944</v>
      </c>
    </row>
    <row r="316" customFormat="false" ht="12.75" hidden="false" customHeight="false" outlineLevel="0" collapsed="false">
      <c r="B316" s="346" t="n">
        <v>0.066292031100978</v>
      </c>
    </row>
    <row r="317" customFormat="false" ht="12.75" hidden="false" customHeight="false" outlineLevel="0" collapsed="false">
      <c r="B317" s="346" t="n">
        <v>0.066288538590562</v>
      </c>
    </row>
    <row r="318" customFormat="false" ht="12.75" hidden="false" customHeight="false" outlineLevel="0" collapsed="false">
      <c r="B318" s="346" t="n">
        <v>0.066284671882606</v>
      </c>
    </row>
    <row r="319" customFormat="false" ht="12.75" hidden="false" customHeight="false" outlineLevel="0" collapsed="false">
      <c r="B319" s="346" t="n">
        <v>0.06628092990717</v>
      </c>
    </row>
    <row r="320" customFormat="false" ht="12.75" hidden="false" customHeight="false" outlineLevel="0" collapsed="false">
      <c r="B320" s="346" t="n">
        <v>0.066277063199223</v>
      </c>
    </row>
    <row r="321" customFormat="false" ht="12.75" hidden="false" customHeight="false" outlineLevel="0" collapsed="false">
      <c r="B321" s="346" t="n">
        <v>0.066273321223796</v>
      </c>
    </row>
    <row r="322" customFormat="false" ht="12.75" hidden="false" customHeight="false" outlineLevel="0" collapsed="false">
      <c r="B322" s="346" t="n">
        <v>0.06626945451586</v>
      </c>
    </row>
    <row r="323" customFormat="false" ht="12.75" hidden="false" customHeight="false" outlineLevel="0" collapsed="false">
      <c r="B323" s="346" t="n">
        <v>0.066265587807928</v>
      </c>
    </row>
    <row r="324" customFormat="false" ht="12.75" hidden="false" customHeight="false" outlineLevel="0" collapsed="false">
      <c r="B324" s="346" t="n">
        <v>0.066261845832514</v>
      </c>
    </row>
    <row r="325" customFormat="false" ht="12.75" hidden="false" customHeight="false" outlineLevel="0" collapsed="false">
      <c r="B325" s="346" t="n">
        <v>0.066257979124593</v>
      </c>
    </row>
    <row r="326" customFormat="false" ht="12.75" hidden="false" customHeight="false" outlineLevel="0" collapsed="false">
      <c r="B326" s="346" t="n">
        <v>0.066254237149189</v>
      </c>
    </row>
    <row r="327" customFormat="false" ht="12.75" hidden="false" customHeight="false" outlineLevel="0" collapsed="false">
      <c r="B327" s="346" t="n">
        <v>0.066250370441277</v>
      </c>
    </row>
    <row r="328" customFormat="false" ht="12.75" hidden="false" customHeight="false" outlineLevel="0" collapsed="false">
      <c r="B328" s="346" t="n">
        <v>0.06624650373337</v>
      </c>
    </row>
    <row r="329" customFormat="false" ht="12.75" hidden="false" customHeight="false" outlineLevel="0" collapsed="false">
      <c r="B329" s="346" t="n">
        <v>0.066242886490493</v>
      </c>
    </row>
    <row r="330" customFormat="false" ht="12.75" hidden="false" customHeight="false" outlineLevel="0" collapsed="false">
      <c r="B330" s="346" t="n">
        <v>0.066239019782596</v>
      </c>
    </row>
    <row r="331" customFormat="false" ht="12.75" hidden="false" customHeight="false" outlineLevel="0" collapsed="false">
      <c r="B331" s="346" t="n">
        <v>0.066235277807216</v>
      </c>
    </row>
    <row r="332" customFormat="false" ht="12.75" hidden="false" customHeight="false" outlineLevel="0" collapsed="false">
      <c r="B332" s="346" t="n">
        <v>0.066231411099328</v>
      </c>
    </row>
    <row r="333" customFormat="false" ht="12.75" hidden="false" customHeight="false" outlineLevel="0" collapsed="false">
      <c r="B333" s="346" t="n">
        <v>0.066227669123958</v>
      </c>
    </row>
    <row r="334" customFormat="false" ht="12.75" hidden="false" customHeight="false" outlineLevel="0" collapsed="false">
      <c r="B334" s="346" t="n">
        <v>0.066223802416079</v>
      </c>
    </row>
    <row r="335" customFormat="false" ht="12.75" hidden="false" customHeight="false" outlineLevel="0" collapsed="false">
      <c r="B335" s="346" t="n">
        <v>0.066219935708206</v>
      </c>
    </row>
    <row r="336" customFormat="false" ht="12.75" hidden="false" customHeight="false" outlineLevel="0" collapsed="false">
      <c r="B336" s="346" t="n">
        <v>0.066216193732849</v>
      </c>
    </row>
    <row r="337" customFormat="false" ht="12.75" hidden="false" customHeight="false" outlineLevel="0" collapsed="false">
      <c r="B337" s="346" t="n">
        <v>0.066212327024986</v>
      </c>
    </row>
    <row r="338" customFormat="false" ht="12.75" hidden="false" customHeight="false" outlineLevel="0" collapsed="false">
      <c r="B338" s="346" t="n">
        <v>0.066208585049639</v>
      </c>
    </row>
    <row r="339" customFormat="false" ht="12.75" hidden="false" customHeight="false" outlineLevel="0" collapsed="false">
      <c r="B339" s="346" t="n">
        <v>0.066204718341786</v>
      </c>
    </row>
    <row r="340" customFormat="false" ht="12.75" hidden="false" customHeight="false" outlineLevel="0" collapsed="false">
      <c r="B340" s="346" t="n">
        <v>0.066200851633937</v>
      </c>
    </row>
    <row r="341" customFormat="false" ht="12.75" hidden="false" customHeight="false" outlineLevel="0" collapsed="false">
      <c r="B341" s="346" t="n">
        <v>0.066197359123626</v>
      </c>
    </row>
    <row r="342" customFormat="false" ht="12.75" hidden="false" customHeight="false" outlineLevel="0" collapsed="false">
      <c r="B342" s="346" t="n">
        <v>0.066193492415787</v>
      </c>
    </row>
    <row r="343" customFormat="false" ht="12.75" hidden="false" customHeight="false" outlineLevel="0" collapsed="false">
      <c r="B343" s="346" t="n">
        <v>0.066189750440463</v>
      </c>
    </row>
    <row r="344" customFormat="false" ht="12.75" hidden="false" customHeight="false" outlineLevel="0" collapsed="false">
      <c r="B344" s="346" t="n">
        <v>0.066185883732634</v>
      </c>
    </row>
    <row r="345" customFormat="false" ht="12.75" hidden="false" customHeight="false" outlineLevel="0" collapsed="false">
      <c r="B345" s="346" t="n">
        <v>0.06618214175732</v>
      </c>
    </row>
    <row r="346" customFormat="false" ht="12.75" hidden="false" customHeight="false" outlineLevel="0" collapsed="false">
      <c r="B346" s="346" t="n">
        <v>0.066178275049499</v>
      </c>
    </row>
    <row r="347" customFormat="false" ht="12.75" hidden="false" customHeight="false" outlineLevel="0" collapsed="false">
      <c r="B347" s="346" t="n">
        <v>0.066174408341685</v>
      </c>
    </row>
    <row r="348" customFormat="false" ht="12.75" hidden="false" customHeight="false" outlineLevel="0" collapsed="false">
      <c r="B348" s="346" t="n">
        <v>0.066170666366385</v>
      </c>
    </row>
    <row r="349" customFormat="false" ht="12.75" hidden="false" customHeight="false" outlineLevel="0" collapsed="false">
      <c r="B349" s="346" t="n">
        <v>0.06616679965858</v>
      </c>
    </row>
    <row r="350" customFormat="false" ht="12.75" hidden="false" customHeight="false" outlineLevel="0" collapsed="false">
      <c r="B350" s="346" t="n">
        <v>0.066163057683289</v>
      </c>
    </row>
    <row r="351" customFormat="false" ht="12.75" hidden="false" customHeight="false" outlineLevel="0" collapsed="false">
      <c r="B351" s="346" t="n">
        <v>0.066159190975494</v>
      </c>
    </row>
    <row r="352" customFormat="false" ht="12.75" hidden="false" customHeight="false" outlineLevel="0" collapsed="false">
      <c r="B352" s="346" t="n">
        <v>0.066155324267704</v>
      </c>
    </row>
    <row r="353" customFormat="false" ht="12.75" hidden="false" customHeight="false" outlineLevel="0" collapsed="false">
      <c r="B353" s="346" t="n">
        <v>0.066151831757445</v>
      </c>
    </row>
    <row r="354" customFormat="false" ht="12.75" hidden="false" customHeight="false" outlineLevel="0" collapsed="false">
      <c r="B354" s="346" t="n">
        <v>0.066147965049664</v>
      </c>
    </row>
    <row r="355" customFormat="false" ht="12.75" hidden="false" customHeight="false" outlineLevel="0" collapsed="false">
      <c r="B355" s="346" t="n">
        <v>0.066144223074397</v>
      </c>
    </row>
    <row r="356" customFormat="false" ht="12.75" hidden="false" customHeight="false" outlineLevel="0" collapsed="false">
      <c r="B356" s="346" t="n">
        <v>0.066140356366626</v>
      </c>
    </row>
    <row r="357" customFormat="false" ht="12.75" hidden="false" customHeight="false" outlineLevel="0" collapsed="false">
      <c r="B357" s="346" t="n">
        <v>0.066136614391369</v>
      </c>
    </row>
    <row r="358" customFormat="false" ht="12.75" hidden="false" customHeight="false" outlineLevel="0" collapsed="false">
      <c r="B358" s="346" t="n">
        <v>0.066132747683607</v>
      </c>
    </row>
    <row r="359" customFormat="false" ht="12.75" hidden="false" customHeight="false" outlineLevel="0" collapsed="false">
      <c r="B359" s="346" t="n">
        <v>0.06612888097585</v>
      </c>
    </row>
    <row r="360" customFormat="false" ht="12.75" hidden="false" customHeight="false" outlineLevel="0" collapsed="false">
      <c r="B360" s="346" t="n">
        <v>0.066125139000606</v>
      </c>
    </row>
    <row r="361" customFormat="false" ht="12.75" hidden="false" customHeight="false" outlineLevel="0" collapsed="false">
      <c r="B361" s="346" t="n">
        <v>0.06612127229286</v>
      </c>
    </row>
    <row r="362" customFormat="false" ht="12.75" hidden="false" customHeight="false" outlineLevel="0" collapsed="false">
      <c r="B362" s="346" t="n">
        <v>0.066117530317626</v>
      </c>
    </row>
    <row r="363" customFormat="false" ht="12.75" hidden="false" customHeight="false" outlineLevel="0" collapsed="false">
      <c r="B363" s="346"/>
    </row>
    <row r="364" customFormat="false" ht="12.75" hidden="false" customHeight="false" outlineLevel="0" collapsed="false">
      <c r="B364" s="346"/>
    </row>
    <row r="365" customFormat="false" ht="12.75" hidden="false" customHeight="false" outlineLevel="0" collapsed="false">
      <c r="B365" s="346"/>
    </row>
    <row r="366" customFormat="false" ht="12.75" hidden="false" customHeight="false" outlineLevel="0" collapsed="false">
      <c r="B366" s="346"/>
    </row>
    <row r="367" customFormat="false" ht="12.75" hidden="false" customHeight="false" outlineLevel="0" collapsed="false">
      <c r="B367" s="346"/>
    </row>
    <row r="368" customFormat="false" ht="12.75" hidden="false" customHeight="false" outlineLevel="0" collapsed="false">
      <c r="B368" s="346"/>
    </row>
    <row r="369" customFormat="false" ht="12.75" hidden="false" customHeight="false" outlineLevel="0" collapsed="false">
      <c r="B369" s="346"/>
    </row>
    <row r="370" customFormat="false" ht="12.75" hidden="false" customHeight="false" outlineLevel="0" collapsed="false">
      <c r="B370" s="346"/>
    </row>
    <row r="371" customFormat="false" ht="12.75" hidden="false" customHeight="false" outlineLevel="0" collapsed="false">
      <c r="B371" s="346"/>
    </row>
    <row r="372" customFormat="false" ht="12.75" hidden="false" customHeight="false" outlineLevel="0" collapsed="false">
      <c r="B372" s="346"/>
    </row>
    <row r="373" customFormat="false" ht="12.75" hidden="false" customHeight="false" outlineLevel="0" collapsed="false">
      <c r="B373" s="346"/>
    </row>
    <row r="374" customFormat="false" ht="12.75" hidden="false" customHeight="false" outlineLevel="0" collapsed="false">
      <c r="B374" s="346"/>
    </row>
    <row r="375" customFormat="false" ht="12.75" hidden="false" customHeight="false" outlineLevel="0" collapsed="false">
      <c r="B375" s="346"/>
    </row>
    <row r="376" customFormat="false" ht="12.75" hidden="false" customHeight="false" outlineLevel="0" collapsed="false">
      <c r="B376" s="346"/>
    </row>
    <row r="377" customFormat="false" ht="12.75" hidden="false" customHeight="false" outlineLevel="0" collapsed="false">
      <c r="B377" s="346"/>
    </row>
    <row r="378" customFormat="false" ht="12.75" hidden="false" customHeight="false" outlineLevel="0" collapsed="false">
      <c r="B378" s="346"/>
    </row>
    <row r="379" customFormat="false" ht="12.75" hidden="false" customHeight="false" outlineLevel="0" collapsed="false">
      <c r="B379" s="346"/>
    </row>
    <row r="380" customFormat="false" ht="12.75" hidden="false" customHeight="false" outlineLevel="0" collapsed="false">
      <c r="B380" s="346"/>
    </row>
    <row r="381" customFormat="false" ht="12.75" hidden="false" customHeight="false" outlineLevel="0" collapsed="false">
      <c r="B381" s="346"/>
    </row>
    <row r="382" customFormat="false" ht="12.75" hidden="false" customHeight="false" outlineLevel="0" collapsed="false">
      <c r="B382" s="346"/>
    </row>
    <row r="383" customFormat="false" ht="12.75" hidden="false" customHeight="false" outlineLevel="0" collapsed="false">
      <c r="B383" s="346"/>
    </row>
    <row r="384" customFormat="false" ht="12.75" hidden="false" customHeight="false" outlineLevel="0" collapsed="false">
      <c r="B384" s="346"/>
    </row>
    <row r="385" customFormat="false" ht="12.75" hidden="false" customHeight="false" outlineLevel="0" collapsed="false">
      <c r="B385" s="346"/>
    </row>
    <row r="386" customFormat="false" ht="12.75" hidden="false" customHeight="false" outlineLevel="0" collapsed="false">
      <c r="B386" s="346"/>
    </row>
    <row r="387" customFormat="false" ht="12.75" hidden="false" customHeight="false" outlineLevel="0" collapsed="false">
      <c r="B387" s="346"/>
    </row>
    <row r="388" customFormat="false" ht="12.75" hidden="false" customHeight="false" outlineLevel="0" collapsed="false">
      <c r="B388" s="346"/>
    </row>
    <row r="389" customFormat="false" ht="12.75" hidden="false" customHeight="false" outlineLevel="0" collapsed="false">
      <c r="B389" s="346"/>
    </row>
    <row r="390" customFormat="false" ht="12.75" hidden="false" customHeight="false" outlineLevel="0" collapsed="false">
      <c r="B390" s="346"/>
    </row>
    <row r="391" customFormat="false" ht="12.75" hidden="false" customHeight="false" outlineLevel="0" collapsed="false">
      <c r="B391" s="346"/>
    </row>
    <row r="392" customFormat="false" ht="12.75" hidden="false" customHeight="false" outlineLevel="0" collapsed="false">
      <c r="B392" s="346"/>
    </row>
    <row r="393" customFormat="false" ht="12.75" hidden="false" customHeight="false" outlineLevel="0" collapsed="false">
      <c r="B393" s="346"/>
    </row>
    <row r="394" customFormat="false" ht="12.75" hidden="false" customHeight="false" outlineLevel="0" collapsed="false">
      <c r="B394" s="346"/>
    </row>
    <row r="395" customFormat="false" ht="12.75" hidden="false" customHeight="false" outlineLevel="0" collapsed="false">
      <c r="B395" s="346"/>
    </row>
    <row r="396" customFormat="false" ht="12.75" hidden="false" customHeight="false" outlineLevel="0" collapsed="false">
      <c r="B396" s="346"/>
    </row>
    <row r="397" customFormat="false" ht="12.75" hidden="false" customHeight="false" outlineLevel="0" collapsed="false">
      <c r="B397" s="346"/>
    </row>
    <row r="398" customFormat="false" ht="12.75" hidden="false" customHeight="false" outlineLevel="0" collapsed="false">
      <c r="B398" s="346"/>
    </row>
    <row r="399" customFormat="false" ht="12.75" hidden="false" customHeight="false" outlineLevel="0" collapsed="false">
      <c r="B399" s="346"/>
    </row>
    <row r="400" customFormat="false" ht="12.75" hidden="false" customHeight="false" outlineLevel="0" collapsed="false">
      <c r="B400" s="346"/>
    </row>
    <row r="401" customFormat="false" ht="12.75" hidden="false" customHeight="false" outlineLevel="0" collapsed="false">
      <c r="B401" s="346"/>
    </row>
    <row r="402" customFormat="false" ht="12.75" hidden="false" customHeight="false" outlineLevel="0" collapsed="false">
      <c r="B402" s="346"/>
    </row>
    <row r="403" customFormat="false" ht="12.75" hidden="false" customHeight="false" outlineLevel="0" collapsed="false">
      <c r="B403" s="346"/>
    </row>
    <row r="404" customFormat="false" ht="12.75" hidden="false" customHeight="false" outlineLevel="0" collapsed="false">
      <c r="B404" s="346"/>
    </row>
    <row r="405" customFormat="false" ht="12.75" hidden="false" customHeight="false" outlineLevel="0" collapsed="false">
      <c r="B405" s="346"/>
    </row>
    <row r="406" customFormat="false" ht="12.75" hidden="false" customHeight="false" outlineLevel="0" collapsed="false">
      <c r="B406" s="346"/>
    </row>
    <row r="407" customFormat="false" ht="12.75" hidden="false" customHeight="false" outlineLevel="0" collapsed="false">
      <c r="B407" s="346"/>
    </row>
    <row r="408" customFormat="false" ht="12.75" hidden="false" customHeight="false" outlineLevel="0" collapsed="false">
      <c r="B408" s="346"/>
    </row>
    <row r="409" customFormat="false" ht="12.75" hidden="false" customHeight="false" outlineLevel="0" collapsed="false">
      <c r="B409" s="346"/>
    </row>
    <row r="410" customFormat="false" ht="12.75" hidden="false" customHeight="false" outlineLevel="0" collapsed="false">
      <c r="B410" s="346"/>
    </row>
    <row r="411" customFormat="false" ht="12.75" hidden="false" customHeight="false" outlineLevel="0" collapsed="false">
      <c r="B411" s="346"/>
    </row>
    <row r="412" customFormat="false" ht="12.75" hidden="false" customHeight="false" outlineLevel="0" collapsed="false">
      <c r="B412" s="346"/>
    </row>
    <row r="413" customFormat="false" ht="12.75" hidden="false" customHeight="false" outlineLevel="0" collapsed="false">
      <c r="B413" s="346"/>
    </row>
    <row r="414" customFormat="false" ht="12.75" hidden="false" customHeight="false" outlineLevel="0" collapsed="false">
      <c r="B414" s="346"/>
    </row>
    <row r="415" customFormat="false" ht="12.75" hidden="false" customHeight="false" outlineLevel="0" collapsed="false">
      <c r="B415" s="346"/>
    </row>
    <row r="416" customFormat="false" ht="12.75" hidden="false" customHeight="false" outlineLevel="0" collapsed="false">
      <c r="B416" s="346"/>
    </row>
    <row r="417" customFormat="false" ht="12.75" hidden="false" customHeight="false" outlineLevel="0" collapsed="false">
      <c r="B417" s="346"/>
    </row>
    <row r="418" customFormat="false" ht="12.75" hidden="false" customHeight="false" outlineLevel="0" collapsed="false">
      <c r="B418" s="346"/>
    </row>
    <row r="419" customFormat="false" ht="12.75" hidden="false" customHeight="false" outlineLevel="0" collapsed="false">
      <c r="B419" s="346"/>
    </row>
    <row r="420" customFormat="false" ht="12.75" hidden="false" customHeight="false" outlineLevel="0" collapsed="false">
      <c r="B420" s="346"/>
    </row>
    <row r="421" customFormat="false" ht="12.75" hidden="false" customHeight="false" outlineLevel="0" collapsed="false">
      <c r="B421" s="346"/>
    </row>
    <row r="422" customFormat="false" ht="12.75" hidden="false" customHeight="false" outlineLevel="0" collapsed="false">
      <c r="B422" s="346"/>
    </row>
    <row r="423" customFormat="false" ht="12.75" hidden="false" customHeight="false" outlineLevel="0" collapsed="false">
      <c r="B423" s="346"/>
    </row>
    <row r="424" customFormat="false" ht="12.75" hidden="false" customHeight="false" outlineLevel="0" collapsed="false">
      <c r="B424" s="346"/>
    </row>
    <row r="425" customFormat="false" ht="12.75" hidden="false" customHeight="false" outlineLevel="0" collapsed="false">
      <c r="B425" s="346"/>
    </row>
    <row r="426" customFormat="false" ht="12.75" hidden="false" customHeight="false" outlineLevel="0" collapsed="false">
      <c r="B426" s="346"/>
    </row>
    <row r="427" customFormat="false" ht="12.75" hidden="false" customHeight="false" outlineLevel="0" collapsed="false">
      <c r="B427" s="346"/>
    </row>
    <row r="428" customFormat="false" ht="12.75" hidden="false" customHeight="false" outlineLevel="0" collapsed="false">
      <c r="B428" s="346"/>
    </row>
    <row r="429" customFormat="false" ht="12.75" hidden="false" customHeight="false" outlineLevel="0" collapsed="false">
      <c r="B429" s="346"/>
    </row>
    <row r="430" customFormat="false" ht="12.75" hidden="false" customHeight="false" outlineLevel="0" collapsed="false">
      <c r="B430" s="346"/>
    </row>
    <row r="431" customFormat="false" ht="12.75" hidden="false" customHeight="false" outlineLevel="0" collapsed="false">
      <c r="B431" s="346"/>
    </row>
    <row r="432" customFormat="false" ht="12.75" hidden="false" customHeight="false" outlineLevel="0" collapsed="false">
      <c r="B432" s="346"/>
    </row>
    <row r="433" customFormat="false" ht="12.75" hidden="false" customHeight="false" outlineLevel="0" collapsed="false">
      <c r="B433" s="346"/>
    </row>
    <row r="434" customFormat="false" ht="12.75" hidden="false" customHeight="false" outlineLevel="0" collapsed="false">
      <c r="B434" s="346"/>
    </row>
    <row r="435" customFormat="false" ht="12.75" hidden="false" customHeight="false" outlineLevel="0" collapsed="false">
      <c r="B435" s="346"/>
    </row>
    <row r="436" customFormat="false" ht="12.75" hidden="false" customHeight="false" outlineLevel="0" collapsed="false">
      <c r="B436" s="346"/>
    </row>
    <row r="437" customFormat="false" ht="12.75" hidden="false" customHeight="false" outlineLevel="0" collapsed="false">
      <c r="B437" s="346"/>
    </row>
    <row r="438" customFormat="false" ht="12.75" hidden="false" customHeight="false" outlineLevel="0" collapsed="false">
      <c r="B438" s="346"/>
    </row>
    <row r="439" customFormat="false" ht="12.75" hidden="false" customHeight="false" outlineLevel="0" collapsed="false">
      <c r="B439" s="346"/>
    </row>
    <row r="440" customFormat="false" ht="12.75" hidden="false" customHeight="false" outlineLevel="0" collapsed="false">
      <c r="B440" s="346"/>
    </row>
    <row r="441" customFormat="false" ht="12.75" hidden="false" customHeight="false" outlineLevel="0" collapsed="false">
      <c r="B441" s="346"/>
    </row>
    <row r="442" customFormat="false" ht="12.75" hidden="false" customHeight="false" outlineLevel="0" collapsed="false">
      <c r="B442" s="346"/>
    </row>
    <row r="443" customFormat="false" ht="12.75" hidden="false" customHeight="false" outlineLevel="0" collapsed="false">
      <c r="B443" s="346"/>
    </row>
    <row r="444" customFormat="false" ht="12.75" hidden="false" customHeight="false" outlineLevel="0" collapsed="false">
      <c r="B444" s="346"/>
    </row>
    <row r="445" customFormat="false" ht="12.75" hidden="false" customHeight="false" outlineLevel="0" collapsed="false">
      <c r="B445" s="346"/>
    </row>
    <row r="446" customFormat="false" ht="12.75" hidden="false" customHeight="false" outlineLevel="0" collapsed="false">
      <c r="B446" s="346"/>
    </row>
    <row r="447" customFormat="false" ht="12.75" hidden="false" customHeight="false" outlineLevel="0" collapsed="false">
      <c r="B447" s="346"/>
    </row>
    <row r="448" customFormat="false" ht="12.75" hidden="false" customHeight="false" outlineLevel="0" collapsed="false">
      <c r="B448" s="346"/>
    </row>
    <row r="449" customFormat="false" ht="12.75" hidden="false" customHeight="false" outlineLevel="0" collapsed="false">
      <c r="B449" s="346"/>
    </row>
    <row r="450" customFormat="false" ht="12.75" hidden="false" customHeight="false" outlineLevel="0" collapsed="false">
      <c r="B450" s="346"/>
    </row>
    <row r="451" customFormat="false" ht="12.75" hidden="false" customHeight="false" outlineLevel="0" collapsed="false">
      <c r="B451" s="346"/>
    </row>
    <row r="452" customFormat="false" ht="12.75" hidden="false" customHeight="false" outlineLevel="0" collapsed="false">
      <c r="B452" s="346"/>
    </row>
    <row r="453" customFormat="false" ht="12.75" hidden="false" customHeight="false" outlineLevel="0" collapsed="false">
      <c r="B453" s="346"/>
    </row>
    <row r="454" customFormat="false" ht="12.75" hidden="false" customHeight="false" outlineLevel="0" collapsed="false">
      <c r="B454" s="346"/>
    </row>
    <row r="455" customFormat="false" ht="12.75" hidden="false" customHeight="false" outlineLevel="0" collapsed="false">
      <c r="B455" s="346"/>
    </row>
    <row r="456" customFormat="false" ht="12.75" hidden="false" customHeight="false" outlineLevel="0" collapsed="false">
      <c r="B456" s="346"/>
    </row>
    <row r="457" customFormat="false" ht="12.75" hidden="false" customHeight="false" outlineLevel="0" collapsed="false">
      <c r="B457" s="346"/>
    </row>
    <row r="458" customFormat="false" ht="12.75" hidden="false" customHeight="false" outlineLevel="0" collapsed="false">
      <c r="B458" s="346"/>
    </row>
    <row r="459" customFormat="false" ht="12.75" hidden="false" customHeight="false" outlineLevel="0" collapsed="false">
      <c r="B459" s="346"/>
    </row>
    <row r="460" customFormat="false" ht="12.75" hidden="false" customHeight="false" outlineLevel="0" collapsed="false">
      <c r="B460" s="346"/>
    </row>
    <row r="461" customFormat="false" ht="12.75" hidden="false" customHeight="false" outlineLevel="0" collapsed="false">
      <c r="B461" s="346"/>
    </row>
    <row r="462" customFormat="false" ht="12.75" hidden="false" customHeight="false" outlineLevel="0" collapsed="false">
      <c r="B462" s="346"/>
    </row>
    <row r="463" customFormat="false" ht="12.75" hidden="false" customHeight="false" outlineLevel="0" collapsed="false">
      <c r="B463" s="346"/>
    </row>
    <row r="464" customFormat="false" ht="12.75" hidden="false" customHeight="false" outlineLevel="0" collapsed="false">
      <c r="B464" s="346"/>
    </row>
    <row r="465" customFormat="false" ht="12.75" hidden="false" customHeight="false" outlineLevel="0" collapsed="false">
      <c r="B465" s="346"/>
    </row>
    <row r="466" customFormat="false" ht="12.75" hidden="false" customHeight="false" outlineLevel="0" collapsed="false">
      <c r="B466" s="346"/>
    </row>
    <row r="467" customFormat="false" ht="12.75" hidden="false" customHeight="false" outlineLevel="0" collapsed="false">
      <c r="B467" s="346"/>
    </row>
    <row r="468" customFormat="false" ht="12.75" hidden="false" customHeight="false" outlineLevel="0" collapsed="false">
      <c r="B468" s="346"/>
    </row>
    <row r="469" customFormat="false" ht="12.75" hidden="false" customHeight="false" outlineLevel="0" collapsed="false">
      <c r="B469" s="346"/>
    </row>
    <row r="470" customFormat="false" ht="12.75" hidden="false" customHeight="false" outlineLevel="0" collapsed="false">
      <c r="B470" s="346"/>
    </row>
    <row r="471" customFormat="false" ht="12.75" hidden="false" customHeight="false" outlineLevel="0" collapsed="false">
      <c r="B471" s="346"/>
    </row>
    <row r="472" customFormat="false" ht="12.75" hidden="false" customHeight="false" outlineLevel="0" collapsed="false">
      <c r="B472" s="346"/>
    </row>
    <row r="473" customFormat="false" ht="12.75" hidden="false" customHeight="false" outlineLevel="0" collapsed="false">
      <c r="B473" s="346"/>
    </row>
    <row r="474" customFormat="false" ht="12.75" hidden="false" customHeight="false" outlineLevel="0" collapsed="false">
      <c r="B474" s="346"/>
    </row>
    <row r="475" customFormat="false" ht="12.75" hidden="false" customHeight="false" outlineLevel="0" collapsed="false">
      <c r="B475" s="346"/>
    </row>
    <row r="476" customFormat="false" ht="12.75" hidden="false" customHeight="false" outlineLevel="0" collapsed="false">
      <c r="B476" s="346"/>
    </row>
    <row r="477" customFormat="false" ht="12.75" hidden="false" customHeight="false" outlineLevel="0" collapsed="false">
      <c r="B477" s="346"/>
    </row>
    <row r="478" customFormat="false" ht="12.75" hidden="false" customHeight="false" outlineLevel="0" collapsed="false">
      <c r="B478" s="346"/>
    </row>
    <row r="479" customFormat="false" ht="12.75" hidden="false" customHeight="false" outlineLevel="0" collapsed="false">
      <c r="B479" s="346"/>
    </row>
    <row r="480" customFormat="false" ht="12.75" hidden="false" customHeight="false" outlineLevel="0" collapsed="false">
      <c r="B480" s="346"/>
    </row>
    <row r="481" customFormat="false" ht="12.75" hidden="false" customHeight="false" outlineLevel="0" collapsed="false">
      <c r="B481" s="346"/>
    </row>
    <row r="482" customFormat="false" ht="12.75" hidden="false" customHeight="false" outlineLevel="0" collapsed="false">
      <c r="B482" s="346"/>
    </row>
    <row r="483" customFormat="false" ht="12.75" hidden="false" customHeight="false" outlineLevel="0" collapsed="false">
      <c r="B483" s="346"/>
    </row>
    <row r="484" customFormat="false" ht="12.75" hidden="false" customHeight="false" outlineLevel="0" collapsed="false">
      <c r="B484" s="346"/>
    </row>
    <row r="485" customFormat="false" ht="12.75" hidden="false" customHeight="false" outlineLevel="0" collapsed="false">
      <c r="B485" s="346"/>
    </row>
    <row r="486" customFormat="false" ht="12.75" hidden="false" customHeight="false" outlineLevel="0" collapsed="false">
      <c r="B486" s="346"/>
    </row>
    <row r="487" customFormat="false" ht="12.75" hidden="false" customHeight="false" outlineLevel="0" collapsed="false">
      <c r="B487" s="346"/>
    </row>
    <row r="488" customFormat="false" ht="12.75" hidden="false" customHeight="false" outlineLevel="0" collapsed="false">
      <c r="B488" s="346"/>
    </row>
    <row r="489" customFormat="false" ht="12.75" hidden="false" customHeight="false" outlineLevel="0" collapsed="false">
      <c r="B489" s="346"/>
    </row>
    <row r="490" customFormat="false" ht="12.75" hidden="false" customHeight="false" outlineLevel="0" collapsed="false">
      <c r="B490" s="346"/>
    </row>
    <row r="491" customFormat="false" ht="12.75" hidden="false" customHeight="false" outlineLevel="0" collapsed="false">
      <c r="B491" s="346"/>
    </row>
    <row r="492" customFormat="false" ht="12.75" hidden="false" customHeight="false" outlineLevel="0" collapsed="false">
      <c r="B492" s="346"/>
    </row>
    <row r="493" customFormat="false" ht="12.75" hidden="false" customHeight="false" outlineLevel="0" collapsed="false">
      <c r="B493" s="346"/>
    </row>
    <row r="494" customFormat="false" ht="12.75" hidden="false" customHeight="false" outlineLevel="0" collapsed="false">
      <c r="B494" s="346"/>
    </row>
    <row r="495" customFormat="false" ht="12.75" hidden="false" customHeight="false" outlineLevel="0" collapsed="false">
      <c r="B495" s="346"/>
    </row>
    <row r="496" customFormat="false" ht="12.75" hidden="false" customHeight="false" outlineLevel="0" collapsed="false">
      <c r="B496" s="346"/>
    </row>
    <row r="497" customFormat="false" ht="12.75" hidden="false" customHeight="false" outlineLevel="0" collapsed="false">
      <c r="B497" s="346"/>
    </row>
    <row r="498" customFormat="false" ht="12.75" hidden="false" customHeight="false" outlineLevel="0" collapsed="false">
      <c r="B498" s="346"/>
    </row>
    <row r="499" customFormat="false" ht="12.75" hidden="false" customHeight="false" outlineLevel="0" collapsed="false">
      <c r="B499" s="346"/>
    </row>
    <row r="500" customFormat="false" ht="12.75" hidden="false" customHeight="false" outlineLevel="0" collapsed="false">
      <c r="B500" s="346"/>
    </row>
    <row r="501" customFormat="false" ht="12.75" hidden="false" customHeight="false" outlineLevel="0" collapsed="false">
      <c r="B501" s="346"/>
    </row>
    <row r="502" customFormat="false" ht="12.75" hidden="false" customHeight="false" outlineLevel="0" collapsed="false">
      <c r="B502" s="346"/>
    </row>
  </sheetData>
  <mergeCells count="1">
    <mergeCell ref="AS8:BF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2000-01-10T16:29:16Z</dcterms:created>
  <dc:creator>ahuang2</dc:creator>
  <dc:description/>
  <dc:language>en-US</dc:language>
  <cp:lastModifiedBy>ahuang2</cp:lastModifiedBy>
  <cp:lastPrinted>2000-12-05T19:32:07Z</cp:lastPrinted>
  <dcterms:modified xsi:type="dcterms:W3CDTF">2000-04-19T01:54:00Z</dcterms:modified>
  <cp:revision>0</cp:revision>
  <dc:subject/>
  <dc:title/>
</cp:coreProperties>
</file>