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C" sheetId="1" state="visible" r:id="rId3"/>
    <sheet name="Trailblazer" sheetId="2" state="visible" r:id="rId4"/>
    <sheet name="PSCO" sheetId="3" state="visible" r:id="rId5"/>
    <sheet name="Front Range" sheetId="4" state="visible" r:id="rId6"/>
    <sheet name="KNI" sheetId="5" state="visible" r:id="rId7"/>
    <sheet name="RMNG" sheetId="6" state="visible" r:id="rId8"/>
  </sheets>
  <definedNames>
    <definedName function="false" hidden="false" localSheetId="2" name="_xlnm.Print_Area" vbProcedure="false">PSCO!$A$1:$R$58</definedName>
    <definedName function="false" hidden="false" localSheetId="1" name="_xlnm.Print_Area" vbProcedure="false">Trailblazer!$A$1:$O$217</definedName>
    <definedName function="false" hidden="false" name="CIGS_Gathering_Fuel_Rate" vbProcedure="false">#REF!</definedName>
    <definedName function="false" hidden="false" name="CIG_Backhaul_Fuel_Rate" vbProcedure="false">#REF!</definedName>
    <definedName function="false" hidden="false" name="CIG_Fuel_Rate" vbProcedure="false">#REF!</definedName>
    <definedName function="false" hidden="false" name="Glenrock_fuel_rate" vbProcedure="false">WIC!$M$265</definedName>
    <definedName function="false" hidden="false" name="Pony_Fuel_Rate" vbProcedure="false">KNI!$L$32</definedName>
    <definedName function="false" hidden="false" name="TB_Fuel_Rate" vbProcedure="false">Trailblazer!$K$212</definedName>
    <definedName function="false" hidden="false" name="WIC_Fuel_Rate" vbProcedure="false">WIC!$M$269</definedName>
    <definedName function="false" hidden="false" localSheetId="5" name="Pony_Fuel_R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7" authorId="0">
      <text>
        <r>
          <rPr>
            <b val="true"/>
            <sz val="12"/>
            <color rgb="FF000000"/>
            <rFont val="Tahoma"/>
            <family val="2"/>
          </rPr>
          <t xml:space="preserve">jadams2:
</t>
        </r>
        <r>
          <rPr>
            <sz val="12"/>
            <color rgb="FF000000"/>
            <rFont val="Tahoma"/>
            <family val="2"/>
          </rPr>
          <t xml:space="preserve">max rate initially
$ usually negotiated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23</xdr:rowOff>
              </xdr:from>
              <xdr:to>
                <xdr:col>3</xdr:col>
                <xdr:colOff>-32</xdr:colOff>
                <xdr:row>30</xdr:row>
                <xdr:rowOff>2</xdr:rowOff>
              </xdr:to>
            </anchor>
          </commentPr>
        </mc:Choice>
        <mc:Fallback/>
      </mc:AlternateContent>
    </comment>
    <comment ref="B98" authorId="0">
      <text>
        <r>
          <rPr>
            <b val="true"/>
            <sz val="10"/>
            <color rgb="FF000000"/>
            <rFont val="Tahoma"/>
            <family val="2"/>
          </rPr>
          <t xml:space="preserve">Morgan:
</t>
        </r>
        <r>
          <rPr>
            <sz val="10"/>
            <color rgb="FF000000"/>
            <rFont val="Tahoma"/>
            <family val="2"/>
          </rPr>
          <t xml:space="preserve">Fuel (.008*2.00) = .016 + A.C.A. of .0022 = .0182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26</xdr:colOff>
                <xdr:row>91</xdr:row>
                <xdr:rowOff>17</xdr:rowOff>
              </xdr:from>
              <xdr:to>
                <xdr:col>3</xdr:col>
                <xdr:colOff>-68</xdr:colOff>
                <xdr:row>95</xdr:row>
                <xdr:rowOff>23</xdr:rowOff>
              </xdr:to>
            </anchor>
          </commentPr>
        </mc:Choice>
        <mc:Fallback/>
      </mc:AlternateContent>
    </comment>
    <comment ref="H74" authorId="0">
      <text>
        <r>
          <rPr>
            <b val="true"/>
            <sz val="14"/>
            <color rgb="FF000000"/>
            <rFont val="Tahoma"/>
            <family val="2"/>
          </rPr>
          <t xml:space="preserve">sscott5:
</t>
        </r>
        <r>
          <rPr>
            <sz val="14"/>
            <color rgb="FF000000"/>
            <rFont val="Tahoma"/>
            <family val="2"/>
          </rPr>
          <t xml:space="preserve">ALWAYS check formula to ensure you are excluding the value of any unusual deals which have not been included in one of the pools
below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72</xdr:row>
                <xdr:rowOff>22</xdr:rowOff>
              </xdr:from>
              <xdr:to>
                <xdr:col>10</xdr:col>
                <xdr:colOff>24</xdr:colOff>
                <xdr:row>78</xdr:row>
                <xdr:rowOff>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5" authorId="0">
      <text>
        <r>
          <rPr>
            <b val="true"/>
            <sz val="12"/>
            <color rgb="FF000000"/>
            <rFont val="Tahoma"/>
            <family val="2"/>
          </rPr>
          <t xml:space="preserve">Morgan Babin:</t>
        </r>
        <r>
          <rPr>
            <sz val="12"/>
            <color rgb="FF000000"/>
            <rFont val="Tahoma"/>
            <family val="2"/>
          </rPr>
          <t xml:space="preserve">  Fuel: 2.00 * .002 = .004 + Commodity:  .0019 + A.C.A: .0022 = Total Variable of .0081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127</xdr:colOff>
                <xdr:row>67</xdr:row>
                <xdr:rowOff>12</xdr:rowOff>
              </xdr:from>
              <xdr:to>
                <xdr:col>2</xdr:col>
                <xdr:colOff>143</xdr:colOff>
                <xdr:row>71</xdr:row>
                <xdr:rowOff>32</xdr:rowOff>
              </xdr:to>
            </anchor>
          </commentPr>
        </mc:Choice>
        <mc:Fallback/>
      </mc:AlternateContent>
    </comment>
    <comment ref="E78" authorId="0">
      <text>
        <r>
          <rPr>
            <b val="true"/>
            <sz val="8"/>
            <color rgb="FF000000"/>
            <rFont val="Tahoma"/>
            <family val="0"/>
          </rPr>
          <t xml:space="preserve">jadams2:
</t>
        </r>
        <r>
          <rPr>
            <sz val="8"/>
            <color rgb="FF000000"/>
            <rFont val="Tahoma"/>
            <family val="0"/>
          </rPr>
          <t xml:space="preserve">u</t>
        </r>
        <r>
          <rPr>
            <sz val="12"/>
            <color rgb="FF000000"/>
            <rFont val="Tahoma"/>
            <family val="2"/>
          </rPr>
          <t xml:space="preserve">se GID 11943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134</xdr:colOff>
                <xdr:row>76</xdr:row>
                <xdr:rowOff>22</xdr:rowOff>
              </xdr:from>
              <xdr:to>
                <xdr:col>5</xdr:col>
                <xdr:colOff>100</xdr:colOff>
                <xdr:row>78</xdr:row>
                <xdr:rowOff>31</xdr:rowOff>
              </xdr:to>
            </anchor>
          </commentPr>
        </mc:Choice>
        <mc:Fallback/>
      </mc:AlternateContent>
    </comment>
    <comment ref="E79" authorId="0">
      <text>
        <r>
          <rPr>
            <b val="true"/>
            <sz val="8"/>
            <color rgb="FF000000"/>
            <rFont val="Tahoma"/>
            <family val="0"/>
          </rPr>
          <t xml:space="preserve">jadams2:
</t>
        </r>
        <r>
          <rPr>
            <sz val="12"/>
            <color rgb="FF000000"/>
            <rFont val="Tahoma"/>
            <family val="2"/>
          </rPr>
          <t xml:space="preserve">GID 5866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134</xdr:colOff>
                <xdr:row>77</xdr:row>
                <xdr:rowOff>22</xdr:rowOff>
              </xdr:from>
              <xdr:to>
                <xdr:col>5</xdr:col>
                <xdr:colOff>100</xdr:colOff>
                <xdr:row>79</xdr:row>
                <xdr:rowOff>31</xdr:rowOff>
              </xdr:to>
            </anchor>
          </commentPr>
        </mc:Choice>
        <mc:Fallback/>
      </mc:AlternateContent>
    </comment>
    <comment ref="E82" authorId="0">
      <text>
        <r>
          <rPr>
            <b val="true"/>
            <sz val="8"/>
            <color rgb="FF000000"/>
            <rFont val="Tahoma"/>
            <family val="0"/>
          </rPr>
          <t xml:space="preserve">jadams2:
</t>
        </r>
        <r>
          <rPr>
            <sz val="12"/>
            <color rgb="FF000000"/>
            <rFont val="Tahoma"/>
            <family val="2"/>
          </rPr>
          <t xml:space="preserve">GID 5866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134</xdr:colOff>
                <xdr:row>80</xdr:row>
                <xdr:rowOff>22</xdr:rowOff>
              </xdr:from>
              <xdr:to>
                <xdr:col>5</xdr:col>
                <xdr:colOff>100</xdr:colOff>
                <xdr:row>82</xdr:row>
                <xdr:rowOff>31</xdr:rowOff>
              </xdr:to>
            </anchor>
          </commentPr>
        </mc:Choice>
        <mc:Fallback/>
      </mc:AlternateContent>
    </comment>
    <comment ref="E83" authorId="0">
      <text>
        <r>
          <rPr>
            <b val="true"/>
            <sz val="8"/>
            <color rgb="FF000000"/>
            <rFont val="Tahoma"/>
            <family val="0"/>
          </rPr>
          <t xml:space="preserve">smendel:
</t>
        </r>
        <r>
          <rPr>
            <sz val="14"/>
            <color rgb="FF000000"/>
            <rFont val="Tahoma"/>
            <family val="2"/>
          </rPr>
          <t xml:space="preserve">gid 98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134</xdr:colOff>
                <xdr:row>81</xdr:row>
                <xdr:rowOff>22</xdr:rowOff>
              </xdr:from>
              <xdr:to>
                <xdr:col>5</xdr:col>
                <xdr:colOff>100</xdr:colOff>
                <xdr:row>83</xdr:row>
                <xdr:rowOff>31</xdr:rowOff>
              </xdr:to>
            </anchor>
          </commentPr>
        </mc:Choice>
        <mc:Fallback/>
      </mc:AlternateContent>
    </comment>
    <comment ref="F90" authorId="0">
      <text>
        <r>
          <rPr>
            <b val="true"/>
            <sz val="12"/>
            <color rgb="FF000000"/>
            <rFont val="Tahoma"/>
            <family val="2"/>
          </rPr>
          <t xml:space="preserve">jadams2:41062000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</xdr:colOff>
                <xdr:row>84</xdr:row>
                <xdr:rowOff>12</xdr:rowOff>
              </xdr:from>
              <xdr:to>
                <xdr:col>6</xdr:col>
                <xdr:colOff>22</xdr:colOff>
                <xdr:row>86</xdr:row>
                <xdr:rowOff>32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<sst xmlns="http://schemas.openxmlformats.org/spreadsheetml/2006/main" count="2288" uniqueCount="286">
  <si>
    <t xml:space="preserve"> </t>
  </si>
  <si>
    <t xml:space="preserve">WIC</t>
  </si>
  <si>
    <t xml:space="preserve">SUPPLY</t>
  </si>
  <si>
    <t xml:space="preserve">MARKET</t>
  </si>
  <si>
    <t xml:space="preserve">SITARA #</t>
  </si>
  <si>
    <t xml:space="preserve">Location</t>
  </si>
  <si>
    <t xml:space="preserve">Counterparty</t>
  </si>
  <si>
    <t xml:space="preserve">Up K#</t>
  </si>
  <si>
    <t xml:space="preserve">Tran Path</t>
  </si>
  <si>
    <t xml:space="preserve">Volume</t>
  </si>
  <si>
    <t xml:space="preserve">Down K#</t>
  </si>
  <si>
    <t xml:space="preserve">IT Transport</t>
  </si>
  <si>
    <t xml:space="preserve">Kanda (KAW)</t>
  </si>
  <si>
    <t xml:space="preserve">Enron</t>
  </si>
  <si>
    <t xml:space="preserve">N</t>
  </si>
  <si>
    <t xml:space="preserve">Dull Knife (DUL)</t>
  </si>
  <si>
    <t xml:space="preserve">Medicine Bow (MBW)</t>
  </si>
  <si>
    <t xml:space="preserve">Owl Creek</t>
  </si>
  <si>
    <t xml:space="preserve">Greeley</t>
  </si>
  <si>
    <t xml:space="preserve">177473FR</t>
  </si>
  <si>
    <t xml:space="preserve">703165&amp;759550</t>
  </si>
  <si>
    <t xml:space="preserve">Swing on 759550</t>
  </si>
  <si>
    <t xml:space="preserve">123535FR</t>
  </si>
  <si>
    <t xml:space="preserve">Enserco</t>
  </si>
  <si>
    <t xml:space="preserve">Dover (CIG)</t>
  </si>
  <si>
    <t xml:space="preserve">Rockport (RKP)</t>
  </si>
  <si>
    <t xml:space="preserve">Aquila</t>
  </si>
  <si>
    <t xml:space="preserve">Enron PSCO</t>
  </si>
  <si>
    <t xml:space="preserve">S116445FR</t>
  </si>
  <si>
    <t xml:space="preserve">Lost Creek (LCW)</t>
  </si>
  <si>
    <t xml:space="preserve">BP</t>
  </si>
  <si>
    <t xml:space="preserve">$0.1434 to Dullknife</t>
  </si>
  <si>
    <t xml:space="preserve">Total</t>
  </si>
  <si>
    <t xml:space="preserve">947524(Glenrock) / 949634 (WIC/WIC) move to PSCO then need sell to greeley on psco and buy from greeley on cig</t>
  </si>
  <si>
    <t xml:space="preserve">41059036 expired</t>
  </si>
  <si>
    <t xml:space="preserve">Kanda and Overthrust only</t>
  </si>
  <si>
    <t xml:space="preserve">CIG Resources Cap Release</t>
  </si>
  <si>
    <t xml:space="preserve">Overthrust (OVW)</t>
  </si>
  <si>
    <t xml:space="preserve">do not use!</t>
  </si>
  <si>
    <t xml:space="preserve">Wamsutter (WAW)</t>
  </si>
  <si>
    <t xml:space="preserve">Antelope Ridge (AMS)</t>
  </si>
  <si>
    <t xml:space="preserve">Denver PSCO</t>
  </si>
  <si>
    <t xml:space="preserve">S116445AFR</t>
  </si>
  <si>
    <t xml:space="preserve">max rate</t>
  </si>
  <si>
    <t xml:space="preserve">Payback Receipt (PBR)</t>
  </si>
  <si>
    <t xml:space="preserve">N/A</t>
  </si>
  <si>
    <t xml:space="preserve">Overthrust &amp; Kanda / Dullknife</t>
  </si>
  <si>
    <t xml:space="preserve">MDQ</t>
  </si>
  <si>
    <t xml:space="preserve">HS</t>
  </si>
  <si>
    <t xml:space="preserve">Tenaska</t>
  </si>
  <si>
    <t xml:space="preserve">Medicine Bow to Dullknife</t>
  </si>
  <si>
    <t xml:space="preserve">$0.1456 to Dullknife</t>
  </si>
  <si>
    <t xml:space="preserve">Kanda and Overthrust primary path</t>
  </si>
  <si>
    <t xml:space="preserve">PSCO</t>
  </si>
  <si>
    <t xml:space="preserve">Wapiti (WAP)</t>
  </si>
  <si>
    <t xml:space="preserve">Rawlins (RTW)</t>
  </si>
  <si>
    <t xml:space="preserve">PBR</t>
  </si>
  <si>
    <t xml:space="preserve">Laramie(LRW)(CIG)</t>
  </si>
  <si>
    <t xml:space="preserve">WIC/WIC/Owl (for Young Stg) 770739</t>
  </si>
  <si>
    <t xml:space="preserve">WIC/WIC/Dull Knife 712188</t>
  </si>
  <si>
    <t xml:space="preserve">WIC/WIC/Owl Creek (Greeley gas) 706055</t>
  </si>
  <si>
    <t xml:space="preserve">$0.1015 to Dullknife</t>
  </si>
  <si>
    <t xml:space="preserve">expired1</t>
  </si>
  <si>
    <t xml:space="preserve">Enron North America</t>
  </si>
  <si>
    <t xml:space="preserve">Overthrust / Dullknife</t>
  </si>
  <si>
    <t xml:space="preserve">M Bow Cap Release</t>
  </si>
  <si>
    <t xml:space="preserve">Thunder Creek (TCR)</t>
  </si>
  <si>
    <t xml:space="preserve">Kerr-McGee/HS</t>
  </si>
  <si>
    <t xml:space="preserve">S116848FR</t>
  </si>
  <si>
    <t xml:space="preserve">Reliant</t>
  </si>
  <si>
    <t xml:space="preserve">Western</t>
  </si>
  <si>
    <t xml:space="preserve">Dynegy</t>
  </si>
  <si>
    <t xml:space="preserve">Enron CIG</t>
  </si>
  <si>
    <t xml:space="preserve">.</t>
  </si>
  <si>
    <t xml:space="preserve">Glenrock/Dull Knife</t>
  </si>
  <si>
    <t xml:space="preserve">Fuel</t>
  </si>
  <si>
    <t xml:space="preserve">Variable costs (.0182)</t>
  </si>
  <si>
    <t xml:space="preserve">$0.1352 to Dullknife, RKP, DOV, OWL</t>
  </si>
  <si>
    <t xml:space="preserve">CIG Cap. Release</t>
  </si>
  <si>
    <t xml:space="preserve">Payback Delivery</t>
  </si>
  <si>
    <t xml:space="preserve">Imbalance</t>
  </si>
  <si>
    <t xml:space="preserve">WIC / Glenrock / Rockport(Rockport) 889238</t>
  </si>
  <si>
    <t xml:space="preserve">WIC / Glenrock / Rockport(Dover) 895252</t>
  </si>
  <si>
    <t xml:space="preserve">WIC / Glenrock / Rockport(OwlCreek) 889248</t>
  </si>
  <si>
    <t xml:space="preserve">WIC / Glenrock /Dull Knife 99600200  889253</t>
  </si>
  <si>
    <t xml:space="preserve">$0.1169 to Dullknife &amp; Owl</t>
  </si>
  <si>
    <t xml:space="preserve">WIC / WIC / Rockport(Rockport) 979643</t>
  </si>
  <si>
    <t xml:space="preserve">Pool</t>
  </si>
  <si>
    <t xml:space="preserve">Dominion</t>
  </si>
  <si>
    <t xml:space="preserve">B/S</t>
  </si>
  <si>
    <t xml:space="preserve">DUL</t>
  </si>
  <si>
    <t xml:space="preserve">Sempra</t>
  </si>
  <si>
    <t xml:space="preserve">Wasatch</t>
  </si>
  <si>
    <t xml:space="preserve">Barrett</t>
  </si>
  <si>
    <t xml:space="preserve">Duke</t>
  </si>
  <si>
    <t xml:space="preserve">AEC</t>
  </si>
  <si>
    <t xml:space="preserve">West Desk</t>
  </si>
  <si>
    <t xml:space="preserve">Marathon</t>
  </si>
  <si>
    <t xml:space="preserve">Oneoak</t>
  </si>
  <si>
    <t xml:space="preserve">Questar</t>
  </si>
  <si>
    <t xml:space="preserve">Texaco</t>
  </si>
  <si>
    <t xml:space="preserve">eprime</t>
  </si>
  <si>
    <t xml:space="preserve">ECT-FUG</t>
  </si>
  <si>
    <t xml:space="preserve">DOV</t>
  </si>
  <si>
    <t xml:space="preserve">WL (Greely)</t>
  </si>
  <si>
    <t xml:space="preserve">OWL</t>
  </si>
  <si>
    <t xml:space="preserve">**do not source sells here</t>
  </si>
  <si>
    <t xml:space="preserve">Glenrock</t>
  </si>
  <si>
    <t xml:space="preserve">CMS</t>
  </si>
  <si>
    <t xml:space="preserve">Jedi</t>
  </si>
  <si>
    <t xml:space="preserve">RKP</t>
  </si>
  <si>
    <t xml:space="preserve">J.M. Huber</t>
  </si>
  <si>
    <t xml:space="preserve">Millennium</t>
  </si>
  <si>
    <t xml:space="preserve">PBD</t>
  </si>
  <si>
    <t xml:space="preserve">Oneok</t>
  </si>
  <si>
    <t xml:space="preserve">76-33-02</t>
  </si>
  <si>
    <t xml:space="preserve">76-33-24</t>
  </si>
  <si>
    <t xml:space="preserve">e prime</t>
  </si>
  <si>
    <t xml:space="preserve">North Central</t>
  </si>
  <si>
    <t xml:space="preserve">LC-F-002</t>
  </si>
  <si>
    <t xml:space="preserve">LC-F-003</t>
  </si>
  <si>
    <t xml:space="preserve">LC-F-004</t>
  </si>
  <si>
    <t xml:space="preserve">LC-F-005</t>
  </si>
  <si>
    <t xml:space="preserve">LC Fuel</t>
  </si>
  <si>
    <t xml:space="preserve">LC-FUEL</t>
  </si>
  <si>
    <t xml:space="preserve">West Position</t>
  </si>
  <si>
    <t xml:space="preserve">Burlington</t>
  </si>
  <si>
    <t xml:space="preserve">LC-F-001</t>
  </si>
  <si>
    <t xml:space="preserve">ONEOK</t>
  </si>
  <si>
    <t xml:space="preserve">CIG/Baxter (BTW)</t>
  </si>
  <si>
    <t xml:space="preserve">Retex</t>
  </si>
  <si>
    <t xml:space="preserve">Eprime</t>
  </si>
  <si>
    <t xml:space="preserve">ENR</t>
  </si>
  <si>
    <t xml:space="preserve">Position</t>
  </si>
  <si>
    <t xml:space="preserve">Glenrock fuel rate</t>
  </si>
  <si>
    <t xml:space="preserve">WICFuel Rate</t>
  </si>
  <si>
    <t xml:space="preserve">Deal 145292</t>
  </si>
  <si>
    <t xml:space="preserve">BUY/SELL</t>
  </si>
  <si>
    <t xml:space="preserve">Trailblazer</t>
  </si>
  <si>
    <t xml:space="preserve">Trans Path</t>
  </si>
  <si>
    <t xml:space="preserve">Various</t>
  </si>
  <si>
    <t xml:space="preserve">Tomahawk (3856)</t>
  </si>
  <si>
    <t xml:space="preserve">Normal</t>
  </si>
  <si>
    <t xml:space="preserve">Gage</t>
  </si>
  <si>
    <t xml:space="preserve">Central</t>
  </si>
  <si>
    <t xml:space="preserve">Dull Knife (5001)</t>
  </si>
  <si>
    <t xml:space="preserve">Coastal Mer</t>
  </si>
  <si>
    <t xml:space="preserve">El Paso Merc</t>
  </si>
  <si>
    <t xml:space="preserve">HS Energy</t>
  </si>
  <si>
    <t xml:space="preserve">Logan</t>
  </si>
  <si>
    <t xml:space="preserve">IM-WC-CAL</t>
  </si>
  <si>
    <t xml:space="preserve">Westport Oil</t>
  </si>
  <si>
    <t xml:space="preserve">Kerr-McGee/HS </t>
  </si>
  <si>
    <t xml:space="preserve">E Prime</t>
  </si>
  <si>
    <t xml:space="preserve">Penneco</t>
  </si>
  <si>
    <t xml:space="preserve">Nat Fuels</t>
  </si>
  <si>
    <t xml:space="preserve">Wesco</t>
  </si>
  <si>
    <t xml:space="preserve">Chaulk Bluff (3907)</t>
  </si>
  <si>
    <t xml:space="preserve">Primary Path: Tomahawk to Gage 14,540</t>
  </si>
  <si>
    <t xml:space="preserve">Primary Path: Tomahawk to Beatrice 10,460</t>
  </si>
  <si>
    <t xml:space="preserve">Variable ($.01)</t>
  </si>
  <si>
    <t xml:space="preserve">BASELOAD:</t>
  </si>
  <si>
    <t xml:space="preserve">Difference</t>
  </si>
  <si>
    <t xml:space="preserve">Swing Central / Gage</t>
  </si>
  <si>
    <t xml:space="preserve">Gage/Central</t>
  </si>
  <si>
    <t xml:space="preserve">Beatrice / Central / Reliant</t>
  </si>
  <si>
    <t xml:space="preserve">Beatrice/E Prime</t>
  </si>
  <si>
    <t xml:space="preserve">Theresa - Beatrice/NNG  31848</t>
  </si>
  <si>
    <t xml:space="preserve">Gage / Western/Central</t>
  </si>
  <si>
    <t xml:space="preserve">Beatrice</t>
  </si>
  <si>
    <t xml:space="preserve">Bonnie - Gage/NGPL  30368</t>
  </si>
  <si>
    <t xml:space="preserve">Beatrice / Tenaska</t>
  </si>
  <si>
    <t xml:space="preserve">Swing Central IT / Gage</t>
  </si>
  <si>
    <t xml:space="preserve">Tenaska Marketing / Beatrice</t>
  </si>
  <si>
    <t xml:space="preserve">Adams / KN</t>
  </si>
  <si>
    <t xml:space="preserve"> Beatrice/Central</t>
  </si>
  <si>
    <t xml:space="preserve">GID# 5866</t>
  </si>
  <si>
    <t xml:space="preserve">E-Prime/Central</t>
  </si>
  <si>
    <t xml:space="preserve">E-P/Enron</t>
  </si>
  <si>
    <t xml:space="preserve">FT</t>
  </si>
  <si>
    <t xml:space="preserve">Engage</t>
  </si>
  <si>
    <t xml:space="preserve">WGR</t>
  </si>
  <si>
    <t xml:space="preserve">Primary Path: Dull Knife to Gage</t>
  </si>
  <si>
    <t xml:space="preserve">IT</t>
  </si>
  <si>
    <t xml:space="preserve">Central Desk</t>
  </si>
  <si>
    <t xml:space="preserve">Transport Deals :</t>
  </si>
  <si>
    <t xml:space="preserve">Receipt Loc</t>
  </si>
  <si>
    <t xml:space="preserve">Delivery Loc</t>
  </si>
  <si>
    <t xml:space="preserve">Focal Pins :</t>
  </si>
  <si>
    <t xml:space="preserve">Receipts</t>
  </si>
  <si>
    <t xml:space="preserve">Deliveries</t>
  </si>
  <si>
    <t xml:space="preserve">Tomahawk</t>
  </si>
  <si>
    <t xml:space="preserve">Gage / NGPL</t>
  </si>
  <si>
    <t xml:space="preserve">Chaulk Bluff</t>
  </si>
  <si>
    <t xml:space="preserve">Beatrice / NNG</t>
  </si>
  <si>
    <t xml:space="preserve">Dull Knife</t>
  </si>
  <si>
    <t xml:space="preserve">* Currently 25000 MMBtu</t>
  </si>
  <si>
    <t xml:space="preserve">Adams</t>
  </si>
  <si>
    <t xml:space="preserve">Clay</t>
  </si>
  <si>
    <t xml:space="preserve">Weld</t>
  </si>
  <si>
    <t xml:space="preserve">Chalk-Bluff</t>
  </si>
  <si>
    <t xml:space="preserve">Gage - IT</t>
  </si>
  <si>
    <t xml:space="preserve">Beatrice - IT</t>
  </si>
  <si>
    <t xml:space="preserve">Transport Path</t>
  </si>
  <si>
    <t xml:space="preserve">SELL</t>
  </si>
  <si>
    <t xml:space="preserve">HS / Kerr-McGee</t>
  </si>
  <si>
    <t xml:space="preserve">AEP</t>
  </si>
  <si>
    <t xml:space="preserve">Wesco (Williams)</t>
  </si>
  <si>
    <t xml:space="preserve">Marthon</t>
  </si>
  <si>
    <t xml:space="preserve">Chalk Bluff</t>
  </si>
  <si>
    <t xml:space="preserve">Fuel Rate</t>
  </si>
  <si>
    <t xml:space="preserve">Total Rec.</t>
  </si>
  <si>
    <t xml:space="preserve">Total Del.</t>
  </si>
  <si>
    <t xml:space="preserve">Tiffany (TIF)</t>
  </si>
  <si>
    <t xml:space="preserve">Petrogulf</t>
  </si>
  <si>
    <t xml:space="preserve">Citizens</t>
  </si>
  <si>
    <t xml:space="preserve">Mewbourne (MWB)</t>
  </si>
  <si>
    <t xml:space="preserve">SOCO</t>
  </si>
  <si>
    <t xml:space="preserve">Mewbourne</t>
  </si>
  <si>
    <t xml:space="preserve">Utilicorp</t>
  </si>
  <si>
    <t xml:space="preserve">Enron/CIG</t>
  </si>
  <si>
    <t xml:space="preserve">Wattenburg(WLW)</t>
  </si>
  <si>
    <t xml:space="preserve">Unicom/Exelon</t>
  </si>
  <si>
    <t xml:space="preserve">116430WS</t>
  </si>
  <si>
    <t xml:space="preserve">115725DP</t>
  </si>
  <si>
    <t xml:space="preserve">116430DP</t>
  </si>
  <si>
    <t xml:space="preserve">116430FR</t>
  </si>
  <si>
    <t xml:space="preserve">177497DP</t>
  </si>
  <si>
    <t xml:space="preserve">177497FR</t>
  </si>
  <si>
    <t xml:space="preserve">TXU</t>
  </si>
  <si>
    <t xml:space="preserve">177475DP</t>
  </si>
  <si>
    <t xml:space="preserve">Texex</t>
  </si>
  <si>
    <t xml:space="preserve">116980DP</t>
  </si>
  <si>
    <t xml:space="preserve">116980WS</t>
  </si>
  <si>
    <t xml:space="preserve">Deal #</t>
  </si>
  <si>
    <t xml:space="preserve">Narco Plant</t>
  </si>
  <si>
    <t xml:space="preserve">Montana Power</t>
  </si>
  <si>
    <t xml:space="preserve">Narco</t>
  </si>
  <si>
    <t xml:space="preserve">Chaulk bluff</t>
  </si>
  <si>
    <t xml:space="preserve">Ft. St. Vrain (FVV)</t>
  </si>
  <si>
    <t xml:space="preserve">116430S</t>
  </si>
  <si>
    <t xml:space="preserve">DeBeque(DEB)</t>
  </si>
  <si>
    <t xml:space="preserve">  </t>
  </si>
  <si>
    <t xml:space="preserve">WAT</t>
  </si>
  <si>
    <t xml:space="preserve">B/O</t>
  </si>
  <si>
    <t xml:space="preserve">Owl Creek / Ft. St. Vrains   646288</t>
  </si>
  <si>
    <t xml:space="preserve">FRONT RANGE</t>
  </si>
  <si>
    <t xml:space="preserve">338169 / 38811</t>
  </si>
  <si>
    <t xml:space="preserve">Owls Creek (OWL)</t>
  </si>
  <si>
    <t xml:space="preserve">Ft. St. Vrains (FVV)</t>
  </si>
  <si>
    <t xml:space="preserve">KN Services</t>
  </si>
  <si>
    <t xml:space="preserve">177463DP</t>
  </si>
  <si>
    <t xml:space="preserve">177462DP</t>
  </si>
  <si>
    <t xml:space="preserve">359944 &amp; 359945 / 60155</t>
  </si>
  <si>
    <t xml:space="preserve">Lodge Pole (LPM)</t>
  </si>
  <si>
    <t xml:space="preserve">SPS</t>
  </si>
  <si>
    <t xml:space="preserve">**9993**FR</t>
  </si>
  <si>
    <t xml:space="preserve">?</t>
  </si>
  <si>
    <t xml:space="preserve">Primary Path : Chaulk Bluff - Ft. St. Vrains (.0? on flows)</t>
  </si>
  <si>
    <t xml:space="preserve">NORTHERN</t>
  </si>
  <si>
    <t xml:space="preserve">Primary Path : Chaulk Bluff - Ft. St. Vrains</t>
  </si>
  <si>
    <t xml:space="preserve">KN Interstate Pipeline</t>
  </si>
  <si>
    <t xml:space="preserve">TRANSPORT</t>
  </si>
  <si>
    <t xml:space="preserve">Meter #</t>
  </si>
  <si>
    <t xml:space="preserve">Hendry</t>
  </si>
  <si>
    <t xml:space="preserve">Bridger</t>
  </si>
  <si>
    <t xml:space="preserve">West/WBI</t>
  </si>
  <si>
    <t xml:space="preserve">Entoil</t>
  </si>
  <si>
    <t xml:space="preserve">Millennium Gas</t>
  </si>
  <si>
    <t xml:space="preserve">Prairielands</t>
  </si>
  <si>
    <t xml:space="preserve">Paul said run through our GID</t>
  </si>
  <si>
    <t xml:space="preserve">RUN THROUGH</t>
  </si>
  <si>
    <t xml:space="preserve">OUR GID 5866</t>
  </si>
  <si>
    <t xml:space="preserve">Fuel Deal # 130552</t>
  </si>
  <si>
    <t xml:space="preserve">Millenium</t>
  </si>
  <si>
    <t xml:space="preserve">Cooper Meter / 999277</t>
  </si>
  <si>
    <t xml:space="preserve">999277/ Entoil Cooper</t>
  </si>
  <si>
    <t xml:space="preserve">Casper 998588</t>
  </si>
  <si>
    <t xml:space="preserve">Prarie Lands </t>
  </si>
  <si>
    <t xml:space="preserve">Merit</t>
  </si>
  <si>
    <t xml:space="preserve">998588/Casper</t>
  </si>
  <si>
    <t xml:space="preserve">Douglas 996620</t>
  </si>
  <si>
    <t xml:space="preserve">Oxy</t>
  </si>
  <si>
    <t xml:space="preserve">8919 / Oxy Master Meter South</t>
  </si>
  <si>
    <t xml:space="preserve">RMNG</t>
  </si>
  <si>
    <t xml:space="preserve">Oxy Master Meter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</si>
</sst>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0"/>
    <numFmt numFmtId="167" formatCode="mmmm\ d&quot;, &quot;yyyy"/>
    <numFmt numFmtId="168" formatCode="_(* #,##0.00_);_(* \(#,##0.00\);_(* \-??_);_(@_)"/>
    <numFmt numFmtId="169" formatCode="_(* #,##0_);_(* \(#,##0\);_(* \-??_);_(@_)"/>
    <numFmt numFmtId="170" formatCode="0_);[RED]\(0\)"/>
    <numFmt numFmtId="171" formatCode="[$-409]#,##0_);\(#,##0\)"/>
    <numFmt numFmtId="172" formatCode="#,##0"/>
    <numFmt numFmtId="173" formatCode="_(* #,##0_);_(* \(#,##0\);_(* \-_);_(@_)"/>
    <numFmt numFmtId="174" formatCode="_(\$* #,##0.0000_);_(\$* \(#,##0.0000\);_(\$* \-??_);_(@_)"/>
    <numFmt numFmtId="175" formatCode="0_);\(0\)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Times New Roman"/>
      <family val="1"/>
    </font>
    <font>
      <b val="true"/>
      <sz val="18"/>
      <name val="Times New Roman"/>
      <family val="1"/>
    </font>
    <font>
      <b val="true"/>
      <sz val="18"/>
      <color rgb="FF800080"/>
      <name val="Times New Roman"/>
      <family val="1"/>
    </font>
    <font>
      <sz val="18"/>
      <color rgb="FF0000FF"/>
      <name val="Times New Roman"/>
      <family val="1"/>
    </font>
    <font>
      <b val="true"/>
      <sz val="18"/>
      <color rgb="FF0000FF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18"/>
      <color rgb="FFFF6600"/>
      <name val="Times New Roman"/>
      <family val="1"/>
    </font>
    <font>
      <sz val="18"/>
      <color rgb="FFFF0000"/>
      <name val="Times New Roman"/>
      <family val="1"/>
    </font>
    <font>
      <sz val="18"/>
      <name val="Times New Roman"/>
      <family val="0"/>
    </font>
    <font>
      <b val="true"/>
      <sz val="18"/>
      <color rgb="FF000000"/>
      <name val="Times New Roman"/>
      <family val="1"/>
    </font>
    <font>
      <b val="true"/>
      <sz val="18"/>
      <color rgb="FFFF00FF"/>
      <name val="Times New Roman"/>
      <family val="1"/>
    </font>
    <font>
      <b val="true"/>
      <sz val="18"/>
      <color rgb="FF00FFFF"/>
      <name val="Times New Roman"/>
      <family val="1"/>
    </font>
    <font>
      <b val="true"/>
      <sz val="18"/>
      <color rgb="FF008000"/>
      <name val="Times New Roman"/>
      <family val="1"/>
    </font>
    <font>
      <sz val="18"/>
      <color rgb="FF00CCFF"/>
      <name val="Times New Roman"/>
      <family val="1"/>
    </font>
    <font>
      <sz val="18"/>
      <color rgb="FF008000"/>
      <name val="Times New Roman"/>
      <family val="1"/>
    </font>
    <font>
      <sz val="18"/>
      <color rgb="FFFF00FF"/>
      <name val="Times New Roman"/>
      <family val="1"/>
    </font>
    <font>
      <sz val="18"/>
      <color rgb="FF000000"/>
      <name val="Times New Roman"/>
      <family val="1"/>
    </font>
    <font>
      <b val="true"/>
      <sz val="18"/>
      <name val="Times New Roman"/>
      <family val="0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14"/>
      <color rgb="FF000000"/>
      <name val="Tahoma"/>
      <family val="2"/>
    </font>
    <font>
      <sz val="14"/>
      <color rgb="FF000000"/>
      <name val="Tahoma"/>
      <family val="2"/>
    </font>
    <font>
      <sz val="18"/>
      <color rgb="FF3366FF"/>
      <name val="Times New Roman"/>
      <family val="1"/>
    </font>
    <font>
      <sz val="16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8"/>
      <name val="Arial"/>
      <family val="0"/>
    </font>
    <font>
      <b val="true"/>
      <sz val="18"/>
      <color rgb="FFFF0000"/>
      <name val="Times New Roman"/>
      <family val="0"/>
    </font>
    <font>
      <b val="true"/>
      <sz val="18"/>
      <name val="Arial"/>
      <family val="0"/>
    </font>
    <font>
      <b val="true"/>
      <sz val="16"/>
      <name val="Times New Roman"/>
      <family val="1"/>
    </font>
    <font>
      <b val="true"/>
      <sz val="16"/>
      <color rgb="FFFF0000"/>
      <name val="Times New Roman"/>
      <family val="1"/>
    </font>
    <font>
      <sz val="18"/>
      <name val="Arial"/>
      <family val="2"/>
    </font>
    <font>
      <b val="true"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94">
    <border diagonalUp="false" diagonalDown="false">
      <left/>
      <right/>
      <top/>
      <bottom/>
      <diagonal/>
    </border>
    <border diagonalUp="false" diagonalDown="false">
      <left style="medium">
        <color rgb="FF800080"/>
      </left>
      <right/>
      <top style="medium">
        <color rgb="FF800080"/>
      </top>
      <bottom/>
      <diagonal/>
    </border>
    <border diagonalUp="false" diagonalDown="false">
      <left/>
      <right/>
      <top style="medium">
        <color rgb="FF800080"/>
      </top>
      <bottom/>
      <diagonal/>
    </border>
    <border diagonalUp="false" diagonalDown="false">
      <left/>
      <right style="medium">
        <color rgb="FF800080"/>
      </right>
      <top style="medium">
        <color rgb="FF800080"/>
      </top>
      <bottom/>
      <diagonal/>
    </border>
    <border diagonalUp="false" diagonalDown="false">
      <left style="medium">
        <color rgb="FF800080"/>
      </left>
      <right/>
      <top/>
      <bottom/>
      <diagonal/>
    </border>
    <border diagonalUp="false" diagonalDown="false">
      <left/>
      <right style="medium">
        <color rgb="FF800080"/>
      </right>
      <top/>
      <bottom/>
      <diagonal/>
    </border>
    <border diagonalUp="false" diagonalDown="false">
      <left style="medium">
        <color rgb="FF800080"/>
      </left>
      <right/>
      <top/>
      <bottom style="medium">
        <color rgb="FF800080"/>
      </bottom>
      <diagonal/>
    </border>
    <border diagonalUp="false" diagonalDown="false">
      <left/>
      <right/>
      <top/>
      <bottom style="medium">
        <color rgb="FF800080"/>
      </bottom>
      <diagonal/>
    </border>
    <border diagonalUp="false" diagonalDown="false">
      <left/>
      <right style="medium">
        <color rgb="FF800080"/>
      </right>
      <top/>
      <bottom style="medium">
        <color rgb="FF800080"/>
      </bottom>
      <diagonal/>
    </border>
    <border diagonalUp="false" diagonalDown="false">
      <left style="medium">
        <color rgb="FFFF6600"/>
      </left>
      <right/>
      <top style="medium">
        <color rgb="FFFF6600"/>
      </top>
      <bottom/>
      <diagonal/>
    </border>
    <border diagonalUp="false" diagonalDown="false">
      <left/>
      <right/>
      <top style="medium">
        <color rgb="FFFF6600"/>
      </top>
      <bottom/>
      <diagonal/>
    </border>
    <border diagonalUp="false" diagonalDown="false">
      <left/>
      <right style="medium">
        <color rgb="FFFF6600"/>
      </right>
      <top style="medium">
        <color rgb="FFFF6600"/>
      </top>
      <bottom/>
      <diagonal/>
    </border>
    <border diagonalUp="false" diagonalDown="false">
      <left style="medium">
        <color rgb="FFFF6600"/>
      </left>
      <right/>
      <top/>
      <bottom/>
      <diagonal/>
    </border>
    <border diagonalUp="false" diagonalDown="false">
      <left/>
      <right style="medium">
        <color rgb="FFFF6600"/>
      </right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 style="medium">
        <color rgb="FFFF6600"/>
      </left>
      <right/>
      <top/>
      <bottom style="medium">
        <color rgb="FFFF6600"/>
      </bottom>
      <diagonal/>
    </border>
    <border diagonalUp="false" diagonalDown="false">
      <left/>
      <right/>
      <top/>
      <bottom style="medium">
        <color rgb="FFFF6600"/>
      </bottom>
      <diagonal/>
    </border>
    <border diagonalUp="false" diagonalDown="false">
      <left/>
      <right style="medium">
        <color rgb="FFFF6600"/>
      </right>
      <top/>
      <bottom style="medium">
        <color rgb="FFFF6600"/>
      </bottom>
      <diagonal/>
    </border>
    <border diagonalUp="false" diagonalDown="false">
      <left style="medium">
        <color rgb="FF0000FF"/>
      </left>
      <right/>
      <top style="medium">
        <color rgb="FF0000FF"/>
      </top>
      <bottom/>
      <diagonal/>
    </border>
    <border diagonalUp="false" diagonalDown="false">
      <left/>
      <right/>
      <top style="medium">
        <color rgb="FF0000FF"/>
      </top>
      <bottom/>
      <diagonal/>
    </border>
    <border diagonalUp="false" diagonalDown="false">
      <left/>
      <right style="medium">
        <color rgb="FF0000FF"/>
      </right>
      <top style="medium">
        <color rgb="FF0000FF"/>
      </top>
      <bottom/>
      <diagonal/>
    </border>
    <border diagonalUp="false" diagonalDown="false">
      <left style="medium">
        <color rgb="FF0000FF"/>
      </left>
      <right/>
      <top/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ck">
        <color rgb="FF008000"/>
      </right>
      <top/>
      <bottom/>
      <diagonal/>
    </border>
    <border diagonalUp="false" diagonalDown="false">
      <left style="medium">
        <color rgb="FF0000FF"/>
      </left>
      <right/>
      <top/>
      <bottom style="medium">
        <color rgb="FF0000FF"/>
      </bottom>
      <diagonal/>
    </border>
    <border diagonalUp="false" diagonalDown="false">
      <left/>
      <right/>
      <top/>
      <bottom style="medium">
        <color rgb="FF0000FF"/>
      </bottom>
      <diagonal/>
    </border>
    <border diagonalUp="false" diagonalDown="false">
      <left/>
      <right style="medium">
        <color rgb="FF0000FF"/>
      </right>
      <top/>
      <bottom style="medium">
        <color rgb="FF0000FF"/>
      </bottom>
      <diagonal/>
    </border>
    <border diagonalUp="false" diagonalDown="false">
      <left style="medium">
        <color rgb="FFFF00FF"/>
      </left>
      <right/>
      <top style="medium">
        <color rgb="FFFF00FF"/>
      </top>
      <bottom/>
      <diagonal/>
    </border>
    <border diagonalUp="false" diagonalDown="false">
      <left/>
      <right/>
      <top style="medium">
        <color rgb="FFFF00FF"/>
      </top>
      <bottom/>
      <diagonal/>
    </border>
    <border diagonalUp="false" diagonalDown="false">
      <left/>
      <right style="medium">
        <color rgb="FFFF00FF"/>
      </right>
      <top style="medium">
        <color rgb="FFFF00FF"/>
      </top>
      <bottom/>
      <diagonal/>
    </border>
    <border diagonalUp="false" diagonalDown="false">
      <left style="medium">
        <color rgb="FFFF00FF"/>
      </left>
      <right/>
      <top/>
      <bottom/>
      <diagonal/>
    </border>
    <border diagonalUp="false" diagonalDown="false">
      <left/>
      <right style="medium">
        <color rgb="FFFF00FF"/>
      </right>
      <top/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medium">
        <color rgb="FFFF00FF"/>
      </left>
      <right/>
      <top/>
      <bottom style="medium">
        <color rgb="FFFF00FF"/>
      </bottom>
      <diagonal/>
    </border>
    <border diagonalUp="false" diagonalDown="false">
      <left/>
      <right/>
      <top/>
      <bottom style="medium">
        <color rgb="FFFF00FF"/>
      </bottom>
      <diagonal/>
    </border>
    <border diagonalUp="false" diagonalDown="false">
      <left/>
      <right style="medium">
        <color rgb="FFFF00FF"/>
      </right>
      <top/>
      <bottom style="medium">
        <color rgb="FFFF00FF"/>
      </bottom>
      <diagonal/>
    </border>
    <border diagonalUp="false" diagonalDown="false">
      <left style="medium">
        <color rgb="FF00FFFF"/>
      </left>
      <right/>
      <top style="medium">
        <color rgb="FF00FFFF"/>
      </top>
      <bottom/>
      <diagonal/>
    </border>
    <border diagonalUp="false" diagonalDown="false">
      <left/>
      <right/>
      <top style="medium">
        <color rgb="FF00FFFF"/>
      </top>
      <bottom/>
      <diagonal/>
    </border>
    <border diagonalUp="false" diagonalDown="false">
      <left/>
      <right style="medium">
        <color rgb="FF00FFFF"/>
      </right>
      <top style="medium">
        <color rgb="FF00FFFF"/>
      </top>
      <bottom/>
      <diagonal/>
    </border>
    <border diagonalUp="false" diagonalDown="false">
      <left/>
      <right style="medium">
        <color rgb="FF00FFFF"/>
      </right>
      <top/>
      <bottom/>
      <diagonal/>
    </border>
    <border diagonalUp="false" diagonalDown="false">
      <left style="medium">
        <color rgb="FF00FFFF"/>
      </left>
      <right/>
      <top/>
      <bottom/>
      <diagonal/>
    </border>
    <border diagonalUp="false" diagonalDown="false">
      <left style="medium">
        <color rgb="FF00FFFF"/>
      </left>
      <right/>
      <top/>
      <bottom style="medium">
        <color rgb="FF00FFFF"/>
      </bottom>
      <diagonal/>
    </border>
    <border diagonalUp="false" diagonalDown="false">
      <left/>
      <right/>
      <top/>
      <bottom style="medium">
        <color rgb="FF00FFFF"/>
      </bottom>
      <diagonal/>
    </border>
    <border diagonalUp="false" diagonalDown="false">
      <left/>
      <right style="medium">
        <color rgb="FF00FFFF"/>
      </right>
      <top/>
      <bottom style="medium">
        <color rgb="FF00FFFF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ck">
        <color rgb="FF008000"/>
      </left>
      <right/>
      <top style="thick">
        <color rgb="FF008000"/>
      </top>
      <bottom/>
      <diagonal/>
    </border>
    <border diagonalUp="false" diagonalDown="false">
      <left/>
      <right/>
      <top style="thick">
        <color rgb="FF008000"/>
      </top>
      <bottom/>
      <diagonal/>
    </border>
    <border diagonalUp="false" diagonalDown="false">
      <left/>
      <right style="thick">
        <color rgb="FF008000"/>
      </right>
      <top style="thick">
        <color rgb="FF008000"/>
      </top>
      <bottom/>
      <diagonal/>
    </border>
    <border diagonalUp="false" diagonalDown="false">
      <left style="thick">
        <color rgb="FF008000"/>
      </left>
      <right/>
      <top/>
      <bottom/>
      <diagonal/>
    </border>
    <border diagonalUp="false" diagonalDown="false">
      <left style="thick">
        <color rgb="FF008000"/>
      </left>
      <right/>
      <top/>
      <bottom style="thick">
        <color rgb="FF008000"/>
      </bottom>
      <diagonal/>
    </border>
    <border diagonalUp="false" diagonalDown="false">
      <left/>
      <right/>
      <top/>
      <bottom style="thick">
        <color rgb="FF008000"/>
      </bottom>
      <diagonal/>
    </border>
    <border diagonalUp="false" diagonalDown="false">
      <left/>
      <right style="thick">
        <color rgb="FF008000"/>
      </right>
      <top/>
      <bottom style="thick">
        <color rgb="FF008000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>
        <color rgb="FF800000"/>
      </left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333399"/>
      </left>
      <right/>
      <top style="medium">
        <color rgb="FF333399"/>
      </top>
      <bottom/>
      <diagonal/>
    </border>
    <border diagonalUp="false" diagonalDown="false">
      <left/>
      <right/>
      <top style="medium">
        <color rgb="FF333399"/>
      </top>
      <bottom/>
      <diagonal/>
    </border>
    <border diagonalUp="false" diagonalDown="false">
      <left/>
      <right style="medium">
        <color rgb="FF333399"/>
      </right>
      <top style="medium">
        <color rgb="FF333399"/>
      </top>
      <bottom/>
      <diagonal/>
    </border>
    <border diagonalUp="false" diagonalDown="false">
      <left style="medium">
        <color rgb="FF333399"/>
      </left>
      <right/>
      <top/>
      <bottom/>
      <diagonal/>
    </border>
    <border diagonalUp="false" diagonalDown="false">
      <left style="medium">
        <color rgb="FF333399"/>
      </left>
      <right/>
      <top/>
      <bottom style="medium">
        <color rgb="FF333399"/>
      </bottom>
      <diagonal/>
    </border>
    <border diagonalUp="false" diagonalDown="false">
      <left/>
      <right/>
      <top/>
      <bottom style="medium">
        <color rgb="FF333399"/>
      </bottom>
      <diagonal/>
    </border>
    <border diagonalUp="false" diagonalDown="false">
      <left/>
      <right style="medium">
        <color rgb="FF333399"/>
      </right>
      <top/>
      <bottom style="medium">
        <color rgb="FF333399"/>
      </bottom>
      <diagonal/>
    </border>
    <border diagonalUp="false" diagonalDown="false">
      <left style="medium">
        <color rgb="FF666699"/>
      </left>
      <right/>
      <top style="medium">
        <color rgb="FF666699"/>
      </top>
      <bottom/>
      <diagonal/>
    </border>
    <border diagonalUp="false" diagonalDown="false">
      <left/>
      <right/>
      <top style="medium">
        <color rgb="FF666699"/>
      </top>
      <bottom/>
      <diagonal/>
    </border>
    <border diagonalUp="false" diagonalDown="false">
      <left/>
      <right style="medium">
        <color rgb="FF666699"/>
      </right>
      <top style="medium">
        <color rgb="FF666699"/>
      </top>
      <bottom/>
      <diagonal/>
    </border>
    <border diagonalUp="false" diagonalDown="false">
      <left style="medium">
        <color rgb="FF666699"/>
      </left>
      <right/>
      <top/>
      <bottom/>
      <diagonal/>
    </border>
    <border diagonalUp="false" diagonalDown="false">
      <left/>
      <right style="medium">
        <color rgb="FF666699"/>
      </right>
      <top/>
      <bottom/>
      <diagonal/>
    </border>
    <border diagonalUp="false" diagonalDown="false">
      <left style="medium">
        <color rgb="FF666699"/>
      </left>
      <right/>
      <top/>
      <bottom style="medium">
        <color rgb="FF666699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 style="medium">
        <color rgb="FF666699"/>
      </right>
      <top/>
      <bottom style="medium">
        <color rgb="FF666699"/>
      </bottom>
      <diagonal/>
    </border>
    <border diagonalUp="false" diagonalDown="false">
      <left style="medium">
        <color rgb="FF000080"/>
      </left>
      <right/>
      <top/>
      <bottom/>
      <diagonal/>
    </border>
    <border diagonalUp="false" diagonalDown="false">
      <left style="medium">
        <color rgb="FFFFFF00"/>
      </left>
      <right/>
      <top style="medium">
        <color rgb="FFFFFF00"/>
      </top>
      <bottom/>
      <diagonal/>
    </border>
    <border diagonalUp="false" diagonalDown="false">
      <left/>
      <right/>
      <top style="medium">
        <color rgb="FFFFFF00"/>
      </top>
      <bottom/>
      <diagonal/>
    </border>
    <border diagonalUp="false" diagonalDown="false">
      <left/>
      <right style="medium">
        <color rgb="FFFFFF00"/>
      </right>
      <top style="medium">
        <color rgb="FFFFFF00"/>
      </top>
      <bottom/>
      <diagonal/>
    </border>
    <border diagonalUp="false" diagonalDown="false">
      <left style="medium">
        <color rgb="FFFFFF00"/>
      </left>
      <right/>
      <top/>
      <bottom/>
      <diagonal/>
    </border>
    <border diagonalUp="false" diagonalDown="false">
      <left/>
      <right style="medium">
        <color rgb="FFFFFF00"/>
      </right>
      <top/>
      <bottom/>
      <diagonal/>
    </border>
    <border diagonalUp="false" diagonalDown="false">
      <left style="medium">
        <color rgb="FFFFFF00"/>
      </left>
      <right/>
      <top/>
      <bottom style="medium">
        <color rgb="FFFFFF00"/>
      </bottom>
      <diagonal/>
    </border>
    <border diagonalUp="false" diagonalDown="false">
      <left/>
      <right/>
      <top/>
      <bottom style="medium">
        <color rgb="FFFFFF00"/>
      </bottom>
      <diagonal/>
    </border>
    <border diagonalUp="false" diagonalDown="false">
      <left/>
      <right style="medium">
        <color rgb="FFFFFF00"/>
      </right>
      <top/>
      <bottom style="medium">
        <color rgb="FFFFFF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6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4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7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8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7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7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8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5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8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8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8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8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8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9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5" fillId="0" borderId="9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9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5" fillId="0" borderId="9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9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9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7"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FFFF00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  <dxf>
      <font>
        <name val="Arial"/>
        <family val="0"/>
        <color rgb="00FFFFFF"/>
      </font>
      <fill>
        <patternFill>
          <bgColor rgb="FF00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201600</xdr:colOff>
      <xdr:row>25</xdr:row>
      <xdr:rowOff>0</xdr:rowOff>
    </xdr:from>
    <xdr:to>
      <xdr:col>6</xdr:col>
      <xdr:colOff>212400</xdr:colOff>
      <xdr:row>25</xdr:row>
      <xdr:rowOff>0</xdr:rowOff>
    </xdr:to>
    <xdr:sp>
      <xdr:nvSpPr>
        <xdr:cNvPr id="0" name="Line 2"/>
        <xdr:cNvSpPr/>
      </xdr:nvSpPr>
      <xdr:spPr>
        <a:xfrm>
          <a:off x="8142840" y="7305840"/>
          <a:ext cx="1158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443160</xdr:colOff>
      <xdr:row>25</xdr:row>
      <xdr:rowOff>0</xdr:rowOff>
    </xdr:to>
    <xdr:sp>
      <xdr:nvSpPr>
        <xdr:cNvPr id="1" name="Line 3"/>
        <xdr:cNvSpPr/>
      </xdr:nvSpPr>
      <xdr:spPr>
        <a:xfrm>
          <a:off x="10346760" y="7305840"/>
          <a:ext cx="4431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3.2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22.85"/>
    <col collapsed="false" customWidth="true" hidden="false" outlineLevel="0" max="3" min="3" style="1" width="31.14"/>
    <col collapsed="false" customWidth="true" hidden="false" outlineLevel="0" max="4" min="4" style="1" width="31.56"/>
    <col collapsed="false" customWidth="true" hidden="false" outlineLevel="0" max="5" min="5" style="1" width="15.85"/>
    <col collapsed="false" customWidth="true" hidden="false" outlineLevel="0" max="6" min="6" style="1" width="15.41"/>
    <col collapsed="false" customWidth="true" hidden="false" outlineLevel="0" max="7" min="7" style="1" width="12.56"/>
    <col collapsed="false" customWidth="true" hidden="false" outlineLevel="0" max="8" min="8" style="1" width="21.99"/>
    <col collapsed="false" customWidth="true" hidden="false" outlineLevel="0" max="9" min="9" style="1" width="14.99"/>
    <col collapsed="false" customWidth="true" hidden="false" outlineLevel="0" max="10" min="10" style="1" width="17.7"/>
    <col collapsed="false" customWidth="true" hidden="false" outlineLevel="0" max="11" min="11" style="1" width="35.13"/>
    <col collapsed="false" customWidth="true" hidden="false" outlineLevel="0" max="12" min="12" style="1" width="19.7"/>
    <col collapsed="false" customWidth="true" hidden="false" outlineLevel="0" max="13" min="13" style="1" width="17.99"/>
    <col collapsed="false" customWidth="true" hidden="false" outlineLevel="0" max="14" min="14" style="1" width="27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1" customFormat="false" ht="23.25" hidden="false" customHeight="false" outlineLevel="0" collapsed="false">
      <c r="A1" s="2" t="s">
        <v>0</v>
      </c>
      <c r="B1" s="2"/>
      <c r="C1" s="3" t="s">
        <v>1</v>
      </c>
      <c r="D1" s="4"/>
      <c r="E1" s="4"/>
      <c r="F1" s="4"/>
      <c r="G1" s="4"/>
      <c r="H1" s="4"/>
      <c r="I1" s="5"/>
      <c r="J1" s="4"/>
      <c r="K1" s="4"/>
      <c r="L1" s="4"/>
      <c r="M1" s="6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3.25" hidden="false" customHeight="false" outlineLevel="0" collapsed="false">
      <c r="A2" s="2"/>
      <c r="B2" s="2"/>
      <c r="C2" s="7" t="n">
        <v>37147</v>
      </c>
      <c r="D2" s="4"/>
      <c r="E2" s="4"/>
      <c r="F2" s="4"/>
      <c r="G2" s="4"/>
      <c r="H2" s="4"/>
      <c r="I2" s="5"/>
      <c r="J2" s="4"/>
      <c r="K2" s="4"/>
      <c r="L2" s="4"/>
      <c r="M2" s="6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15.75" hidden="false" customHeight="true" outlineLevel="0" collapsed="false">
      <c r="A3" s="2"/>
      <c r="B3" s="2"/>
      <c r="C3" s="4"/>
      <c r="D3" s="4"/>
      <c r="E3" s="4"/>
      <c r="F3" s="4"/>
      <c r="G3" s="4"/>
      <c r="H3" s="4"/>
      <c r="I3" s="5"/>
      <c r="J3" s="4"/>
      <c r="K3" s="4"/>
      <c r="L3" s="4"/>
      <c r="M3" s="6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23.25" hidden="false" customHeight="false" outlineLevel="0" collapsed="false">
      <c r="A4" s="2"/>
      <c r="B4" s="2"/>
      <c r="C4" s="3" t="s">
        <v>2</v>
      </c>
      <c r="D4" s="8"/>
      <c r="E4" s="4"/>
      <c r="F4" s="6"/>
      <c r="G4" s="6"/>
      <c r="H4" s="4"/>
      <c r="I4" s="5"/>
      <c r="J4" s="3" t="s">
        <v>3</v>
      </c>
      <c r="K4" s="3"/>
      <c r="L4" s="4"/>
      <c r="M4" s="6"/>
      <c r="N4" s="4" t="s">
        <v>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24" hidden="false" customHeight="false" outlineLevel="0" collapsed="false">
      <c r="A5" s="2"/>
      <c r="B5" s="2"/>
      <c r="C5" s="4" t="s">
        <v>4</v>
      </c>
      <c r="D5" s="4" t="s">
        <v>5</v>
      </c>
      <c r="E5" s="4" t="s">
        <v>6</v>
      </c>
      <c r="F5" s="6" t="s">
        <v>7</v>
      </c>
      <c r="G5" s="6" t="s">
        <v>8</v>
      </c>
      <c r="H5" s="4" t="s">
        <v>9</v>
      </c>
      <c r="I5" s="5"/>
      <c r="J5" s="4" t="s">
        <v>9</v>
      </c>
      <c r="K5" s="4" t="s">
        <v>5</v>
      </c>
      <c r="L5" s="4" t="s">
        <v>6</v>
      </c>
      <c r="M5" s="6" t="s">
        <v>10</v>
      </c>
      <c r="N5" s="4" t="s">
        <v>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23.25" hidden="false" customHeight="false" outlineLevel="0" collapsed="false">
      <c r="B6" s="9" t="n">
        <v>50026000</v>
      </c>
      <c r="C6" s="10"/>
      <c r="D6" s="10"/>
      <c r="E6" s="10"/>
      <c r="F6" s="10"/>
      <c r="G6" s="10"/>
      <c r="H6" s="10"/>
      <c r="I6" s="11"/>
      <c r="J6" s="10"/>
      <c r="K6" s="10"/>
      <c r="L6" s="10"/>
      <c r="M6" s="10"/>
      <c r="N6" s="12"/>
    </row>
    <row r="7" customFormat="false" ht="23.25" hidden="false" customHeight="false" outlineLevel="0" collapsed="false">
      <c r="B7" s="13" t="s">
        <v>11</v>
      </c>
      <c r="C7" s="14"/>
      <c r="D7" s="14" t="s">
        <v>12</v>
      </c>
      <c r="E7" s="14" t="s">
        <v>13</v>
      </c>
      <c r="F7" s="14" t="n">
        <v>52700000</v>
      </c>
      <c r="G7" s="14" t="s">
        <v>14</v>
      </c>
      <c r="H7" s="15" t="n">
        <f aca="false">J121</f>
        <v>0</v>
      </c>
      <c r="I7" s="14"/>
      <c r="J7" s="16" t="n">
        <f aca="false">ROUND(IF(G7="BH",H7*(1-#NAME?),H7*(1-WIC_Fuel_Rate)),0)</f>
        <v>0</v>
      </c>
      <c r="K7" s="14" t="s">
        <v>15</v>
      </c>
      <c r="L7" s="14" t="s">
        <v>13</v>
      </c>
      <c r="M7" s="17" t="s">
        <v>13</v>
      </c>
      <c r="N7" s="18" t="n">
        <v>958004</v>
      </c>
      <c r="O7" s="19"/>
    </row>
    <row r="8" customFormat="false" ht="23.25" hidden="false" customHeight="false" outlineLevel="0" collapsed="false">
      <c r="B8" s="13"/>
      <c r="C8" s="14"/>
      <c r="D8" s="14" t="s">
        <v>16</v>
      </c>
      <c r="E8" s="14" t="s">
        <v>13</v>
      </c>
      <c r="F8" s="14" t="n">
        <v>52700000</v>
      </c>
      <c r="G8" s="14" t="s">
        <v>14</v>
      </c>
      <c r="H8" s="16" t="n">
        <v>0</v>
      </c>
      <c r="I8" s="14"/>
      <c r="J8" s="16" t="n">
        <f aca="false">ROUND(IF(G8="BH",H8*(1-#NAME?),H8*(1-Glenrock_fuel_rate)),0)</f>
        <v>0</v>
      </c>
      <c r="K8" s="14" t="s">
        <v>17</v>
      </c>
      <c r="L8" s="14" t="s">
        <v>18</v>
      </c>
      <c r="M8" s="17" t="s">
        <v>19</v>
      </c>
      <c r="N8" s="18" t="s">
        <v>20</v>
      </c>
      <c r="O8" s="1" t="s">
        <v>21</v>
      </c>
    </row>
    <row r="9" customFormat="false" ht="23.25" hidden="false" customHeight="false" outlineLevel="0" collapsed="false">
      <c r="B9" s="13"/>
      <c r="C9" s="14"/>
      <c r="D9" s="14" t="s">
        <v>16</v>
      </c>
      <c r="E9" s="14" t="s">
        <v>13</v>
      </c>
      <c r="F9" s="14" t="n">
        <v>52700000</v>
      </c>
      <c r="G9" s="14" t="s">
        <v>14</v>
      </c>
      <c r="H9" s="15" t="n">
        <v>0</v>
      </c>
      <c r="I9" s="20"/>
      <c r="J9" s="16" t="n">
        <f aca="false">ROUND(IF(G9="BH",H9*(1-#NAME?),H9*(1-Glenrock_fuel_rate)),0)</f>
        <v>0</v>
      </c>
      <c r="K9" s="14" t="s">
        <v>17</v>
      </c>
      <c r="L9" s="14" t="s">
        <v>18</v>
      </c>
      <c r="M9" s="17" t="s">
        <v>22</v>
      </c>
      <c r="N9" s="18"/>
      <c r="O9" s="19"/>
    </row>
    <row r="10" customFormat="false" ht="23.25" hidden="false" customHeight="false" outlineLevel="0" collapsed="false">
      <c r="B10" s="13"/>
      <c r="C10" s="14"/>
      <c r="D10" s="14" t="s">
        <v>16</v>
      </c>
      <c r="E10" s="14" t="s">
        <v>13</v>
      </c>
      <c r="F10" s="14" t="n">
        <v>52700000</v>
      </c>
      <c r="G10" s="14" t="s">
        <v>14</v>
      </c>
      <c r="H10" s="15" t="n">
        <v>0</v>
      </c>
      <c r="I10" s="20"/>
      <c r="J10" s="16" t="n">
        <f aca="false">ROUND(IF(G10="BH",H10*(1-#NAME?),H10*(1-Glenrock_fuel_rate)),0)</f>
        <v>0</v>
      </c>
      <c r="K10" s="14" t="s">
        <v>17</v>
      </c>
      <c r="L10" s="20" t="s">
        <v>23</v>
      </c>
      <c r="M10" s="17" t="n">
        <v>52703000</v>
      </c>
      <c r="N10" s="18"/>
      <c r="O10" s="19"/>
    </row>
    <row r="11" customFormat="false" ht="23.25" hidden="false" customHeight="false" outlineLevel="0" collapsed="false">
      <c r="B11" s="13"/>
      <c r="C11" s="14"/>
      <c r="D11" s="14" t="s">
        <v>16</v>
      </c>
      <c r="E11" s="14" t="s">
        <v>13</v>
      </c>
      <c r="F11" s="14" t="n">
        <v>52700000</v>
      </c>
      <c r="G11" s="14" t="s">
        <v>14</v>
      </c>
      <c r="H11" s="15" t="n">
        <f aca="false">J172</f>
        <v>0</v>
      </c>
      <c r="I11" s="20"/>
      <c r="J11" s="16" t="n">
        <f aca="false">ROUND(IF(G11="BH",H11*(1-#NAME?),H11*(1-Glenrock_fuel_rate)),0)</f>
        <v>0</v>
      </c>
      <c r="K11" s="14" t="s">
        <v>24</v>
      </c>
      <c r="L11" s="14" t="s">
        <v>13</v>
      </c>
      <c r="M11" s="14" t="n">
        <v>33304000</v>
      </c>
      <c r="N11" s="18" t="n">
        <v>895252</v>
      </c>
      <c r="O11" s="19"/>
    </row>
    <row r="12" customFormat="false" ht="23.25" hidden="false" customHeight="false" outlineLevel="0" collapsed="false">
      <c r="B12" s="13"/>
      <c r="C12" s="14"/>
      <c r="D12" s="14" t="s">
        <v>16</v>
      </c>
      <c r="E12" s="14" t="s">
        <v>13</v>
      </c>
      <c r="F12" s="14" t="n">
        <v>52700000</v>
      </c>
      <c r="G12" s="14" t="s">
        <v>14</v>
      </c>
      <c r="H12" s="15" t="n">
        <f aca="false">J171</f>
        <v>5034</v>
      </c>
      <c r="I12" s="20"/>
      <c r="J12" s="16" t="n">
        <f aca="false">ROUND(IF(G12="BH",H12*(1-#NAME?),H12*(1-Glenrock_fuel_rate)),0)</f>
        <v>5000</v>
      </c>
      <c r="K12" s="14" t="s">
        <v>15</v>
      </c>
      <c r="L12" s="14" t="s">
        <v>13</v>
      </c>
      <c r="M12" s="17" t="s">
        <v>13</v>
      </c>
      <c r="N12" s="18" t="n">
        <v>889228</v>
      </c>
      <c r="O12" s="19"/>
    </row>
    <row r="13" customFormat="false" ht="23.25" hidden="false" customHeight="false" outlineLevel="0" collapsed="false">
      <c r="B13" s="13"/>
      <c r="C13" s="14"/>
      <c r="D13" s="14" t="s">
        <v>16</v>
      </c>
      <c r="E13" s="14" t="s">
        <v>13</v>
      </c>
      <c r="F13" s="14" t="n">
        <v>52700000</v>
      </c>
      <c r="G13" s="14" t="s">
        <v>14</v>
      </c>
      <c r="H13" s="15" t="n">
        <v>0</v>
      </c>
      <c r="I13" s="14"/>
      <c r="J13" s="16" t="n">
        <f aca="false">ROUND(IF(G13="BH",H13*(1-#NAME?),H13*(1-Glenrock_fuel_rate)),0)</f>
        <v>0</v>
      </c>
      <c r="K13" s="21" t="s">
        <v>25</v>
      </c>
      <c r="L13" s="22" t="s">
        <v>26</v>
      </c>
      <c r="M13" s="23" t="n">
        <v>5904</v>
      </c>
      <c r="N13" s="18" t="n">
        <v>877597</v>
      </c>
      <c r="O13" s="19"/>
    </row>
    <row r="14" customFormat="false" ht="23.25" hidden="false" customHeight="false" outlineLevel="0" collapsed="false">
      <c r="B14" s="13"/>
      <c r="C14" s="14"/>
      <c r="D14" s="14" t="s">
        <v>16</v>
      </c>
      <c r="E14" s="14" t="s">
        <v>13</v>
      </c>
      <c r="F14" s="14" t="n">
        <v>52700000</v>
      </c>
      <c r="G14" s="14" t="s">
        <v>14</v>
      </c>
      <c r="H14" s="15" t="n">
        <f aca="false">J174</f>
        <v>0</v>
      </c>
      <c r="I14" s="20"/>
      <c r="J14" s="16" t="n">
        <f aca="false">ROUND(IF(G14="BH",H14*(1-#NAME?),H14*(1-Glenrock_fuel_rate)),0)</f>
        <v>0</v>
      </c>
      <c r="K14" s="14" t="s">
        <v>17</v>
      </c>
      <c r="L14" s="14" t="s">
        <v>27</v>
      </c>
      <c r="M14" s="17" t="s">
        <v>28</v>
      </c>
      <c r="N14" s="18" t="n">
        <v>958330</v>
      </c>
      <c r="O14" s="19"/>
    </row>
    <row r="15" customFormat="false" ht="23.25" hidden="false" customHeight="false" outlineLevel="0" collapsed="false">
      <c r="B15" s="13"/>
      <c r="C15" s="14"/>
      <c r="D15" s="24" t="s">
        <v>29</v>
      </c>
      <c r="E15" s="14" t="s">
        <v>13</v>
      </c>
      <c r="F15" s="14" t="n">
        <v>52700000</v>
      </c>
      <c r="G15" s="14" t="s">
        <v>14</v>
      </c>
      <c r="H15" s="25" t="n">
        <f aca="false">J224</f>
        <v>0</v>
      </c>
      <c r="I15" s="21"/>
      <c r="J15" s="16" t="n">
        <f aca="false">ROUND(IF(G15="BH",H15*(1-#NAME?),H15*(1-WIC_Fuel_Rate)),0)</f>
        <v>0</v>
      </c>
      <c r="K15" s="21" t="s">
        <v>24</v>
      </c>
      <c r="L15" s="26" t="s">
        <v>30</v>
      </c>
      <c r="M15" s="27" t="n">
        <v>33307000</v>
      </c>
      <c r="N15" s="18" t="n">
        <v>1022099</v>
      </c>
      <c r="O15" s="19"/>
    </row>
    <row r="16" customFormat="false" ht="24" hidden="false" customHeight="false" outlineLevel="0" collapsed="false">
      <c r="B16" s="28"/>
      <c r="C16" s="29"/>
      <c r="D16" s="29"/>
      <c r="E16" s="29"/>
      <c r="F16" s="29"/>
      <c r="G16" s="29"/>
      <c r="H16" s="30"/>
      <c r="I16" s="29"/>
      <c r="J16" s="30"/>
      <c r="K16" s="29"/>
      <c r="L16" s="29"/>
      <c r="M16" s="29"/>
      <c r="N16" s="31"/>
      <c r="O16" s="32"/>
    </row>
    <row r="17" customFormat="false" ht="23.25" hidden="false" customHeight="false" outlineLevel="0" collapsed="false">
      <c r="B17" s="33" t="s">
        <v>31</v>
      </c>
      <c r="C17" s="14"/>
      <c r="D17" s="14"/>
      <c r="E17" s="14"/>
      <c r="F17" s="14"/>
      <c r="G17" s="14"/>
      <c r="H17" s="34" t="n">
        <f aca="false">SUM(H6:H16)</f>
        <v>5034</v>
      </c>
      <c r="I17" s="14"/>
      <c r="J17" s="16" t="n">
        <f aca="false">SUM(J7:J16)</f>
        <v>5000</v>
      </c>
      <c r="K17" s="35" t="s">
        <v>32</v>
      </c>
      <c r="L17" s="36" t="s">
        <v>33</v>
      </c>
      <c r="M17" s="14"/>
      <c r="N17" s="14"/>
      <c r="O17" s="32"/>
    </row>
    <row r="18" customFormat="false" ht="24" hidden="true" customHeight="false" outlineLevel="0" collapsed="false">
      <c r="B18" s="2"/>
      <c r="C18" s="14"/>
      <c r="D18" s="14"/>
      <c r="E18" s="14"/>
      <c r="F18" s="20"/>
      <c r="G18" s="14"/>
      <c r="H18" s="34"/>
      <c r="I18" s="37"/>
      <c r="K18" s="35"/>
      <c r="L18" s="14"/>
      <c r="M18" s="14"/>
      <c r="N18" s="14"/>
    </row>
    <row r="19" customFormat="false" ht="23.25" hidden="true" customHeight="false" outlineLevel="0" collapsed="false">
      <c r="B19" s="38" t="s">
        <v>34</v>
      </c>
      <c r="C19" s="39"/>
      <c r="D19" s="39"/>
      <c r="E19" s="39"/>
      <c r="F19" s="39"/>
      <c r="G19" s="39"/>
      <c r="H19" s="39"/>
      <c r="I19" s="39" t="s">
        <v>35</v>
      </c>
      <c r="J19" s="39"/>
      <c r="K19" s="39"/>
      <c r="L19" s="39"/>
      <c r="M19" s="39"/>
      <c r="N19" s="40"/>
    </row>
    <row r="20" customFormat="false" ht="23.25" hidden="true" customHeight="false" outlineLevel="0" collapsed="false">
      <c r="B20" s="41" t="s">
        <v>36</v>
      </c>
      <c r="C20" s="14"/>
      <c r="D20" s="14" t="s">
        <v>37</v>
      </c>
      <c r="E20" s="14" t="s">
        <v>13</v>
      </c>
      <c r="F20" s="14" t="n">
        <v>52700000</v>
      </c>
      <c r="G20" s="14" t="s">
        <v>14</v>
      </c>
      <c r="H20" s="15" t="n">
        <f aca="false">J200</f>
        <v>0</v>
      </c>
      <c r="I20" s="14"/>
      <c r="J20" s="16" t="n">
        <f aca="false">ROUND(IF(G20="BH",H20*(1-#NAME?),H20*(1-WIC_Fuel_Rate)),0)</f>
        <v>0</v>
      </c>
      <c r="K20" s="14" t="s">
        <v>15</v>
      </c>
      <c r="L20" s="14" t="s">
        <v>13</v>
      </c>
      <c r="M20" s="17" t="s">
        <v>13</v>
      </c>
      <c r="N20" s="42" t="n">
        <v>487350</v>
      </c>
    </row>
    <row r="21" customFormat="false" ht="23.25" hidden="true" customHeight="false" outlineLevel="0" collapsed="false">
      <c r="B21" s="41"/>
      <c r="C21" s="14"/>
      <c r="D21" s="14" t="s">
        <v>12</v>
      </c>
      <c r="E21" s="14" t="s">
        <v>13</v>
      </c>
      <c r="F21" s="14" t="n">
        <v>52700000</v>
      </c>
      <c r="G21" s="14" t="s">
        <v>14</v>
      </c>
      <c r="H21" s="15" t="n">
        <f aca="false">J123</f>
        <v>0</v>
      </c>
      <c r="I21" s="14"/>
      <c r="J21" s="16" t="n">
        <f aca="false">ROUND(IF(G21="BH",H21*(1-#NAME?),H21*(1-WIC_Fuel_Rate)),0)</f>
        <v>0</v>
      </c>
      <c r="K21" s="14" t="s">
        <v>15</v>
      </c>
      <c r="L21" s="14" t="s">
        <v>13</v>
      </c>
      <c r="M21" s="17" t="s">
        <v>13</v>
      </c>
      <c r="N21" s="42" t="n">
        <v>487350</v>
      </c>
      <c r="O21" s="32"/>
    </row>
    <row r="22" customFormat="false" ht="23.25" hidden="true" customHeight="false" outlineLevel="0" collapsed="false">
      <c r="B22" s="43"/>
      <c r="C22" s="44" t="s">
        <v>38</v>
      </c>
      <c r="D22" s="44" t="s">
        <v>39</v>
      </c>
      <c r="E22" s="44" t="s">
        <v>13</v>
      </c>
      <c r="F22" s="44" t="n">
        <v>52700000</v>
      </c>
      <c r="G22" s="44" t="s">
        <v>14</v>
      </c>
      <c r="H22" s="45" t="n">
        <f aca="false">J159</f>
        <v>0</v>
      </c>
      <c r="I22" s="14"/>
      <c r="J22" s="16" t="n">
        <f aca="false">ROUND(IF(G22="BH",H22*(1-#NAME?),H22*(1-WIC_Fuel_Rate)),0)</f>
        <v>0</v>
      </c>
      <c r="K22" s="14" t="s">
        <v>15</v>
      </c>
      <c r="L22" s="14" t="s">
        <v>13</v>
      </c>
      <c r="M22" s="17" t="s">
        <v>13</v>
      </c>
      <c r="N22" s="42" t="n">
        <v>487350</v>
      </c>
      <c r="O22" s="32"/>
    </row>
    <row r="23" customFormat="false" ht="23.25" hidden="true" customHeight="false" outlineLevel="0" collapsed="false">
      <c r="B23" s="41"/>
      <c r="C23" s="44" t="s">
        <v>38</v>
      </c>
      <c r="D23" s="44" t="s">
        <v>40</v>
      </c>
      <c r="E23" s="44" t="s">
        <v>13</v>
      </c>
      <c r="F23" s="44" t="n">
        <v>52700000</v>
      </c>
      <c r="G23" s="44" t="s">
        <v>14</v>
      </c>
      <c r="H23" s="45" t="n">
        <f aca="false">J259</f>
        <v>0</v>
      </c>
      <c r="I23" s="14"/>
      <c r="J23" s="16" t="n">
        <f aca="false">ROUND(IF(G23="BH",H23*(1-#NAME?),H23*(1-WIC_Fuel_Rate)),0)</f>
        <v>0</v>
      </c>
      <c r="K23" s="14" t="s">
        <v>15</v>
      </c>
      <c r="L23" s="14" t="s">
        <v>13</v>
      </c>
      <c r="M23" s="17" t="s">
        <v>13</v>
      </c>
      <c r="N23" s="42" t="n">
        <v>487350</v>
      </c>
      <c r="O23" s="32"/>
    </row>
    <row r="24" customFormat="false" ht="23.25" hidden="true" customHeight="false" outlineLevel="0" collapsed="false">
      <c r="B24" s="41"/>
      <c r="C24" s="44" t="s">
        <v>0</v>
      </c>
      <c r="D24" s="44" t="s">
        <v>12</v>
      </c>
      <c r="E24" s="44" t="s">
        <v>13</v>
      </c>
      <c r="F24" s="44" t="n">
        <v>52700000</v>
      </c>
      <c r="G24" s="44" t="s">
        <v>14</v>
      </c>
      <c r="H24" s="45" t="n">
        <v>0</v>
      </c>
      <c r="I24" s="14"/>
      <c r="J24" s="16" t="n">
        <f aca="false">ROUND(IF(G24="BH",H24*(1-#NAME?),H24*(1-WIC_Fuel_Rate)),0)</f>
        <v>0</v>
      </c>
      <c r="K24" s="14" t="s">
        <v>17</v>
      </c>
      <c r="L24" s="14" t="s">
        <v>41</v>
      </c>
      <c r="M24" s="17" t="s">
        <v>42</v>
      </c>
      <c r="N24" s="46" t="n">
        <v>511743</v>
      </c>
      <c r="O24" s="32"/>
    </row>
    <row r="25" customFormat="false" ht="23.25" hidden="true" customHeight="false" outlineLevel="0" collapsed="false">
      <c r="B25" s="41"/>
      <c r="C25" s="44" t="s">
        <v>43</v>
      </c>
      <c r="D25" s="44" t="s">
        <v>29</v>
      </c>
      <c r="E25" s="44" t="s">
        <v>13</v>
      </c>
      <c r="F25" s="44" t="n">
        <v>52700000</v>
      </c>
      <c r="G25" s="44" t="s">
        <v>14</v>
      </c>
      <c r="H25" s="45" t="n">
        <f aca="false">J223</f>
        <v>0</v>
      </c>
      <c r="I25" s="14"/>
      <c r="J25" s="16" t="n">
        <f aca="false">ROUND(IF(G25="BH",H25*(1-#NAME?),H25*(1-WIC_Fuel_Rate)),0)</f>
        <v>0</v>
      </c>
      <c r="K25" s="14" t="s">
        <v>15</v>
      </c>
      <c r="L25" s="14" t="s">
        <v>13</v>
      </c>
      <c r="M25" s="17" t="s">
        <v>13</v>
      </c>
      <c r="N25" s="42" t="n">
        <v>487350</v>
      </c>
      <c r="O25" s="32"/>
    </row>
    <row r="26" customFormat="false" ht="23.25" hidden="true" customHeight="false" outlineLevel="0" collapsed="false">
      <c r="B26" s="41"/>
      <c r="C26" s="44"/>
      <c r="D26" s="47" t="s">
        <v>44</v>
      </c>
      <c r="E26" s="48" t="s">
        <v>13</v>
      </c>
      <c r="F26" s="48" t="s">
        <v>45</v>
      </c>
      <c r="G26" s="14" t="s">
        <v>14</v>
      </c>
      <c r="H26" s="16" t="n">
        <v>0</v>
      </c>
      <c r="I26" s="14"/>
      <c r="J26" s="16" t="n">
        <f aca="false">H26</f>
        <v>0</v>
      </c>
      <c r="K26" s="14" t="s">
        <v>15</v>
      </c>
      <c r="L26" s="14" t="s">
        <v>13</v>
      </c>
      <c r="M26" s="17" t="s">
        <v>13</v>
      </c>
      <c r="N26" s="42" t="n">
        <v>487350</v>
      </c>
      <c r="O26" s="32"/>
    </row>
    <row r="27" customFormat="false" ht="24" hidden="true" customHeight="false" outlineLevel="0" collapsed="false">
      <c r="B27" s="49"/>
      <c r="C27" s="50"/>
      <c r="D27" s="50"/>
      <c r="E27" s="50"/>
      <c r="F27" s="50"/>
      <c r="G27" s="50"/>
      <c r="H27" s="51"/>
      <c r="I27" s="50"/>
      <c r="J27" s="51"/>
      <c r="K27" s="50"/>
      <c r="L27" s="50"/>
      <c r="M27" s="50"/>
      <c r="N27" s="52"/>
    </row>
    <row r="28" customFormat="false" ht="23.25" hidden="true" customHeight="false" outlineLevel="0" collapsed="false">
      <c r="B28" s="33" t="s">
        <v>46</v>
      </c>
      <c r="C28" s="14"/>
      <c r="D28" s="14"/>
      <c r="E28" s="14"/>
      <c r="F28" s="14"/>
      <c r="G28" s="14"/>
      <c r="H28" s="16" t="n">
        <f aca="false">SUM(H20:H27)</f>
        <v>0</v>
      </c>
      <c r="I28" s="14"/>
      <c r="J28" s="16" t="n">
        <f aca="false">SUM(J20:J27)</f>
        <v>0</v>
      </c>
      <c r="K28" s="35" t="s">
        <v>32</v>
      </c>
      <c r="L28" s="14"/>
      <c r="M28" s="14"/>
      <c r="N28" s="14"/>
    </row>
    <row r="29" customFormat="false" ht="23.25" hidden="true" customHeight="false" outlineLevel="0" collapsed="false">
      <c r="B29" s="33"/>
      <c r="C29" s="14"/>
      <c r="D29" s="14"/>
      <c r="E29" s="14"/>
      <c r="F29" s="20"/>
      <c r="G29" s="14"/>
      <c r="H29" s="34"/>
      <c r="I29" s="53" t="n">
        <f aca="false">H28-J29</f>
        <v>-7500</v>
      </c>
      <c r="J29" s="16" t="n">
        <v>7500</v>
      </c>
      <c r="K29" s="35" t="s">
        <v>47</v>
      </c>
      <c r="L29" s="14"/>
      <c r="M29" s="14"/>
      <c r="N29" s="14"/>
    </row>
    <row r="30" customFormat="false" ht="23.25" hidden="false" customHeight="false" outlineLevel="0" collapsed="false">
      <c r="B30" s="33"/>
      <c r="C30" s="14"/>
      <c r="D30" s="14"/>
      <c r="E30" s="14"/>
      <c r="F30" s="20"/>
      <c r="G30" s="14"/>
      <c r="H30" s="34"/>
      <c r="I30" s="53"/>
      <c r="J30" s="16"/>
      <c r="K30" s="35"/>
      <c r="L30" s="14"/>
      <c r="M30" s="14"/>
      <c r="N30" s="14"/>
    </row>
    <row r="31" customFormat="false" ht="24" hidden="false" customHeight="false" outlineLevel="0" collapsed="false">
      <c r="B31" s="33"/>
      <c r="C31" s="14"/>
      <c r="D31" s="14"/>
      <c r="E31" s="14"/>
      <c r="F31" s="20"/>
      <c r="G31" s="14"/>
      <c r="H31" s="34"/>
      <c r="I31" s="53"/>
      <c r="J31" s="16"/>
      <c r="K31" s="35"/>
      <c r="L31" s="14"/>
      <c r="M31" s="14"/>
      <c r="N31" s="14"/>
    </row>
    <row r="32" customFormat="false" ht="23.25" hidden="false" customHeight="false" outlineLevel="0" collapsed="false">
      <c r="B32" s="54" t="n">
        <v>41103000</v>
      </c>
      <c r="C32" s="55"/>
      <c r="D32" s="55"/>
      <c r="E32" s="55"/>
      <c r="F32" s="55"/>
      <c r="G32" s="55"/>
      <c r="H32" s="55"/>
      <c r="I32" s="56"/>
      <c r="J32" s="57"/>
      <c r="K32" s="57"/>
      <c r="L32" s="55"/>
      <c r="M32" s="55"/>
      <c r="N32" s="58"/>
    </row>
    <row r="33" customFormat="false" ht="23.25" hidden="false" customHeight="false" outlineLevel="0" collapsed="false">
      <c r="B33" s="59" t="n">
        <v>41104000</v>
      </c>
      <c r="C33" s="14"/>
      <c r="D33" s="14" t="s">
        <v>16</v>
      </c>
      <c r="E33" s="14" t="s">
        <v>13</v>
      </c>
      <c r="F33" s="14" t="n">
        <v>52700000</v>
      </c>
      <c r="G33" s="14" t="s">
        <v>14</v>
      </c>
      <c r="H33" s="15" t="n">
        <f aca="false">J170</f>
        <v>997</v>
      </c>
      <c r="I33" s="20"/>
      <c r="J33" s="16" t="n">
        <f aca="false">ROUND(IF(G33="BH",H33*(1-#NAME?),H33*(1-Glenrock_fuel_rate)),0)</f>
        <v>990</v>
      </c>
      <c r="K33" s="14" t="s">
        <v>15</v>
      </c>
      <c r="L33" s="14" t="s">
        <v>13</v>
      </c>
      <c r="M33" s="17" t="s">
        <v>13</v>
      </c>
      <c r="N33" s="60" t="n">
        <v>889228</v>
      </c>
    </row>
    <row r="34" customFormat="false" ht="23.25" hidden="false" customHeight="false" outlineLevel="0" collapsed="false">
      <c r="B34" s="61"/>
      <c r="C34" s="14"/>
      <c r="D34" s="14" t="s">
        <v>16</v>
      </c>
      <c r="E34" s="14" t="s">
        <v>13</v>
      </c>
      <c r="F34" s="14" t="n">
        <v>52700000</v>
      </c>
      <c r="G34" s="14" t="s">
        <v>14</v>
      </c>
      <c r="H34" s="15" t="n">
        <v>0</v>
      </c>
      <c r="I34" s="14"/>
      <c r="J34" s="16" t="n">
        <f aca="false">ROUND(IF(G34="BH",H34*(1-#NAME?),H34*(1-Glenrock_fuel_rate)),0)</f>
        <v>0</v>
      </c>
      <c r="K34" s="14" t="s">
        <v>25</v>
      </c>
      <c r="L34" s="14" t="s">
        <v>48</v>
      </c>
      <c r="M34" s="17" t="n">
        <v>20163</v>
      </c>
      <c r="N34" s="60" t="n">
        <v>968145</v>
      </c>
    </row>
    <row r="35" customFormat="false" ht="23.25" hidden="false" customHeight="false" outlineLevel="0" collapsed="false">
      <c r="B35" s="61"/>
      <c r="C35" s="14"/>
      <c r="D35" s="14" t="s">
        <v>16</v>
      </c>
      <c r="E35" s="14" t="s">
        <v>13</v>
      </c>
      <c r="F35" s="14" t="n">
        <v>52700000</v>
      </c>
      <c r="G35" s="14" t="s">
        <v>14</v>
      </c>
      <c r="H35" s="15" t="n">
        <v>0</v>
      </c>
      <c r="I35" s="14"/>
      <c r="J35" s="16" t="n">
        <f aca="false">ROUND(IF(G35="BH",H35*(1-#NAME?),H35*(1-Glenrock_fuel_rate)),0)</f>
        <v>0</v>
      </c>
      <c r="K35" s="21" t="s">
        <v>25</v>
      </c>
      <c r="L35" s="21" t="s">
        <v>49</v>
      </c>
      <c r="M35" s="23" t="n">
        <v>19129</v>
      </c>
      <c r="N35" s="60" t="n">
        <v>950509</v>
      </c>
    </row>
    <row r="36" customFormat="false" ht="23.25" hidden="false" customHeight="false" outlineLevel="0" collapsed="false">
      <c r="B36" s="61"/>
      <c r="C36" s="14"/>
      <c r="D36" s="14" t="s">
        <v>16</v>
      </c>
      <c r="E36" s="14" t="s">
        <v>13</v>
      </c>
      <c r="F36" s="14" t="n">
        <v>52700000</v>
      </c>
      <c r="G36" s="14" t="s">
        <v>14</v>
      </c>
      <c r="H36" s="15" t="n">
        <v>0</v>
      </c>
      <c r="I36" s="14"/>
      <c r="J36" s="16" t="n">
        <f aca="false">ROUND(IF(G36="BH",H36*(1-#NAME?),H36*(1-Glenrock_fuel_rate)),0)</f>
        <v>0</v>
      </c>
      <c r="K36" s="14" t="s">
        <v>17</v>
      </c>
      <c r="L36" s="14" t="s">
        <v>18</v>
      </c>
      <c r="M36" s="17" t="s">
        <v>22</v>
      </c>
      <c r="N36" s="62" t="s">
        <v>20</v>
      </c>
    </row>
    <row r="37" customFormat="false" ht="24" hidden="false" customHeight="false" outlineLevel="0" collapsed="false">
      <c r="B37" s="63"/>
      <c r="C37" s="64"/>
      <c r="D37" s="64"/>
      <c r="E37" s="64"/>
      <c r="F37" s="64"/>
      <c r="G37" s="64"/>
      <c r="H37" s="65"/>
      <c r="I37" s="64"/>
      <c r="J37" s="65"/>
      <c r="K37" s="64"/>
      <c r="L37" s="64"/>
      <c r="M37" s="64"/>
      <c r="N37" s="66"/>
    </row>
    <row r="38" customFormat="false" ht="23.25" hidden="false" customHeight="false" outlineLevel="0" collapsed="false">
      <c r="B38" s="33" t="s">
        <v>50</v>
      </c>
      <c r="C38" s="14"/>
      <c r="D38" s="14"/>
      <c r="E38" s="14"/>
      <c r="F38" s="14"/>
      <c r="G38" s="14"/>
      <c r="H38" s="16"/>
      <c r="I38" s="14"/>
      <c r="J38" s="16" t="n">
        <f aca="false">SUM(J33:J37)</f>
        <v>990</v>
      </c>
      <c r="K38" s="35" t="s">
        <v>32</v>
      </c>
      <c r="L38" s="14"/>
      <c r="M38" s="14"/>
      <c r="N38" s="14"/>
    </row>
    <row r="39" customFormat="false" ht="23.25" hidden="false" customHeight="false" outlineLevel="0" collapsed="false">
      <c r="C39" s="14"/>
      <c r="D39" s="14"/>
      <c r="E39" s="14"/>
      <c r="F39" s="20"/>
      <c r="G39" s="14"/>
      <c r="H39" s="34"/>
      <c r="I39" s="37"/>
      <c r="J39" s="16" t="n">
        <v>990</v>
      </c>
      <c r="K39" s="35" t="s">
        <v>47</v>
      </c>
      <c r="L39" s="14"/>
      <c r="M39" s="14"/>
      <c r="N39" s="14"/>
    </row>
    <row r="40" customFormat="false" ht="23.25" hidden="false" customHeight="false" outlineLevel="0" collapsed="false">
      <c r="B40" s="2"/>
      <c r="C40" s="14"/>
      <c r="D40" s="14"/>
      <c r="E40" s="14"/>
      <c r="F40" s="20"/>
      <c r="G40" s="14"/>
      <c r="H40" s="34"/>
      <c r="I40" s="33" t="s">
        <v>51</v>
      </c>
      <c r="J40" s="2"/>
      <c r="K40" s="35"/>
      <c r="L40" s="14"/>
      <c r="M40" s="14"/>
      <c r="N40" s="14"/>
    </row>
    <row r="41" customFormat="false" ht="24" hidden="false" customHeight="false" outlineLevel="0" collapsed="false">
      <c r="B41" s="2"/>
      <c r="C41" s="14"/>
      <c r="D41" s="14"/>
      <c r="E41" s="14"/>
      <c r="F41" s="20"/>
      <c r="G41" s="14"/>
      <c r="H41" s="34"/>
      <c r="I41" s="37"/>
      <c r="K41" s="35"/>
      <c r="L41" s="14"/>
      <c r="M41" s="14"/>
      <c r="N41" s="14"/>
    </row>
    <row r="42" customFormat="false" ht="23.25" hidden="false" customHeight="false" outlineLevel="0" collapsed="false">
      <c r="B42" s="67" t="n">
        <v>41059040</v>
      </c>
      <c r="C42" s="68"/>
      <c r="D42" s="68"/>
      <c r="E42" s="68"/>
      <c r="F42" s="68"/>
      <c r="G42" s="68"/>
      <c r="H42" s="68"/>
      <c r="I42" s="69" t="s">
        <v>52</v>
      </c>
      <c r="J42" s="70"/>
      <c r="K42" s="70"/>
      <c r="L42" s="68"/>
      <c r="M42" s="68"/>
      <c r="N42" s="71"/>
    </row>
    <row r="43" customFormat="false" ht="23.25" hidden="false" customHeight="false" outlineLevel="0" collapsed="false">
      <c r="B43" s="72"/>
      <c r="C43" s="14"/>
      <c r="D43" s="14" t="s">
        <v>12</v>
      </c>
      <c r="E43" s="14" t="s">
        <v>13</v>
      </c>
      <c r="F43" s="14" t="n">
        <v>52700000</v>
      </c>
      <c r="G43" s="14" t="s">
        <v>14</v>
      </c>
      <c r="H43" s="15" t="n">
        <f aca="false">J126</f>
        <v>0</v>
      </c>
      <c r="I43" s="14"/>
      <c r="J43" s="16" t="n">
        <f aca="false">ROUND(IF(G43="BH",H43*(1-#NAME?),H43*(1-WIC_Fuel_Rate)),0)</f>
        <v>0</v>
      </c>
      <c r="K43" s="14" t="s">
        <v>17</v>
      </c>
      <c r="L43" s="14" t="s">
        <v>18</v>
      </c>
      <c r="M43" s="14" t="s">
        <v>22</v>
      </c>
      <c r="N43" s="73"/>
    </row>
    <row r="44" customFormat="false" ht="23.25" hidden="false" customHeight="false" outlineLevel="0" collapsed="false">
      <c r="B44" s="72"/>
      <c r="C44" s="14"/>
      <c r="D44" s="24" t="s">
        <v>29</v>
      </c>
      <c r="E44" s="14" t="s">
        <v>13</v>
      </c>
      <c r="F44" s="14" t="n">
        <v>52700000</v>
      </c>
      <c r="G44" s="14" t="s">
        <v>14</v>
      </c>
      <c r="H44" s="15" t="n">
        <f aca="false">J225</f>
        <v>0</v>
      </c>
      <c r="I44" s="14"/>
      <c r="J44" s="16" t="n">
        <f aca="false">ROUND(IF(G44="BH",H44*(1-#NAME?),H44*(1-WIC_Fuel_Rate)),0)</f>
        <v>0</v>
      </c>
      <c r="K44" s="14" t="s">
        <v>17</v>
      </c>
      <c r="L44" s="14" t="s">
        <v>18</v>
      </c>
      <c r="M44" s="14" t="s">
        <v>22</v>
      </c>
      <c r="N44" s="73"/>
    </row>
    <row r="45" customFormat="false" ht="23.25" hidden="false" customHeight="false" outlineLevel="0" collapsed="false">
      <c r="B45" s="72"/>
      <c r="C45" s="14"/>
      <c r="D45" s="24" t="s">
        <v>29</v>
      </c>
      <c r="E45" s="14" t="s">
        <v>13</v>
      </c>
      <c r="F45" s="14" t="n">
        <v>52700000</v>
      </c>
      <c r="G45" s="14" t="s">
        <v>14</v>
      </c>
      <c r="H45" s="15" t="n">
        <v>0</v>
      </c>
      <c r="I45" s="14"/>
      <c r="J45" s="16" t="n">
        <f aca="false">ROUND(IF(G45="BH",H45*(1-#NAME?),H45*(1-WIC_Fuel_Rate)),0)</f>
        <v>0</v>
      </c>
      <c r="K45" s="14" t="s">
        <v>17</v>
      </c>
      <c r="L45" s="14" t="s">
        <v>18</v>
      </c>
      <c r="M45" s="14" t="s">
        <v>19</v>
      </c>
      <c r="N45" s="73"/>
    </row>
    <row r="46" customFormat="false" ht="23.25" hidden="false" customHeight="false" outlineLevel="0" collapsed="false">
      <c r="B46" s="72"/>
      <c r="C46" s="14"/>
      <c r="D46" s="24" t="s">
        <v>29</v>
      </c>
      <c r="E46" s="14" t="s">
        <v>13</v>
      </c>
      <c r="F46" s="14" t="n">
        <v>52700000</v>
      </c>
      <c r="G46" s="14" t="s">
        <v>14</v>
      </c>
      <c r="H46" s="15" t="n">
        <f aca="false">J226</f>
        <v>0</v>
      </c>
      <c r="I46" s="14"/>
      <c r="J46" s="16" t="n">
        <f aca="false">ROUND(IF(G46="BH",H46*(1-#NAME?),H46*(1-WIC_Fuel_Rate)),0)</f>
        <v>0</v>
      </c>
      <c r="K46" s="14" t="s">
        <v>17</v>
      </c>
      <c r="L46" s="14" t="s">
        <v>53</v>
      </c>
      <c r="M46" s="14" t="s">
        <v>28</v>
      </c>
      <c r="N46" s="73"/>
    </row>
    <row r="47" customFormat="false" ht="23.25" hidden="false" customHeight="false" outlineLevel="0" collapsed="false">
      <c r="B47" s="72"/>
      <c r="C47" s="14"/>
      <c r="D47" s="14" t="s">
        <v>39</v>
      </c>
      <c r="E47" s="14" t="s">
        <v>13</v>
      </c>
      <c r="F47" s="14" t="n">
        <v>52700000</v>
      </c>
      <c r="G47" s="14" t="s">
        <v>14</v>
      </c>
      <c r="H47" s="15" t="n">
        <f aca="false">J158</f>
        <v>0</v>
      </c>
      <c r="I47" s="14"/>
      <c r="J47" s="16" t="n">
        <f aca="false">ROUND(IF(G47="BH",H47*(1-#NAME?),H47*(1-WIC_Fuel_Rate)),0)</f>
        <v>0</v>
      </c>
      <c r="K47" s="14" t="s">
        <v>15</v>
      </c>
      <c r="L47" s="14" t="s">
        <v>13</v>
      </c>
      <c r="M47" s="17" t="s">
        <v>13</v>
      </c>
      <c r="N47" s="73" t="n">
        <v>958004</v>
      </c>
    </row>
    <row r="48" customFormat="false" ht="23.25" hidden="false" customHeight="false" outlineLevel="0" collapsed="false">
      <c r="B48" s="74"/>
      <c r="C48" s="14"/>
      <c r="D48" s="14" t="s">
        <v>12</v>
      </c>
      <c r="E48" s="14" t="s">
        <v>13</v>
      </c>
      <c r="F48" s="14" t="n">
        <v>52700000</v>
      </c>
      <c r="G48" s="14" t="s">
        <v>14</v>
      </c>
      <c r="H48" s="15" t="n">
        <f aca="false">J124</f>
        <v>0</v>
      </c>
      <c r="I48" s="14"/>
      <c r="J48" s="16" t="n">
        <f aca="false">ROUND(IF(G48="BH",H48*(1-#NAME?),H48*(1-WIC_Fuel_Rate)),0)</f>
        <v>0</v>
      </c>
      <c r="K48" s="14" t="s">
        <v>15</v>
      </c>
      <c r="L48" s="14" t="s">
        <v>13</v>
      </c>
      <c r="M48" s="17" t="s">
        <v>13</v>
      </c>
      <c r="N48" s="73" t="n">
        <v>958004</v>
      </c>
    </row>
    <row r="49" customFormat="false" ht="23.25" hidden="false" customHeight="false" outlineLevel="0" collapsed="false">
      <c r="B49" s="75"/>
      <c r="C49" s="14"/>
      <c r="D49" s="14" t="s">
        <v>37</v>
      </c>
      <c r="E49" s="14" t="s">
        <v>13</v>
      </c>
      <c r="F49" s="14" t="n">
        <v>52700000</v>
      </c>
      <c r="G49" s="14" t="s">
        <v>14</v>
      </c>
      <c r="H49" s="15" t="n">
        <f aca="false">J201</f>
        <v>0</v>
      </c>
      <c r="I49" s="14"/>
      <c r="J49" s="16" t="n">
        <f aca="false">ROUND(IF(G49="BH",H49*(1-#NAME?),H49*(1-WIC_Fuel_Rate)),0)</f>
        <v>0</v>
      </c>
      <c r="K49" s="14" t="s">
        <v>15</v>
      </c>
      <c r="L49" s="14" t="s">
        <v>13</v>
      </c>
      <c r="M49" s="17" t="s">
        <v>13</v>
      </c>
      <c r="N49" s="73" t="n">
        <v>958004</v>
      </c>
      <c r="O49" s="32"/>
    </row>
    <row r="50" customFormat="false" ht="23.25" hidden="false" customHeight="false" outlineLevel="0" collapsed="false">
      <c r="B50" s="75"/>
      <c r="C50" s="14"/>
      <c r="D50" s="24" t="s">
        <v>29</v>
      </c>
      <c r="E50" s="14" t="s">
        <v>13</v>
      </c>
      <c r="F50" s="14" t="n">
        <v>52700000</v>
      </c>
      <c r="G50" s="14" t="s">
        <v>14</v>
      </c>
      <c r="H50" s="15" t="n">
        <f aca="false">J227</f>
        <v>14596</v>
      </c>
      <c r="I50" s="14"/>
      <c r="J50" s="16" t="n">
        <f aca="false">ROUND(IF(G50="BH",H50*(1-#NAME?),H50*(1-WIC_Fuel_Rate)),0)</f>
        <v>14504</v>
      </c>
      <c r="K50" s="14" t="s">
        <v>15</v>
      </c>
      <c r="L50" s="14" t="s">
        <v>13</v>
      </c>
      <c r="M50" s="17" t="s">
        <v>13</v>
      </c>
      <c r="N50" s="73" t="n">
        <v>958004</v>
      </c>
      <c r="O50" s="32"/>
    </row>
    <row r="51" customFormat="false" ht="23.25" hidden="false" customHeight="false" outlineLevel="0" collapsed="false">
      <c r="B51" s="75"/>
      <c r="C51" s="14"/>
      <c r="D51" s="14" t="s">
        <v>54</v>
      </c>
      <c r="E51" s="14" t="s">
        <v>13</v>
      </c>
      <c r="F51" s="14" t="n">
        <v>52700000</v>
      </c>
      <c r="G51" s="14" t="s">
        <v>14</v>
      </c>
      <c r="H51" s="15" t="n">
        <f aca="false">J212</f>
        <v>0</v>
      </c>
      <c r="I51" s="14"/>
      <c r="J51" s="16" t="n">
        <f aca="false">ROUND(IF(G51="BH",H51*(1-#NAME?),H51*(1-WIC_Fuel_Rate)),0)</f>
        <v>0</v>
      </c>
      <c r="K51" s="14" t="s">
        <v>15</v>
      </c>
      <c r="L51" s="14" t="s">
        <v>13</v>
      </c>
      <c r="M51" s="17" t="s">
        <v>13</v>
      </c>
      <c r="N51" s="73" t="n">
        <v>958004</v>
      </c>
      <c r="O51" s="32"/>
    </row>
    <row r="52" customFormat="false" ht="23.25" hidden="false" customHeight="false" outlineLevel="0" collapsed="false">
      <c r="B52" s="76"/>
      <c r="C52" s="14"/>
      <c r="D52" s="24" t="s">
        <v>29</v>
      </c>
      <c r="E52" s="14" t="s">
        <v>13</v>
      </c>
      <c r="F52" s="14" t="n">
        <v>52700000</v>
      </c>
      <c r="G52" s="14" t="s">
        <v>14</v>
      </c>
      <c r="H52" s="25" t="n">
        <v>0</v>
      </c>
      <c r="I52" s="14"/>
      <c r="J52" s="77" t="n">
        <f aca="false">ROUND(IF(G52="BH",H52*(1-#NAME?),H52*(1-Glenrock_fuel_rate)),0)</f>
        <v>0</v>
      </c>
      <c r="K52" s="21" t="s">
        <v>25</v>
      </c>
      <c r="L52" s="21" t="s">
        <v>49</v>
      </c>
      <c r="M52" s="23" t="n">
        <v>19129</v>
      </c>
      <c r="N52" s="78" t="n">
        <v>950509</v>
      </c>
    </row>
    <row r="53" customFormat="false" ht="23.25" hidden="false" customHeight="false" outlineLevel="0" collapsed="false">
      <c r="B53" s="75"/>
      <c r="C53" s="14"/>
      <c r="D53" s="14" t="s">
        <v>55</v>
      </c>
      <c r="E53" s="14" t="s">
        <v>13</v>
      </c>
      <c r="F53" s="14" t="n">
        <v>52700000</v>
      </c>
      <c r="G53" s="14" t="s">
        <v>14</v>
      </c>
      <c r="H53" s="15" t="n">
        <f aca="false">J151</f>
        <v>0</v>
      </c>
      <c r="I53" s="14"/>
      <c r="J53" s="16" t="n">
        <f aca="false">ROUND(IF(G53="BH",H53*(1-#NAME?),H53*(1-WIC_Fuel_Rate)),0)</f>
        <v>0</v>
      </c>
      <c r="K53" s="14" t="s">
        <v>15</v>
      </c>
      <c r="L53" s="14" t="s">
        <v>13</v>
      </c>
      <c r="M53" s="17" t="s">
        <v>13</v>
      </c>
      <c r="N53" s="73" t="n">
        <v>958004</v>
      </c>
      <c r="O53" s="32"/>
    </row>
    <row r="54" customFormat="false" ht="23.25" hidden="false" customHeight="false" outlineLevel="0" collapsed="false">
      <c r="B54" s="75"/>
      <c r="C54" s="14"/>
      <c r="D54" s="14" t="s">
        <v>56</v>
      </c>
      <c r="E54" s="14" t="s">
        <v>13</v>
      </c>
      <c r="F54" s="14" t="n">
        <v>52700000</v>
      </c>
      <c r="G54" s="14"/>
      <c r="H54" s="15" t="n">
        <v>0</v>
      </c>
      <c r="I54" s="14"/>
      <c r="J54" s="16" t="n">
        <f aca="false">H54</f>
        <v>0</v>
      </c>
      <c r="K54" s="14" t="s">
        <v>15</v>
      </c>
      <c r="L54" s="14" t="s">
        <v>13</v>
      </c>
      <c r="M54" s="17" t="s">
        <v>13</v>
      </c>
      <c r="N54" s="73" t="n">
        <v>958004</v>
      </c>
      <c r="O54" s="32"/>
    </row>
    <row r="55" customFormat="false" ht="23.25" hidden="false" customHeight="false" outlineLevel="0" collapsed="false">
      <c r="B55" s="75"/>
      <c r="C55" s="20"/>
      <c r="D55" s="14" t="s">
        <v>12</v>
      </c>
      <c r="E55" s="14" t="s">
        <v>13</v>
      </c>
      <c r="F55" s="14" t="n">
        <v>52700000</v>
      </c>
      <c r="G55" s="14" t="s">
        <v>14</v>
      </c>
      <c r="H55" s="15" t="n">
        <v>0</v>
      </c>
      <c r="I55" s="14"/>
      <c r="J55" s="16" t="n">
        <f aca="false">ROUND(IF(G55="BH",H55*(1-#NAME?),H55*(1-WIC_Fuel_Rate)),0)</f>
        <v>0</v>
      </c>
      <c r="K55" s="14" t="s">
        <v>57</v>
      </c>
      <c r="L55" s="14" t="s">
        <v>13</v>
      </c>
      <c r="M55" s="17" t="n">
        <v>51711000</v>
      </c>
      <c r="N55" s="73" t="n">
        <v>542922</v>
      </c>
      <c r="O55" s="32"/>
    </row>
    <row r="56" customFormat="false" ht="23.25" hidden="false" customHeight="false" outlineLevel="0" collapsed="false">
      <c r="B56" s="75"/>
      <c r="C56" s="20"/>
      <c r="D56" s="14" t="s">
        <v>37</v>
      </c>
      <c r="E56" s="14" t="s">
        <v>13</v>
      </c>
      <c r="F56" s="14" t="n">
        <v>52700000</v>
      </c>
      <c r="G56" s="14" t="s">
        <v>14</v>
      </c>
      <c r="H56" s="15" t="n">
        <v>0</v>
      </c>
      <c r="I56" s="14"/>
      <c r="J56" s="16" t="n">
        <f aca="false">ROUND(IF(G56="BH",H56*(1-#NAME?),H56*(1-WIC_Fuel_Rate)),0)</f>
        <v>0</v>
      </c>
      <c r="K56" s="14" t="s">
        <v>57</v>
      </c>
      <c r="L56" s="14" t="s">
        <v>13</v>
      </c>
      <c r="M56" s="17" t="n">
        <v>51711000</v>
      </c>
      <c r="N56" s="73" t="n">
        <v>542922</v>
      </c>
      <c r="O56" s="32"/>
    </row>
    <row r="57" customFormat="false" ht="24" hidden="false" customHeight="false" outlineLevel="0" collapsed="false">
      <c r="B57" s="79"/>
      <c r="C57" s="80"/>
      <c r="D57" s="80"/>
      <c r="E57" s="80"/>
      <c r="F57" s="80"/>
      <c r="G57" s="80"/>
      <c r="H57" s="81"/>
      <c r="I57" s="80"/>
      <c r="J57" s="81"/>
      <c r="K57" s="80"/>
      <c r="L57" s="80"/>
      <c r="M57" s="80"/>
      <c r="N57" s="82"/>
    </row>
    <row r="58" customFormat="false" ht="23.25" hidden="false" customHeight="false" outlineLevel="0" collapsed="false">
      <c r="B58" s="33" t="s">
        <v>46</v>
      </c>
      <c r="C58" s="14"/>
      <c r="D58" s="14"/>
      <c r="E58" s="14"/>
      <c r="F58" s="14"/>
      <c r="G58" s="14"/>
      <c r="H58" s="16" t="n">
        <f aca="false">SUM(H43:H57)</f>
        <v>14596</v>
      </c>
      <c r="I58" s="14"/>
      <c r="J58" s="16" t="n">
        <f aca="false">SUM(J43:J57)</f>
        <v>14504</v>
      </c>
      <c r="K58" s="35" t="s">
        <v>32</v>
      </c>
      <c r="L58" s="14"/>
      <c r="M58" s="14" t="s">
        <v>58</v>
      </c>
      <c r="N58" s="14"/>
    </row>
    <row r="59" customFormat="false" ht="23.25" hidden="false" customHeight="false" outlineLevel="0" collapsed="false">
      <c r="C59" s="14"/>
      <c r="D59" s="14"/>
      <c r="E59" s="14"/>
      <c r="F59" s="20"/>
      <c r="G59" s="14"/>
      <c r="H59" s="34"/>
      <c r="I59" s="37"/>
      <c r="J59" s="16" t="n">
        <v>20000</v>
      </c>
      <c r="K59" s="35" t="s">
        <v>47</v>
      </c>
      <c r="L59" s="14"/>
      <c r="M59" s="14" t="s">
        <v>59</v>
      </c>
      <c r="N59" s="14"/>
    </row>
    <row r="60" customFormat="false" ht="23.25" hidden="false" customHeight="false" outlineLevel="0" collapsed="false">
      <c r="B60" s="2"/>
      <c r="C60" s="14"/>
      <c r="D60" s="14"/>
      <c r="E60" s="14"/>
      <c r="F60" s="20"/>
      <c r="G60" s="14"/>
      <c r="H60" s="34"/>
      <c r="I60" s="37"/>
      <c r="J60" s="2" t="n">
        <f aca="false">SUM(J58-J59)</f>
        <v>-5496</v>
      </c>
      <c r="K60" s="35"/>
      <c r="L60" s="14"/>
      <c r="M60" s="14" t="s">
        <v>60</v>
      </c>
      <c r="N60" s="14"/>
    </row>
    <row r="61" customFormat="false" ht="23.25" hidden="false" customHeight="false" outlineLevel="0" collapsed="false">
      <c r="B61" s="2"/>
      <c r="C61" s="14"/>
      <c r="D61" s="14"/>
      <c r="E61" s="14"/>
      <c r="F61" s="20"/>
      <c r="G61" s="14"/>
      <c r="H61" s="34"/>
      <c r="I61" s="33" t="s">
        <v>61</v>
      </c>
      <c r="K61" s="35"/>
      <c r="L61" s="14"/>
      <c r="M61" s="14"/>
      <c r="N61" s="14"/>
    </row>
    <row r="62" customFormat="false" ht="23.25" hidden="true" customHeight="false" outlineLevel="0" collapsed="false">
      <c r="B62" s="83" t="s">
        <v>62</v>
      </c>
      <c r="C62" s="84"/>
      <c r="D62" s="84"/>
      <c r="E62" s="84"/>
      <c r="F62" s="84"/>
      <c r="G62" s="84"/>
      <c r="H62" s="84"/>
      <c r="I62" s="85"/>
      <c r="J62" s="84"/>
      <c r="K62" s="84"/>
      <c r="L62" s="84"/>
      <c r="M62" s="84"/>
      <c r="N62" s="86"/>
    </row>
    <row r="63" customFormat="false" ht="23.25" hidden="true" customHeight="false" outlineLevel="0" collapsed="false">
      <c r="B63" s="41" t="s">
        <v>36</v>
      </c>
      <c r="C63" s="14"/>
      <c r="D63" s="14" t="s">
        <v>54</v>
      </c>
      <c r="E63" s="14" t="s">
        <v>13</v>
      </c>
      <c r="F63" s="14" t="n">
        <v>52700000</v>
      </c>
      <c r="G63" s="14" t="s">
        <v>14</v>
      </c>
      <c r="H63" s="15" t="n">
        <f aca="false">J211</f>
        <v>0</v>
      </c>
      <c r="I63" s="14"/>
      <c r="J63" s="16" t="n">
        <f aca="false">ROUND(IF(G63="BH",H63*(1-#NAME?),H63*(1-WIC_Fuel_Rate)),0)</f>
        <v>0</v>
      </c>
      <c r="K63" s="14" t="s">
        <v>15</v>
      </c>
      <c r="L63" s="14" t="s">
        <v>13</v>
      </c>
      <c r="M63" s="17" t="s">
        <v>13</v>
      </c>
      <c r="N63" s="87" t="n">
        <v>385776</v>
      </c>
    </row>
    <row r="64" customFormat="false" ht="23.25" hidden="true" customHeight="false" outlineLevel="0" collapsed="false">
      <c r="B64" s="88"/>
      <c r="C64" s="14"/>
      <c r="D64" s="14" t="s">
        <v>12</v>
      </c>
      <c r="E64" s="14" t="s">
        <v>13</v>
      </c>
      <c r="F64" s="14" t="n">
        <v>52700000</v>
      </c>
      <c r="G64" s="14" t="s">
        <v>14</v>
      </c>
      <c r="H64" s="15" t="n">
        <f aca="false">J120</f>
        <v>0</v>
      </c>
      <c r="I64" s="14"/>
      <c r="J64" s="16" t="n">
        <f aca="false">ROUND(IF(G64="BH",H64*(1-#NAME?),H64*(1-WIC_Fuel_Rate)),0)</f>
        <v>0</v>
      </c>
      <c r="K64" s="14" t="s">
        <v>15</v>
      </c>
      <c r="L64" s="14" t="s">
        <v>13</v>
      </c>
      <c r="M64" s="17" t="s">
        <v>13</v>
      </c>
      <c r="N64" s="87" t="n">
        <v>385776</v>
      </c>
      <c r="O64" s="32"/>
    </row>
    <row r="65" customFormat="false" ht="23.25" hidden="true" customHeight="false" outlineLevel="0" collapsed="false">
      <c r="B65" s="89" t="s">
        <v>63</v>
      </c>
      <c r="C65" s="14"/>
      <c r="D65" s="14" t="s">
        <v>39</v>
      </c>
      <c r="E65" s="14" t="s">
        <v>13</v>
      </c>
      <c r="F65" s="14" t="n">
        <v>52700000</v>
      </c>
      <c r="G65" s="14" t="s">
        <v>14</v>
      </c>
      <c r="H65" s="15" t="n">
        <f aca="false">J158</f>
        <v>0</v>
      </c>
      <c r="I65" s="14"/>
      <c r="J65" s="16" t="n">
        <f aca="false">ROUND(IF(G65="BH",H65*(1-#NAME?),H65*(1-WIC_Fuel_Rate)),0)</f>
        <v>0</v>
      </c>
      <c r="K65" s="14" t="s">
        <v>15</v>
      </c>
      <c r="L65" s="14" t="s">
        <v>13</v>
      </c>
      <c r="M65" s="17" t="s">
        <v>13</v>
      </c>
      <c r="N65" s="87" t="n">
        <v>385776</v>
      </c>
      <c r="O65" s="32"/>
    </row>
    <row r="66" customFormat="false" ht="23.25" hidden="true" customHeight="false" outlineLevel="0" collapsed="false">
      <c r="B66" s="88"/>
      <c r="C66" s="14"/>
      <c r="D66" s="14" t="s">
        <v>29</v>
      </c>
      <c r="E66" s="14" t="s">
        <v>13</v>
      </c>
      <c r="F66" s="14" t="n">
        <v>52700000</v>
      </c>
      <c r="G66" s="14" t="s">
        <v>14</v>
      </c>
      <c r="H66" s="15" t="n">
        <f aca="false">J221</f>
        <v>0</v>
      </c>
      <c r="I66" s="14"/>
      <c r="J66" s="16" t="n">
        <f aca="false">ROUND(IF(G66="BH",H66*(1-#NAME?),H66*(1-WIC_Fuel_Rate)),0)</f>
        <v>0</v>
      </c>
      <c r="K66" s="14" t="s">
        <v>15</v>
      </c>
      <c r="L66" s="14" t="s">
        <v>13</v>
      </c>
      <c r="M66" s="17" t="s">
        <v>13</v>
      </c>
      <c r="N66" s="87" t="n">
        <v>385776</v>
      </c>
      <c r="O66" s="32"/>
    </row>
    <row r="67" customFormat="false" ht="23.25" hidden="true" customHeight="false" outlineLevel="0" collapsed="false">
      <c r="B67" s="88"/>
      <c r="C67" s="14"/>
      <c r="D67" s="47" t="s">
        <v>44</v>
      </c>
      <c r="E67" s="48" t="s">
        <v>13</v>
      </c>
      <c r="F67" s="48" t="s">
        <v>45</v>
      </c>
      <c r="G67" s="14" t="s">
        <v>14</v>
      </c>
      <c r="H67" s="16" t="n">
        <v>0</v>
      </c>
      <c r="I67" s="14"/>
      <c r="J67" s="16" t="n">
        <f aca="false">H67</f>
        <v>0</v>
      </c>
      <c r="K67" s="14" t="s">
        <v>15</v>
      </c>
      <c r="L67" s="14" t="s">
        <v>13</v>
      </c>
      <c r="M67" s="17" t="s">
        <v>13</v>
      </c>
      <c r="N67" s="87" t="n">
        <v>385776</v>
      </c>
      <c r="O67" s="32"/>
    </row>
    <row r="68" customFormat="false" ht="24" hidden="true" customHeight="false" outlineLevel="0" collapsed="false">
      <c r="B68" s="90"/>
      <c r="C68" s="91"/>
      <c r="D68" s="91"/>
      <c r="E68" s="91"/>
      <c r="F68" s="91"/>
      <c r="G68" s="91"/>
      <c r="H68" s="92"/>
      <c r="I68" s="91"/>
      <c r="J68" s="92"/>
      <c r="K68" s="91"/>
      <c r="L68" s="91"/>
      <c r="M68" s="91"/>
      <c r="N68" s="93"/>
    </row>
    <row r="69" customFormat="false" ht="23.25" hidden="true" customHeight="false" outlineLevel="0" collapsed="false">
      <c r="B69" s="33" t="s">
        <v>64</v>
      </c>
      <c r="C69" s="14"/>
      <c r="D69" s="14"/>
      <c r="E69" s="14"/>
      <c r="F69" s="14"/>
      <c r="G69" s="14"/>
      <c r="H69" s="16" t="n">
        <f aca="false">SUM(H63:H68)</f>
        <v>0</v>
      </c>
      <c r="I69" s="14"/>
      <c r="J69" s="16" t="n">
        <f aca="false">SUM(J63:J68)</f>
        <v>0</v>
      </c>
      <c r="K69" s="35" t="s">
        <v>32</v>
      </c>
      <c r="L69" s="14"/>
      <c r="M69" s="14"/>
      <c r="N69" s="14"/>
    </row>
    <row r="70" customFormat="false" ht="23.25" hidden="true" customHeight="false" outlineLevel="0" collapsed="false">
      <c r="B70" s="33"/>
      <c r="C70" s="14"/>
      <c r="D70" s="14"/>
      <c r="E70" s="14"/>
      <c r="F70" s="20"/>
      <c r="G70" s="14"/>
      <c r="H70" s="34"/>
      <c r="I70" s="37"/>
      <c r="J70" s="16" t="n">
        <v>5000</v>
      </c>
      <c r="K70" s="35" t="s">
        <v>47</v>
      </c>
      <c r="L70" s="14"/>
      <c r="M70" s="14"/>
      <c r="N70" s="14"/>
    </row>
    <row r="71" customFormat="false" ht="23.25" hidden="true" customHeight="false" outlineLevel="0" collapsed="false">
      <c r="B71" s="2"/>
      <c r="C71" s="14"/>
      <c r="D71" s="14"/>
      <c r="E71" s="14"/>
      <c r="F71" s="20"/>
      <c r="G71" s="14"/>
      <c r="H71" s="34"/>
      <c r="I71" s="37"/>
      <c r="J71" s="2" t="n">
        <f aca="false">J69-J70</f>
        <v>-5000</v>
      </c>
      <c r="K71" s="35"/>
      <c r="L71" s="34"/>
      <c r="M71" s="34"/>
      <c r="N71" s="34"/>
    </row>
    <row r="72" customFormat="false" ht="24" hidden="false" customHeight="false" outlineLevel="0" collapsed="false">
      <c r="B72" s="2"/>
      <c r="C72" s="14"/>
      <c r="D72" s="14"/>
      <c r="E72" s="14"/>
      <c r="F72" s="20"/>
      <c r="G72" s="14"/>
      <c r="H72" s="34"/>
      <c r="I72" s="37"/>
      <c r="K72" s="35"/>
      <c r="L72" s="14"/>
      <c r="M72" s="14"/>
      <c r="N72" s="14"/>
    </row>
    <row r="73" customFormat="false" ht="23.25" hidden="false" customHeight="false" outlineLevel="0" collapsed="false">
      <c r="B73" s="94" t="n">
        <v>41066000</v>
      </c>
      <c r="C73" s="95"/>
      <c r="D73" s="95"/>
      <c r="E73" s="95"/>
      <c r="F73" s="95"/>
      <c r="G73" s="95"/>
      <c r="H73" s="95"/>
      <c r="I73" s="96"/>
      <c r="J73" s="95"/>
      <c r="K73" s="95"/>
      <c r="L73" s="95"/>
      <c r="M73" s="95"/>
      <c r="N73" s="97"/>
    </row>
    <row r="74" customFormat="false" ht="23.25" hidden="false" customHeight="false" outlineLevel="0" collapsed="false">
      <c r="B74" s="76" t="s">
        <v>65</v>
      </c>
      <c r="C74" s="14"/>
      <c r="D74" s="14" t="s">
        <v>16</v>
      </c>
      <c r="E74" s="14" t="s">
        <v>13</v>
      </c>
      <c r="F74" s="14" t="n">
        <v>52700000</v>
      </c>
      <c r="G74" s="14" t="s">
        <v>14</v>
      </c>
      <c r="H74" s="98" t="n">
        <f aca="false">J168-5034</f>
        <v>39443</v>
      </c>
      <c r="I74" s="14"/>
      <c r="J74" s="99" t="n">
        <f aca="false">ROUND(IF(G74="BH",H74*(1-#NAME?),H74*(1-Glenrock_fuel_rate)),0)</f>
        <v>39175</v>
      </c>
      <c r="K74" s="14" t="s">
        <v>15</v>
      </c>
      <c r="L74" s="14" t="s">
        <v>13</v>
      </c>
      <c r="M74" s="17" t="s">
        <v>13</v>
      </c>
      <c r="N74" s="46" t="n">
        <v>889228</v>
      </c>
    </row>
    <row r="75" customFormat="false" ht="23.25" hidden="false" customHeight="false" outlineLevel="0" collapsed="false">
      <c r="C75" s="14"/>
      <c r="D75" s="14" t="s">
        <v>40</v>
      </c>
      <c r="E75" s="14" t="s">
        <v>13</v>
      </c>
      <c r="F75" s="14" t="n">
        <v>52700000</v>
      </c>
      <c r="G75" s="14" t="s">
        <v>14</v>
      </c>
      <c r="H75" s="16" t="n">
        <v>0</v>
      </c>
      <c r="I75" s="14"/>
      <c r="J75" s="16" t="n">
        <f aca="false">ROUND(IF(G75="BH",H75*(1-#NAME?),H75*(1-Glenrock_fuel_rate)),0)</f>
        <v>0</v>
      </c>
      <c r="K75" s="14" t="s">
        <v>15</v>
      </c>
      <c r="L75" s="14" t="s">
        <v>13</v>
      </c>
      <c r="M75" s="17" t="s">
        <v>13</v>
      </c>
      <c r="N75" s="46" t="n">
        <v>889228</v>
      </c>
    </row>
    <row r="76" customFormat="false" ht="23.25" hidden="false" customHeight="false" outlineLevel="0" collapsed="false">
      <c r="B76" s="100"/>
      <c r="C76" s="14"/>
      <c r="D76" s="14" t="s">
        <v>66</v>
      </c>
      <c r="E76" s="14" t="s">
        <v>13</v>
      </c>
      <c r="F76" s="14" t="n">
        <v>52700000</v>
      </c>
      <c r="G76" s="14" t="s">
        <v>14</v>
      </c>
      <c r="H76" s="16" t="n">
        <v>0</v>
      </c>
      <c r="I76" s="14"/>
      <c r="J76" s="16" t="n">
        <f aca="false">ROUND(IF(G76="BH",H76*(1-#NAME?),H76*(1-Glenrock_fuel_rate)),0)</f>
        <v>0</v>
      </c>
      <c r="K76" s="14" t="s">
        <v>15</v>
      </c>
      <c r="L76" s="14" t="s">
        <v>13</v>
      </c>
      <c r="M76" s="17" t="s">
        <v>13</v>
      </c>
      <c r="N76" s="46"/>
    </row>
    <row r="77" customFormat="false" ht="23.25" hidden="false" customHeight="false" outlineLevel="0" collapsed="false">
      <c r="B77" s="100"/>
      <c r="C77" s="14"/>
      <c r="D77" s="47" t="s">
        <v>44</v>
      </c>
      <c r="E77" s="48" t="s">
        <v>13</v>
      </c>
      <c r="F77" s="48" t="s">
        <v>45</v>
      </c>
      <c r="G77" s="14" t="s">
        <v>14</v>
      </c>
      <c r="H77" s="16" t="n">
        <v>0</v>
      </c>
      <c r="I77" s="14"/>
      <c r="J77" s="16" t="n">
        <f aca="false">ROUND(IF(G77="BH",H77*(1-#NAME?),H77*(1-Glenrock_fuel_rate)),0)</f>
        <v>0</v>
      </c>
      <c r="K77" s="14" t="s">
        <v>15</v>
      </c>
      <c r="L77" s="14" t="s">
        <v>13</v>
      </c>
      <c r="M77" s="17" t="s">
        <v>13</v>
      </c>
      <c r="N77" s="46" t="n">
        <v>889228</v>
      </c>
    </row>
    <row r="78" customFormat="false" ht="23.25" hidden="false" customHeight="false" outlineLevel="0" collapsed="false">
      <c r="B78" s="76"/>
      <c r="C78" s="14"/>
      <c r="D78" s="14" t="s">
        <v>16</v>
      </c>
      <c r="E78" s="14" t="s">
        <v>13</v>
      </c>
      <c r="F78" s="14" t="n">
        <v>52700000</v>
      </c>
      <c r="G78" s="14" t="s">
        <v>14</v>
      </c>
      <c r="H78" s="16" t="n">
        <f aca="false">J178</f>
        <v>534</v>
      </c>
      <c r="I78" s="14"/>
      <c r="J78" s="16" t="n">
        <f aca="false">ROUND(IF(G78="BH",H78*(1-#NAME?),H78*(1-Glenrock_fuel_rate)),0)</f>
        <v>530</v>
      </c>
      <c r="K78" s="14" t="s">
        <v>17</v>
      </c>
      <c r="L78" s="14" t="s">
        <v>18</v>
      </c>
      <c r="M78" s="14" t="s">
        <v>19</v>
      </c>
      <c r="N78" s="46"/>
    </row>
    <row r="79" customFormat="false" ht="23.25" hidden="false" customHeight="false" outlineLevel="0" collapsed="false">
      <c r="B79" s="76"/>
      <c r="C79" s="14"/>
      <c r="D79" s="14" t="s">
        <v>16</v>
      </c>
      <c r="E79" s="14" t="s">
        <v>13</v>
      </c>
      <c r="F79" s="14" t="n">
        <v>52700000</v>
      </c>
      <c r="G79" s="14" t="s">
        <v>14</v>
      </c>
      <c r="H79" s="16" t="n">
        <f aca="false">J179</f>
        <v>977</v>
      </c>
      <c r="I79" s="14"/>
      <c r="J79" s="16" t="n">
        <f aca="false">ROUND(IF(G79="BH",H79*(1-#NAME?),H79*(1-Glenrock_fuel_rate)),0)</f>
        <v>970</v>
      </c>
      <c r="K79" s="14" t="s">
        <v>17</v>
      </c>
      <c r="L79" s="14" t="s">
        <v>18</v>
      </c>
      <c r="M79" s="14" t="s">
        <v>22</v>
      </c>
      <c r="N79" s="46"/>
    </row>
    <row r="80" customFormat="false" ht="23.25" hidden="false" customHeight="false" outlineLevel="0" collapsed="false">
      <c r="B80" s="76"/>
      <c r="C80" s="14"/>
      <c r="D80" s="14" t="s">
        <v>16</v>
      </c>
      <c r="E80" s="14" t="s">
        <v>13</v>
      </c>
      <c r="F80" s="14" t="n">
        <v>52700000</v>
      </c>
      <c r="G80" s="14" t="s">
        <v>14</v>
      </c>
      <c r="H80" s="15" t="n">
        <v>0</v>
      </c>
      <c r="I80" s="14"/>
      <c r="J80" s="16" t="n">
        <f aca="false">ROUND(IF(G80="BH",H80*(1-#NAME?),H80*(1-Glenrock_fuel_rate)),0)</f>
        <v>0</v>
      </c>
      <c r="K80" s="14" t="s">
        <v>25</v>
      </c>
      <c r="L80" s="14" t="s">
        <v>23</v>
      </c>
      <c r="M80" s="17" t="n">
        <v>1510</v>
      </c>
      <c r="N80" s="46"/>
    </row>
    <row r="81" customFormat="false" ht="23.25" hidden="false" customHeight="false" outlineLevel="0" collapsed="false">
      <c r="B81" s="76"/>
      <c r="C81" s="14"/>
      <c r="D81" s="14" t="s">
        <v>16</v>
      </c>
      <c r="E81" s="14" t="s">
        <v>13</v>
      </c>
      <c r="F81" s="14" t="n">
        <v>52700000</v>
      </c>
      <c r="G81" s="14" t="s">
        <v>14</v>
      </c>
      <c r="H81" s="15" t="n">
        <v>0</v>
      </c>
      <c r="I81" s="14"/>
      <c r="J81" s="16" t="n">
        <f aca="false">ROUND(IF(G81="BH",H81*(1-#NAME?),H81*(1-Glenrock_fuel_rate)),0)</f>
        <v>0</v>
      </c>
      <c r="K81" s="14" t="s">
        <v>25</v>
      </c>
      <c r="L81" s="14" t="s">
        <v>67</v>
      </c>
      <c r="M81" s="17" t="n">
        <v>20163</v>
      </c>
      <c r="N81" s="46" t="n">
        <v>968145</v>
      </c>
    </row>
    <row r="82" customFormat="false" ht="23.25" hidden="false" customHeight="false" outlineLevel="0" collapsed="false">
      <c r="B82" s="76"/>
      <c r="C82" s="14"/>
      <c r="D82" s="14" t="s">
        <v>16</v>
      </c>
      <c r="E82" s="14" t="s">
        <v>13</v>
      </c>
      <c r="F82" s="14" t="n">
        <v>52700000</v>
      </c>
      <c r="G82" s="14" t="s">
        <v>14</v>
      </c>
      <c r="H82" s="25" t="n">
        <v>0</v>
      </c>
      <c r="I82" s="14"/>
      <c r="J82" s="77" t="n">
        <f aca="false">ROUND(IF(G82="BH",H82*(1-#NAME?),H82*(1-Glenrock_fuel_rate)),0)</f>
        <v>0</v>
      </c>
      <c r="K82" s="21" t="s">
        <v>25</v>
      </c>
      <c r="L82" s="21" t="s">
        <v>49</v>
      </c>
      <c r="M82" s="23" t="n">
        <v>19129</v>
      </c>
      <c r="N82" s="101" t="n">
        <v>950509</v>
      </c>
    </row>
    <row r="83" customFormat="false" ht="23.25" hidden="false" customHeight="false" outlineLevel="0" collapsed="false">
      <c r="B83" s="76"/>
      <c r="C83" s="14"/>
      <c r="D83" s="14" t="s">
        <v>16</v>
      </c>
      <c r="E83" s="14" t="s">
        <v>13</v>
      </c>
      <c r="F83" s="14" t="n">
        <v>52700000</v>
      </c>
      <c r="G83" s="14" t="s">
        <v>14</v>
      </c>
      <c r="H83" s="15" t="n">
        <v>0</v>
      </c>
      <c r="I83" s="14"/>
      <c r="J83" s="16" t="n">
        <f aca="false">ROUND(IF(G83="BH",H83*(1-#NAME?),H83*(1-Glenrock_fuel_rate)),0)</f>
        <v>0</v>
      </c>
      <c r="K83" s="14" t="s">
        <v>25</v>
      </c>
      <c r="L83" s="14" t="s">
        <v>49</v>
      </c>
      <c r="M83" s="17" t="n">
        <v>19129</v>
      </c>
      <c r="N83" s="46" t="n">
        <v>982265</v>
      </c>
    </row>
    <row r="84" customFormat="false" ht="23.25" hidden="false" customHeight="false" outlineLevel="0" collapsed="false">
      <c r="B84" s="76"/>
      <c r="C84" s="14"/>
      <c r="D84" s="14" t="s">
        <v>16</v>
      </c>
      <c r="E84" s="14" t="s">
        <v>13</v>
      </c>
      <c r="F84" s="14" t="n">
        <v>52700000</v>
      </c>
      <c r="G84" s="14" t="s">
        <v>14</v>
      </c>
      <c r="H84" s="15" t="n">
        <v>0</v>
      </c>
      <c r="I84" s="14"/>
      <c r="J84" s="16" t="n">
        <f aca="false">ROUND(IF(G84="BH",H84*(1-#NAME?),H84*(1-Glenrock_fuel_rate)),0)</f>
        <v>0</v>
      </c>
      <c r="K84" s="14" t="s">
        <v>17</v>
      </c>
      <c r="L84" s="14" t="s">
        <v>53</v>
      </c>
      <c r="M84" s="17" t="s">
        <v>68</v>
      </c>
      <c r="N84" s="101" t="n">
        <v>890598</v>
      </c>
    </row>
    <row r="85" customFormat="false" ht="23.25" hidden="false" customHeight="false" outlineLevel="0" collapsed="false">
      <c r="B85" s="76"/>
      <c r="C85" s="14"/>
      <c r="D85" s="14" t="s">
        <v>16</v>
      </c>
      <c r="E85" s="14" t="s">
        <v>13</v>
      </c>
      <c r="F85" s="14" t="n">
        <v>52700000</v>
      </c>
      <c r="G85" s="14" t="s">
        <v>14</v>
      </c>
      <c r="H85" s="15" t="n">
        <v>0</v>
      </c>
      <c r="I85" s="14"/>
      <c r="J85" s="16" t="n">
        <f aca="false">ROUND(IF(G85="BH",H85*(1-#NAME?),H85*(1-Glenrock_fuel_rate)),0)</f>
        <v>0</v>
      </c>
      <c r="K85" s="21" t="s">
        <v>25</v>
      </c>
      <c r="L85" s="102" t="s">
        <v>69</v>
      </c>
      <c r="M85" s="102" t="n">
        <v>1608</v>
      </c>
      <c r="N85" s="101" t="n">
        <v>592317</v>
      </c>
    </row>
    <row r="86" customFormat="false" ht="23.25" hidden="false" customHeight="false" outlineLevel="0" collapsed="false">
      <c r="B86" s="76"/>
      <c r="C86" s="14"/>
      <c r="D86" s="14" t="s">
        <v>16</v>
      </c>
      <c r="E86" s="14" t="s">
        <v>13</v>
      </c>
      <c r="F86" s="14" t="n">
        <v>52700000</v>
      </c>
      <c r="G86" s="14" t="s">
        <v>14</v>
      </c>
      <c r="H86" s="15" t="n">
        <v>0</v>
      </c>
      <c r="I86" s="14"/>
      <c r="J86" s="16" t="n">
        <f aca="false">ROUND(IF(G86="BH",H86*(1-#NAME?),H86*(1-Glenrock_fuel_rate)),0)</f>
        <v>0</v>
      </c>
      <c r="K86" s="21" t="s">
        <v>25</v>
      </c>
      <c r="L86" s="102" t="s">
        <v>69</v>
      </c>
      <c r="M86" s="102" t="n">
        <v>1608</v>
      </c>
      <c r="N86" s="101" t="n">
        <v>592319</v>
      </c>
    </row>
    <row r="87" customFormat="false" ht="23.25" hidden="false" customHeight="false" outlineLevel="0" collapsed="false">
      <c r="B87" s="76"/>
      <c r="C87" s="14"/>
      <c r="D87" s="14" t="s">
        <v>16</v>
      </c>
      <c r="E87" s="14" t="s">
        <v>13</v>
      </c>
      <c r="F87" s="14" t="n">
        <v>52700000</v>
      </c>
      <c r="G87" s="14" t="s">
        <v>14</v>
      </c>
      <c r="H87" s="15" t="n">
        <v>0</v>
      </c>
      <c r="I87" s="14"/>
      <c r="J87" s="16" t="n">
        <f aca="false">ROUND(IF(G87="BH",H87*(1-#NAME?),H87*(1-Glenrock_fuel_rate)),0)</f>
        <v>0</v>
      </c>
      <c r="K87" s="21" t="s">
        <v>25</v>
      </c>
      <c r="L87" s="21" t="s">
        <v>70</v>
      </c>
      <c r="M87" s="102" t="n">
        <v>41060000</v>
      </c>
      <c r="N87" s="101" t="n">
        <v>921945</v>
      </c>
    </row>
    <row r="88" customFormat="false" ht="23.25" hidden="false" customHeight="false" outlineLevel="0" collapsed="false">
      <c r="B88" s="76"/>
      <c r="C88" s="14"/>
      <c r="D88" s="14" t="s">
        <v>16</v>
      </c>
      <c r="E88" s="14" t="s">
        <v>13</v>
      </c>
      <c r="F88" s="14" t="n">
        <v>52700000</v>
      </c>
      <c r="G88" s="14" t="s">
        <v>14</v>
      </c>
      <c r="H88" s="25" t="n">
        <v>5034</v>
      </c>
      <c r="I88" s="21"/>
      <c r="J88" s="77" t="n">
        <f aca="false">ROUND(IF(G88="BH",H88*(1-#NAME?),H88*(1-Glenrock_fuel_rate)),0)</f>
        <v>5000</v>
      </c>
      <c r="K88" s="21" t="s">
        <v>25</v>
      </c>
      <c r="L88" s="21" t="s">
        <v>26</v>
      </c>
      <c r="M88" s="102" t="n">
        <v>5904</v>
      </c>
      <c r="N88" s="101"/>
    </row>
    <row r="89" customFormat="false" ht="23.25" hidden="false" customHeight="false" outlineLevel="0" collapsed="false">
      <c r="B89" s="76"/>
      <c r="C89" s="14"/>
      <c r="D89" s="14" t="s">
        <v>16</v>
      </c>
      <c r="E89" s="14" t="s">
        <v>13</v>
      </c>
      <c r="F89" s="14" t="n">
        <v>52700000</v>
      </c>
      <c r="G89" s="14" t="s">
        <v>14</v>
      </c>
      <c r="H89" s="15" t="n">
        <v>0</v>
      </c>
      <c r="I89" s="14"/>
      <c r="J89" s="16" t="n">
        <f aca="false">ROUND(IF(G89="BH",H89*(1-#NAME?),H89*(1-Glenrock_fuel_rate)),0)</f>
        <v>0</v>
      </c>
      <c r="K89" s="21" t="s">
        <v>25</v>
      </c>
      <c r="L89" s="21" t="s">
        <v>71</v>
      </c>
      <c r="M89" s="103" t="n">
        <v>5866</v>
      </c>
      <c r="N89" s="101" t="n">
        <v>523387</v>
      </c>
    </row>
    <row r="90" customFormat="false" ht="23.25" hidden="false" customHeight="false" outlineLevel="0" collapsed="false">
      <c r="B90" s="76"/>
      <c r="C90" s="14"/>
      <c r="D90" s="14" t="s">
        <v>16</v>
      </c>
      <c r="E90" s="14" t="s">
        <v>13</v>
      </c>
      <c r="F90" s="14" t="n">
        <v>52700000</v>
      </c>
      <c r="G90" s="14" t="s">
        <v>14</v>
      </c>
      <c r="H90" s="15" t="n">
        <v>0</v>
      </c>
      <c r="I90" s="14"/>
      <c r="J90" s="16" t="n">
        <f aca="false">ROUND(IF(G90="BH",H90*(1-#NAME?),H90*(1-Glenrock_fuel_rate)),0)</f>
        <v>0</v>
      </c>
      <c r="K90" s="14" t="s">
        <v>24</v>
      </c>
      <c r="L90" s="14" t="s">
        <v>30</v>
      </c>
      <c r="M90" s="14" t="n">
        <v>33307000</v>
      </c>
      <c r="N90" s="101"/>
    </row>
    <row r="91" customFormat="false" ht="23.25" hidden="false" customHeight="false" outlineLevel="0" collapsed="false">
      <c r="B91" s="76"/>
      <c r="C91" s="14"/>
      <c r="D91" s="14" t="s">
        <v>16</v>
      </c>
      <c r="E91" s="14" t="s">
        <v>13</v>
      </c>
      <c r="F91" s="14" t="n">
        <v>52700000</v>
      </c>
      <c r="G91" s="14" t="s">
        <v>14</v>
      </c>
      <c r="H91" s="15" t="n">
        <v>0</v>
      </c>
      <c r="I91" s="14"/>
      <c r="J91" s="16" t="n">
        <f aca="false">ROUND(IF(G91="BH",H91*(1-#NAME?),H91*(1-Glenrock_fuel_rate)),0)</f>
        <v>0</v>
      </c>
      <c r="K91" s="14" t="s">
        <v>17</v>
      </c>
      <c r="L91" s="14" t="s">
        <v>27</v>
      </c>
      <c r="M91" s="17" t="s">
        <v>28</v>
      </c>
      <c r="N91" s="46" t="n">
        <v>958330</v>
      </c>
    </row>
    <row r="92" customFormat="false" ht="23.25" hidden="false" customHeight="false" outlineLevel="0" collapsed="false">
      <c r="B92" s="76"/>
      <c r="C92" s="14"/>
      <c r="D92" s="14" t="s">
        <v>16</v>
      </c>
      <c r="E92" s="14" t="s">
        <v>13</v>
      </c>
      <c r="F92" s="14" t="n">
        <v>52700000</v>
      </c>
      <c r="G92" s="14" t="s">
        <v>14</v>
      </c>
      <c r="H92" s="15" t="n">
        <v>0</v>
      </c>
      <c r="I92" s="14"/>
      <c r="J92" s="16" t="n">
        <f aca="false">ROUND(IF(G92="BH",H92*(1-#NAME?),H92*(1-Glenrock_fuel_rate)),0)</f>
        <v>0</v>
      </c>
      <c r="K92" s="14" t="s">
        <v>24</v>
      </c>
      <c r="L92" s="104" t="s">
        <v>72</v>
      </c>
      <c r="M92" s="105" t="n">
        <v>36169000</v>
      </c>
      <c r="N92" s="46"/>
    </row>
    <row r="93" customFormat="false" ht="23.25" hidden="false" customHeight="false" outlineLevel="0" collapsed="false">
      <c r="B93" s="76"/>
      <c r="C93" s="14"/>
      <c r="D93" s="14" t="s">
        <v>16</v>
      </c>
      <c r="E93" s="14" t="s">
        <v>13</v>
      </c>
      <c r="F93" s="14" t="n">
        <v>52700000</v>
      </c>
      <c r="G93" s="14" t="s">
        <v>14</v>
      </c>
      <c r="H93" s="25" t="n">
        <v>0</v>
      </c>
      <c r="I93" s="21"/>
      <c r="J93" s="77" t="n">
        <f aca="false">ROUND(IF(G93="BH",H93*(1-#NAME?),H93*(1-Glenrock_fuel_rate)),0)</f>
        <v>0</v>
      </c>
      <c r="K93" s="21" t="s">
        <v>24</v>
      </c>
      <c r="L93" s="26" t="s">
        <v>30</v>
      </c>
      <c r="M93" s="27" t="n">
        <v>33307000</v>
      </c>
      <c r="N93" s="101" t="n">
        <v>883386</v>
      </c>
    </row>
    <row r="94" customFormat="false" ht="23.25" hidden="false" customHeight="false" outlineLevel="0" collapsed="false">
      <c r="B94" s="76"/>
      <c r="C94" s="14"/>
      <c r="D94" s="14" t="s">
        <v>16</v>
      </c>
      <c r="E94" s="14" t="s">
        <v>13</v>
      </c>
      <c r="F94" s="14" t="n">
        <v>52700000</v>
      </c>
      <c r="G94" s="14" t="s">
        <v>14</v>
      </c>
      <c r="H94" s="15" t="n">
        <v>0</v>
      </c>
      <c r="I94" s="14"/>
      <c r="J94" s="16" t="n">
        <f aca="false">ROUND(IF(G94="BH",H94*(1-#NAME?),H94*(1-Glenrock_fuel_rate)),0)</f>
        <v>0</v>
      </c>
      <c r="K94" s="14" t="s">
        <v>24</v>
      </c>
      <c r="L94" s="14" t="s">
        <v>13</v>
      </c>
      <c r="M94" s="14" t="n">
        <v>36169000</v>
      </c>
      <c r="N94" s="46" t="n">
        <v>895252</v>
      </c>
    </row>
    <row r="95" customFormat="false" ht="23.25" hidden="false" customHeight="false" outlineLevel="0" collapsed="false">
      <c r="B95" s="76"/>
      <c r="C95" s="14"/>
      <c r="D95" s="14" t="s">
        <v>66</v>
      </c>
      <c r="E95" s="14" t="s">
        <v>13</v>
      </c>
      <c r="F95" s="14" t="n">
        <v>52700000</v>
      </c>
      <c r="G95" s="14" t="s">
        <v>14</v>
      </c>
      <c r="H95" s="15" t="n">
        <v>0</v>
      </c>
      <c r="I95" s="14"/>
      <c r="J95" s="16" t="n">
        <f aca="false">ROUND(IF(G95="BH",H95*(1-#NAME?),H95*(1-Glenrock_fuel_rate)),0)</f>
        <v>0</v>
      </c>
      <c r="K95" s="14" t="s">
        <v>24</v>
      </c>
      <c r="L95" s="14" t="s">
        <v>13</v>
      </c>
      <c r="M95" s="20" t="n">
        <v>36169000</v>
      </c>
      <c r="N95" s="46"/>
    </row>
    <row r="96" customFormat="false" ht="24" hidden="false" customHeight="false" outlineLevel="0" collapsed="false">
      <c r="B96" s="106"/>
      <c r="C96" s="107"/>
      <c r="D96" s="107"/>
      <c r="E96" s="107"/>
      <c r="F96" s="107"/>
      <c r="G96" s="107"/>
      <c r="H96" s="108"/>
      <c r="I96" s="107"/>
      <c r="J96" s="108" t="s">
        <v>73</v>
      </c>
      <c r="K96" s="107"/>
      <c r="L96" s="107"/>
      <c r="M96" s="107"/>
      <c r="N96" s="109"/>
    </row>
    <row r="97" customFormat="false" ht="23.25" hidden="false" customHeight="false" outlineLevel="0" collapsed="false">
      <c r="B97" s="33" t="s">
        <v>74</v>
      </c>
      <c r="C97" s="14"/>
      <c r="E97" s="14"/>
      <c r="F97" s="14"/>
      <c r="G97" s="14"/>
      <c r="H97" s="34" t="n">
        <f aca="false">SUM(H74:H96)</f>
        <v>45988</v>
      </c>
      <c r="I97" s="14"/>
      <c r="J97" s="16" t="n">
        <f aca="false">SUM(J74:J96)</f>
        <v>45675</v>
      </c>
      <c r="K97" s="35" t="s">
        <v>32</v>
      </c>
      <c r="L97" s="14"/>
      <c r="M97" s="8" t="s">
        <v>75</v>
      </c>
      <c r="N97" s="14"/>
    </row>
    <row r="98" customFormat="false" ht="23.25" hidden="false" customHeight="false" outlineLevel="0" collapsed="false">
      <c r="B98" s="33" t="s">
        <v>76</v>
      </c>
      <c r="C98" s="14"/>
      <c r="E98" s="14"/>
      <c r="F98" s="20"/>
      <c r="G98" s="14"/>
      <c r="H98" s="110" t="n">
        <f aca="false">J98*1.0068</f>
        <v>45985.59</v>
      </c>
      <c r="I98" s="37"/>
      <c r="J98" s="16" t="n">
        <v>45675</v>
      </c>
      <c r="K98" s="35" t="s">
        <v>47</v>
      </c>
      <c r="L98" s="111" t="n">
        <f aca="false">J97-J98</f>
        <v>0</v>
      </c>
      <c r="M98" s="112" t="n">
        <f aca="false">H97-J97</f>
        <v>313</v>
      </c>
      <c r="N98" s="14"/>
    </row>
    <row r="99" customFormat="false" ht="23.25" hidden="false" customHeight="false" outlineLevel="0" collapsed="false">
      <c r="B99" s="33"/>
      <c r="C99" s="14"/>
      <c r="E99" s="14"/>
      <c r="F99" s="20"/>
      <c r="G99" s="14"/>
      <c r="H99" s="110"/>
      <c r="I99" s="37" t="s">
        <v>77</v>
      </c>
      <c r="J99" s="16"/>
      <c r="K99" s="35"/>
      <c r="L99" s="111"/>
      <c r="M99" s="112"/>
      <c r="N99" s="14"/>
    </row>
    <row r="100" customFormat="false" ht="24" hidden="false" customHeight="false" outlineLevel="0" collapsed="false">
      <c r="B100" s="2"/>
      <c r="C100" s="14"/>
      <c r="D100" s="14"/>
      <c r="E100" s="14"/>
      <c r="F100" s="20"/>
      <c r="G100" s="14"/>
      <c r="H100" s="34"/>
      <c r="I100" s="37"/>
      <c r="K100" s="35"/>
      <c r="L100" s="14"/>
      <c r="M100" s="14"/>
      <c r="N100" s="14"/>
    </row>
    <row r="101" customFormat="false" ht="24" hidden="false" customHeight="false" outlineLevel="0" collapsed="false">
      <c r="B101" s="113" t="n">
        <v>41075000</v>
      </c>
      <c r="C101" s="114"/>
      <c r="D101" s="114"/>
      <c r="E101" s="114"/>
      <c r="F101" s="114"/>
      <c r="G101" s="114"/>
      <c r="H101" s="114"/>
      <c r="I101" s="115"/>
      <c r="J101" s="114"/>
      <c r="K101" s="114"/>
      <c r="L101" s="114"/>
      <c r="M101" s="114"/>
      <c r="N101" s="116"/>
    </row>
    <row r="102" customFormat="false" ht="23.25" hidden="false" customHeight="false" outlineLevel="0" collapsed="false">
      <c r="B102" s="117" t="s">
        <v>78</v>
      </c>
      <c r="C102" s="14"/>
      <c r="D102" s="47" t="s">
        <v>44</v>
      </c>
      <c r="E102" s="48" t="s">
        <v>13</v>
      </c>
      <c r="F102" s="48" t="s">
        <v>45</v>
      </c>
      <c r="G102" s="14" t="s">
        <v>14</v>
      </c>
      <c r="H102" s="16" t="n">
        <v>0</v>
      </c>
      <c r="I102" s="14"/>
      <c r="J102" s="16" t="n">
        <f aca="false">H102</f>
        <v>0</v>
      </c>
      <c r="K102" s="14" t="s">
        <v>15</v>
      </c>
      <c r="L102" s="14" t="s">
        <v>13</v>
      </c>
      <c r="M102" s="17" t="s">
        <v>13</v>
      </c>
      <c r="N102" s="62" t="n">
        <v>889228</v>
      </c>
    </row>
    <row r="103" customFormat="false" ht="23.25" hidden="false" customHeight="false" outlineLevel="0" collapsed="false">
      <c r="B103" s="118"/>
      <c r="C103" s="14"/>
      <c r="D103" s="14" t="s">
        <v>40</v>
      </c>
      <c r="E103" s="48" t="s">
        <v>13</v>
      </c>
      <c r="F103" s="48" t="n">
        <v>52700000</v>
      </c>
      <c r="G103" s="14" t="s">
        <v>14</v>
      </c>
      <c r="H103" s="16" t="n">
        <f aca="false">J256</f>
        <v>0</v>
      </c>
      <c r="I103" s="14"/>
      <c r="J103" s="16" t="n">
        <f aca="false">ROUND(IF(G103="BH",H103*(1-#NAME?),H103*(1-Glenrock_fuel_rate)),0)</f>
        <v>0</v>
      </c>
      <c r="K103" s="14" t="s">
        <v>15</v>
      </c>
      <c r="L103" s="14" t="s">
        <v>13</v>
      </c>
      <c r="M103" s="17" t="s">
        <v>13</v>
      </c>
      <c r="N103" s="62" t="n">
        <v>889228</v>
      </c>
    </row>
    <row r="104" customFormat="false" ht="23.25" hidden="false" customHeight="false" outlineLevel="0" collapsed="false">
      <c r="B104" s="118"/>
      <c r="C104" s="14"/>
      <c r="D104" s="14" t="s">
        <v>16</v>
      </c>
      <c r="E104" s="14" t="s">
        <v>13</v>
      </c>
      <c r="F104" s="14" t="n">
        <v>52700000</v>
      </c>
      <c r="G104" s="14" t="s">
        <v>14</v>
      </c>
      <c r="H104" s="16" t="n">
        <f aca="false">J169</f>
        <v>1858</v>
      </c>
      <c r="I104" s="14"/>
      <c r="J104" s="16" t="n">
        <f aca="false">ROUND(IF(G104="BH",H104*(1-#NAME?),H104*(1-Glenrock_fuel_rate)),0)</f>
        <v>1845</v>
      </c>
      <c r="K104" s="14" t="s">
        <v>15</v>
      </c>
      <c r="L104" s="14" t="s">
        <v>13</v>
      </c>
      <c r="M104" s="17" t="s">
        <v>13</v>
      </c>
      <c r="N104" s="62" t="n">
        <v>889228</v>
      </c>
    </row>
    <row r="105" customFormat="false" ht="23.25" hidden="false" customHeight="false" outlineLevel="0" collapsed="false">
      <c r="B105" s="118"/>
      <c r="C105" s="14"/>
      <c r="D105" s="14" t="s">
        <v>66</v>
      </c>
      <c r="E105" s="14" t="s">
        <v>13</v>
      </c>
      <c r="F105" s="14" t="n">
        <v>52700000</v>
      </c>
      <c r="G105" s="14" t="s">
        <v>14</v>
      </c>
      <c r="H105" s="16" t="n">
        <f aca="false">J186</f>
        <v>0</v>
      </c>
      <c r="I105" s="14"/>
      <c r="J105" s="16" t="n">
        <f aca="false">ROUND(IF(G105="BH",H105*(1-#NAME?),H105*(1-Glenrock_fuel_rate)),0)</f>
        <v>0</v>
      </c>
      <c r="K105" s="14" t="s">
        <v>15</v>
      </c>
      <c r="L105" s="14" t="s">
        <v>13</v>
      </c>
      <c r="M105" s="17" t="s">
        <v>13</v>
      </c>
      <c r="N105" s="62" t="n">
        <v>889228</v>
      </c>
    </row>
    <row r="106" customFormat="false" ht="23.25" hidden="false" customHeight="false" outlineLevel="0" collapsed="false">
      <c r="B106" s="118"/>
      <c r="C106" s="14"/>
      <c r="D106" s="14" t="s">
        <v>16</v>
      </c>
      <c r="E106" s="14" t="s">
        <v>13</v>
      </c>
      <c r="F106" s="14" t="n">
        <v>52700000</v>
      </c>
      <c r="G106" s="14" t="s">
        <v>14</v>
      </c>
      <c r="H106" s="16" t="n">
        <f aca="false">J175</f>
        <v>171</v>
      </c>
      <c r="I106" s="14"/>
      <c r="J106" s="16" t="n">
        <f aca="false">ROUND(IF(G106="BH",H106*(1-#NAME?),H106*(1-Glenrock_fuel_rate)),0)</f>
        <v>170</v>
      </c>
      <c r="K106" s="14" t="s">
        <v>17</v>
      </c>
      <c r="L106" s="14" t="s">
        <v>18</v>
      </c>
      <c r="M106" s="17" t="s">
        <v>19</v>
      </c>
      <c r="N106" s="62" t="s">
        <v>20</v>
      </c>
    </row>
    <row r="107" customFormat="false" ht="23.25" hidden="false" customHeight="false" outlineLevel="0" collapsed="false">
      <c r="B107" s="118"/>
      <c r="C107" s="14"/>
      <c r="D107" s="14" t="s">
        <v>16</v>
      </c>
      <c r="E107" s="14" t="s">
        <v>13</v>
      </c>
      <c r="F107" s="14" t="n">
        <v>52700000</v>
      </c>
      <c r="G107" s="14" t="s">
        <v>14</v>
      </c>
      <c r="H107" s="16" t="n">
        <f aca="false">J176</f>
        <v>1037</v>
      </c>
      <c r="I107" s="14"/>
      <c r="J107" s="16" t="n">
        <f aca="false">ROUND(IF(G107="BH",H107*(1-#NAME?),H107*(1-Glenrock_fuel_rate)),0)</f>
        <v>1030</v>
      </c>
      <c r="K107" s="14" t="s">
        <v>17</v>
      </c>
      <c r="L107" s="14" t="s">
        <v>18</v>
      </c>
      <c r="M107" s="17" t="s">
        <v>22</v>
      </c>
      <c r="N107" s="62" t="s">
        <v>20</v>
      </c>
      <c r="O107" s="1" t="s">
        <v>21</v>
      </c>
    </row>
    <row r="108" customFormat="false" ht="23.25" hidden="false" customHeight="false" outlineLevel="0" collapsed="false">
      <c r="B108" s="118"/>
      <c r="C108" s="14"/>
      <c r="D108" s="14" t="s">
        <v>16</v>
      </c>
      <c r="E108" s="14" t="s">
        <v>13</v>
      </c>
      <c r="F108" s="14" t="n">
        <v>52700000</v>
      </c>
      <c r="G108" s="14" t="s">
        <v>14</v>
      </c>
      <c r="H108" s="16" t="n">
        <v>0</v>
      </c>
      <c r="I108" s="14"/>
      <c r="J108" s="16" t="n">
        <f aca="false">ROUND(IF(G108="BH",H108*(1-#NAME?),H108*(1-Glenrock_fuel_rate)),0)</f>
        <v>0</v>
      </c>
      <c r="K108" s="14" t="s">
        <v>17</v>
      </c>
      <c r="L108" s="14" t="s">
        <v>41</v>
      </c>
      <c r="M108" s="17" t="s">
        <v>42</v>
      </c>
      <c r="N108" s="62"/>
    </row>
    <row r="109" customFormat="false" ht="23.25" hidden="false" customHeight="false" outlineLevel="0" collapsed="false">
      <c r="B109" s="118"/>
      <c r="C109" s="14"/>
      <c r="D109" s="14" t="s">
        <v>16</v>
      </c>
      <c r="E109" s="14" t="s">
        <v>13</v>
      </c>
      <c r="F109" s="14" t="n">
        <v>52700000</v>
      </c>
      <c r="G109" s="14" t="s">
        <v>14</v>
      </c>
      <c r="H109" s="16" t="n">
        <v>0</v>
      </c>
      <c r="I109" s="14"/>
      <c r="J109" s="16" t="n">
        <f aca="false">ROUND(IF(G109="BH",H109*(1-#NAME?),H109*(1-Glenrock_fuel_rate)),0)</f>
        <v>0</v>
      </c>
      <c r="K109" s="21" t="s">
        <v>25</v>
      </c>
      <c r="L109" s="14" t="s">
        <v>67</v>
      </c>
      <c r="M109" s="17" t="n">
        <v>20163</v>
      </c>
      <c r="N109" s="62"/>
    </row>
    <row r="110" customFormat="false" ht="23.25" hidden="false" customHeight="false" outlineLevel="0" collapsed="false">
      <c r="B110" s="118"/>
      <c r="C110" s="14"/>
      <c r="D110" s="14" t="s">
        <v>66</v>
      </c>
      <c r="E110" s="14" t="s">
        <v>13</v>
      </c>
      <c r="F110" s="14" t="n">
        <v>52700000</v>
      </c>
      <c r="G110" s="14" t="s">
        <v>14</v>
      </c>
      <c r="H110" s="16" t="n">
        <f aca="false">J187</f>
        <v>0</v>
      </c>
      <c r="I110" s="14"/>
      <c r="J110" s="16" t="n">
        <f aca="false">ROUND(IF(G110="BH",H110*(1-#NAME?),H110*(1-Glenrock_fuel_rate)),0)</f>
        <v>0</v>
      </c>
      <c r="K110" s="14" t="s">
        <v>24</v>
      </c>
      <c r="L110" s="14" t="s">
        <v>13</v>
      </c>
      <c r="M110" s="17" t="n">
        <v>51711000</v>
      </c>
      <c r="N110" s="62"/>
    </row>
    <row r="111" customFormat="false" ht="23.25" hidden="false" customHeight="false" outlineLevel="0" collapsed="false">
      <c r="B111" s="118"/>
      <c r="C111" s="14"/>
      <c r="D111" s="14" t="s">
        <v>66</v>
      </c>
      <c r="E111" s="14" t="s">
        <v>13</v>
      </c>
      <c r="F111" s="14" t="n">
        <v>52700000</v>
      </c>
      <c r="G111" s="14" t="s">
        <v>14</v>
      </c>
      <c r="H111" s="16" t="n">
        <v>0</v>
      </c>
      <c r="I111" s="14"/>
      <c r="J111" s="16" t="n">
        <f aca="false">ROUND(IF(G111="BH",H111*(1-#NAME?),H111*(1-Glenrock_fuel_rate)),0)</f>
        <v>0</v>
      </c>
      <c r="K111" s="14" t="s">
        <v>79</v>
      </c>
      <c r="L111" s="14" t="s">
        <v>80</v>
      </c>
      <c r="M111" s="17" t="s">
        <v>45</v>
      </c>
      <c r="N111" s="62"/>
    </row>
    <row r="112" customFormat="false" ht="24" hidden="false" customHeight="false" outlineLevel="0" collapsed="false">
      <c r="B112" s="119"/>
      <c r="C112" s="120"/>
      <c r="D112" s="121"/>
      <c r="E112" s="122"/>
      <c r="F112" s="122"/>
      <c r="G112" s="120"/>
      <c r="H112" s="123"/>
      <c r="I112" s="120"/>
      <c r="J112" s="123"/>
      <c r="K112" s="120"/>
      <c r="L112" s="120"/>
      <c r="M112" s="124"/>
      <c r="N112" s="125"/>
    </row>
    <row r="113" customFormat="false" ht="24" hidden="false" customHeight="false" outlineLevel="0" collapsed="false">
      <c r="B113" s="36" t="s">
        <v>81</v>
      </c>
      <c r="C113" s="14"/>
      <c r="E113" s="48"/>
      <c r="F113" s="48"/>
      <c r="G113" s="14"/>
      <c r="H113" s="126" t="n">
        <f aca="false">SUM(H102:H112)</f>
        <v>3066</v>
      </c>
      <c r="I113" s="14"/>
      <c r="J113" s="16" t="n">
        <f aca="false">SUM(J102:J112)</f>
        <v>3045</v>
      </c>
      <c r="K113" s="14"/>
      <c r="L113" s="14"/>
      <c r="M113" s="8" t="s">
        <v>75</v>
      </c>
      <c r="N113" s="14"/>
    </row>
    <row r="114" customFormat="false" ht="23.25" hidden="false" customHeight="false" outlineLevel="0" collapsed="false">
      <c r="B114" s="36" t="s">
        <v>82</v>
      </c>
      <c r="C114" s="14"/>
      <c r="E114" s="14"/>
      <c r="F114" s="20"/>
      <c r="G114" s="14"/>
      <c r="H114" s="126" t="n">
        <f aca="false">J114*1.0068</f>
        <v>3065.706</v>
      </c>
      <c r="I114" s="37"/>
      <c r="J114" s="2" t="n">
        <v>3045</v>
      </c>
      <c r="K114" s="35" t="s">
        <v>47</v>
      </c>
      <c r="L114" s="111" t="n">
        <f aca="false">J113-J114</f>
        <v>0</v>
      </c>
      <c r="M114" s="34" t="n">
        <f aca="false">H113-J113</f>
        <v>21</v>
      </c>
      <c r="N114" s="34"/>
    </row>
    <row r="115" customFormat="false" ht="23.25" hidden="false" customHeight="false" outlineLevel="0" collapsed="false">
      <c r="B115" s="36" t="s">
        <v>83</v>
      </c>
      <c r="C115" s="14"/>
      <c r="E115" s="14"/>
      <c r="F115" s="20"/>
      <c r="G115" s="14"/>
      <c r="H115" s="34"/>
      <c r="I115" s="37"/>
      <c r="J115" s="2"/>
      <c r="K115" s="35"/>
      <c r="L115" s="34"/>
      <c r="M115" s="34"/>
      <c r="N115" s="34"/>
    </row>
    <row r="116" customFormat="false" ht="23.25" hidden="false" customHeight="false" outlineLevel="0" collapsed="false">
      <c r="B116" s="1" t="s">
        <v>84</v>
      </c>
      <c r="I116" s="127" t="s">
        <v>85</v>
      </c>
    </row>
    <row r="117" customFormat="false" ht="23.25" hidden="false" customHeight="false" outlineLevel="0" collapsed="false">
      <c r="B117" s="36" t="s">
        <v>86</v>
      </c>
      <c r="I117" s="127"/>
    </row>
    <row r="118" customFormat="false" ht="24" hidden="false" customHeight="false" outlineLevel="0" collapsed="false">
      <c r="B118" s="2"/>
      <c r="C118" s="14"/>
      <c r="D118" s="14"/>
      <c r="E118" s="14"/>
      <c r="F118" s="20"/>
      <c r="G118" s="14"/>
      <c r="H118" s="34"/>
      <c r="I118" s="37"/>
      <c r="K118" s="35"/>
      <c r="L118" s="14"/>
      <c r="M118" s="14"/>
      <c r="N118" s="14"/>
    </row>
    <row r="119" customFormat="false" ht="23.25" hidden="false" customHeight="false" outlineLevel="0" collapsed="false">
      <c r="B119" s="128" t="s">
        <v>87</v>
      </c>
      <c r="C119" s="129"/>
      <c r="D119" s="129"/>
      <c r="E119" s="129"/>
      <c r="F119" s="129"/>
      <c r="G119" s="129"/>
      <c r="H119" s="129"/>
      <c r="I119" s="130"/>
      <c r="J119" s="129"/>
      <c r="K119" s="129"/>
      <c r="L119" s="129"/>
      <c r="M119" s="129"/>
      <c r="N119" s="131"/>
    </row>
    <row r="120" customFormat="false" ht="23.25" hidden="false" customHeight="false" outlineLevel="0" collapsed="false">
      <c r="B120" s="132" t="n">
        <v>52700000</v>
      </c>
      <c r="C120" s="21" t="n">
        <v>513996</v>
      </c>
      <c r="D120" s="21" t="s">
        <v>12</v>
      </c>
      <c r="E120" s="21" t="s">
        <v>88</v>
      </c>
      <c r="F120" s="21" t="n">
        <v>1858</v>
      </c>
      <c r="G120" s="14" t="s">
        <v>89</v>
      </c>
      <c r="H120" s="25" t="n">
        <v>10000</v>
      </c>
      <c r="I120" s="14" t="n">
        <v>52700000</v>
      </c>
      <c r="J120" s="15" t="n">
        <v>0</v>
      </c>
      <c r="K120" s="14" t="s">
        <v>12</v>
      </c>
      <c r="L120" s="14" t="s">
        <v>13</v>
      </c>
      <c r="M120" s="133" t="s">
        <v>62</v>
      </c>
      <c r="N120" s="134"/>
    </row>
    <row r="121" customFormat="false" ht="23.25" hidden="false" customHeight="false" outlineLevel="0" collapsed="false">
      <c r="B121" s="135"/>
      <c r="C121" s="8"/>
      <c r="D121" s="14" t="s">
        <v>12</v>
      </c>
      <c r="E121" s="14" t="s">
        <v>88</v>
      </c>
      <c r="F121" s="14" t="n">
        <v>2407</v>
      </c>
      <c r="H121" s="15" t="n">
        <v>0</v>
      </c>
      <c r="I121" s="14"/>
      <c r="J121" s="15" t="n">
        <v>0</v>
      </c>
      <c r="K121" s="14" t="s">
        <v>12</v>
      </c>
      <c r="L121" s="14" t="s">
        <v>13</v>
      </c>
      <c r="M121" s="103" t="n">
        <v>41059040</v>
      </c>
      <c r="N121" s="134"/>
    </row>
    <row r="122" customFormat="false" ht="23.25" hidden="false" customHeight="false" outlineLevel="0" collapsed="false">
      <c r="B122" s="135"/>
      <c r="C122" s="14"/>
      <c r="D122" s="14" t="s">
        <v>12</v>
      </c>
      <c r="E122" s="14" t="s">
        <v>88</v>
      </c>
      <c r="F122" s="14" t="n">
        <v>2648</v>
      </c>
      <c r="H122" s="15" t="n">
        <v>0</v>
      </c>
      <c r="I122" s="14"/>
      <c r="J122" s="15" t="n">
        <v>0</v>
      </c>
      <c r="K122" s="14" t="s">
        <v>12</v>
      </c>
      <c r="L122" s="14" t="s">
        <v>13</v>
      </c>
      <c r="M122" s="136" t="n">
        <v>41075000</v>
      </c>
      <c r="N122" s="134" t="s">
        <v>90</v>
      </c>
    </row>
    <row r="123" customFormat="false" ht="23.25" hidden="false" customHeight="false" outlineLevel="0" collapsed="false">
      <c r="B123" s="135"/>
      <c r="C123" s="14"/>
      <c r="D123" s="14" t="s">
        <v>12</v>
      </c>
      <c r="E123" s="14" t="s">
        <v>91</v>
      </c>
      <c r="F123" s="14" t="n">
        <v>436</v>
      </c>
      <c r="G123" s="14"/>
      <c r="H123" s="15" t="n">
        <v>0</v>
      </c>
      <c r="I123" s="14"/>
      <c r="J123" s="137" t="n">
        <v>0</v>
      </c>
      <c r="K123" s="14" t="s">
        <v>12</v>
      </c>
      <c r="L123" s="14" t="s">
        <v>13</v>
      </c>
      <c r="M123" s="138" t="n">
        <v>41059036</v>
      </c>
      <c r="N123" s="134" t="s">
        <v>90</v>
      </c>
    </row>
    <row r="124" customFormat="false" ht="23.25" hidden="false" customHeight="false" outlineLevel="0" collapsed="false">
      <c r="B124" s="135"/>
      <c r="C124" s="14"/>
      <c r="D124" s="14" t="s">
        <v>12</v>
      </c>
      <c r="E124" s="14" t="s">
        <v>92</v>
      </c>
      <c r="F124" s="14" t="n">
        <v>1928</v>
      </c>
      <c r="G124" s="14"/>
      <c r="H124" s="137" t="n">
        <v>0</v>
      </c>
      <c r="J124" s="137" t="n">
        <v>0</v>
      </c>
      <c r="K124" s="14" t="s">
        <v>12</v>
      </c>
      <c r="L124" s="14" t="s">
        <v>13</v>
      </c>
      <c r="M124" s="139" t="n">
        <v>41059040</v>
      </c>
      <c r="N124" s="134" t="s">
        <v>90</v>
      </c>
    </row>
    <row r="125" customFormat="false" ht="23.25" hidden="false" customHeight="false" outlineLevel="0" collapsed="false">
      <c r="B125" s="135"/>
      <c r="C125" s="14" t="n">
        <v>1033047</v>
      </c>
      <c r="D125" s="14" t="s">
        <v>12</v>
      </c>
      <c r="E125" s="14" t="s">
        <v>26</v>
      </c>
      <c r="F125" s="14" t="n">
        <v>1262</v>
      </c>
      <c r="H125" s="137" t="n">
        <v>5000</v>
      </c>
      <c r="J125" s="137" t="n">
        <v>0</v>
      </c>
      <c r="K125" s="14" t="s">
        <v>12</v>
      </c>
      <c r="L125" s="14" t="s">
        <v>13</v>
      </c>
      <c r="M125" s="140" t="n">
        <v>50026000</v>
      </c>
      <c r="N125" s="134"/>
    </row>
    <row r="126" customFormat="false" ht="23.25" hidden="false" customHeight="false" outlineLevel="0" collapsed="false">
      <c r="B126" s="135"/>
      <c r="C126" s="14"/>
      <c r="D126" s="14" t="s">
        <v>12</v>
      </c>
      <c r="E126" s="14" t="s">
        <v>91</v>
      </c>
      <c r="F126" s="14" t="n">
        <v>2291</v>
      </c>
      <c r="G126" s="14"/>
      <c r="H126" s="137" t="n">
        <v>0</v>
      </c>
      <c r="J126" s="137" t="n">
        <v>0</v>
      </c>
      <c r="K126" s="14" t="s">
        <v>12</v>
      </c>
      <c r="L126" s="8" t="s">
        <v>26</v>
      </c>
      <c r="M126" s="141" t="n">
        <v>41023000</v>
      </c>
      <c r="N126" s="134"/>
    </row>
    <row r="127" customFormat="false" ht="23.25" hidden="false" customHeight="false" outlineLevel="0" collapsed="false">
      <c r="B127" s="135"/>
      <c r="C127" s="8"/>
      <c r="D127" s="14" t="s">
        <v>12</v>
      </c>
      <c r="E127" s="14" t="s">
        <v>91</v>
      </c>
      <c r="F127" s="14" t="n">
        <v>2291</v>
      </c>
      <c r="G127" s="14"/>
      <c r="H127" s="137" t="n">
        <v>0</v>
      </c>
      <c r="J127" s="137" t="n">
        <v>0</v>
      </c>
      <c r="K127" s="14" t="s">
        <v>12</v>
      </c>
      <c r="L127" s="14" t="s">
        <v>93</v>
      </c>
      <c r="M127" s="142" t="n">
        <v>41024000</v>
      </c>
      <c r="N127" s="134"/>
    </row>
    <row r="128" customFormat="false" ht="23.25" hidden="false" customHeight="false" outlineLevel="0" collapsed="false">
      <c r="B128" s="135"/>
      <c r="C128" s="8"/>
      <c r="D128" s="14" t="s">
        <v>12</v>
      </c>
      <c r="E128" s="14" t="s">
        <v>91</v>
      </c>
      <c r="F128" s="14" t="n">
        <v>436</v>
      </c>
      <c r="G128" s="14"/>
      <c r="H128" s="137" t="n">
        <v>0</v>
      </c>
      <c r="J128" s="137" t="n">
        <v>0</v>
      </c>
      <c r="K128" s="14" t="s">
        <v>12</v>
      </c>
      <c r="L128" s="14" t="s">
        <v>93</v>
      </c>
      <c r="M128" s="142" t="n">
        <v>41061000</v>
      </c>
      <c r="N128" s="134"/>
    </row>
    <row r="129" customFormat="false" ht="23.25" hidden="false" customHeight="false" outlineLevel="0" collapsed="false">
      <c r="B129" s="135"/>
      <c r="C129" s="8"/>
      <c r="D129" s="14" t="s">
        <v>12</v>
      </c>
      <c r="E129" s="14" t="s">
        <v>91</v>
      </c>
      <c r="F129" s="14" t="n">
        <v>436</v>
      </c>
      <c r="H129" s="137" t="n">
        <v>0</v>
      </c>
      <c r="J129" s="137" t="n">
        <v>5000</v>
      </c>
      <c r="K129" s="14" t="s">
        <v>12</v>
      </c>
      <c r="L129" s="143" t="s">
        <v>94</v>
      </c>
      <c r="M129" s="144" t="n">
        <v>41058000</v>
      </c>
      <c r="N129" s="134"/>
    </row>
    <row r="130" customFormat="false" ht="23.25" hidden="false" customHeight="false" outlineLevel="0" collapsed="false">
      <c r="B130" s="135"/>
      <c r="C130" s="8"/>
      <c r="D130" s="14" t="s">
        <v>12</v>
      </c>
      <c r="E130" s="14" t="s">
        <v>91</v>
      </c>
      <c r="F130" s="14" t="n">
        <v>2221</v>
      </c>
      <c r="G130" s="44"/>
      <c r="H130" s="137" t="n">
        <v>0</v>
      </c>
      <c r="J130" s="25" t="n">
        <v>5000</v>
      </c>
      <c r="K130" s="21" t="s">
        <v>12</v>
      </c>
      <c r="L130" s="8" t="s">
        <v>71</v>
      </c>
      <c r="M130" s="145" t="n">
        <v>41023000</v>
      </c>
      <c r="N130" s="146" t="n">
        <v>523387</v>
      </c>
      <c r="O130" s="32"/>
    </row>
    <row r="131" customFormat="false" ht="23.25" hidden="false" customHeight="false" outlineLevel="0" collapsed="false">
      <c r="B131" s="135"/>
      <c r="C131" s="8"/>
      <c r="D131" s="14" t="s">
        <v>12</v>
      </c>
      <c r="E131" s="14" t="s">
        <v>95</v>
      </c>
      <c r="F131" s="14" t="n">
        <v>2783</v>
      </c>
      <c r="G131" s="44"/>
      <c r="H131" s="137" t="n">
        <v>0</v>
      </c>
      <c r="J131" s="15" t="n">
        <v>0</v>
      </c>
      <c r="K131" s="14" t="s">
        <v>12</v>
      </c>
      <c r="L131" s="8" t="s">
        <v>71</v>
      </c>
      <c r="M131" s="141" t="n">
        <v>41023000</v>
      </c>
      <c r="N131" s="134"/>
      <c r="O131" s="32"/>
    </row>
    <row r="132" customFormat="false" ht="23.25" hidden="false" customHeight="false" outlineLevel="0" collapsed="false">
      <c r="B132" s="135"/>
      <c r="C132" s="8"/>
      <c r="D132" s="14" t="s">
        <v>12</v>
      </c>
      <c r="E132" s="14" t="s">
        <v>96</v>
      </c>
      <c r="F132" s="14" t="n">
        <v>2742</v>
      </c>
      <c r="H132" s="137" t="n">
        <v>0</v>
      </c>
      <c r="J132" s="137" t="n">
        <v>0</v>
      </c>
      <c r="K132" s="14" t="s">
        <v>12</v>
      </c>
      <c r="L132" s="14" t="s">
        <v>18</v>
      </c>
      <c r="M132" s="139" t="n">
        <v>41059040</v>
      </c>
      <c r="N132" s="134"/>
      <c r="O132" s="32"/>
    </row>
    <row r="133" customFormat="false" ht="23.25" hidden="false" customHeight="false" outlineLevel="0" collapsed="false">
      <c r="B133" s="135"/>
      <c r="C133" s="8"/>
      <c r="D133" s="14" t="s">
        <v>12</v>
      </c>
      <c r="E133" s="14" t="s">
        <v>70</v>
      </c>
      <c r="F133" s="14" t="n">
        <v>2594</v>
      </c>
      <c r="H133" s="137" t="n">
        <v>0</v>
      </c>
      <c r="J133" s="137" t="n">
        <v>0</v>
      </c>
      <c r="K133" s="14" t="s">
        <v>12</v>
      </c>
      <c r="L133" s="8" t="s">
        <v>97</v>
      </c>
      <c r="M133" s="141" t="n">
        <v>41022000</v>
      </c>
      <c r="N133" s="134"/>
      <c r="O133" s="32"/>
    </row>
    <row r="134" customFormat="false" ht="23.25" hidden="false" customHeight="false" outlineLevel="0" collapsed="false">
      <c r="B134" s="135"/>
      <c r="C134" s="8"/>
      <c r="D134" s="14" t="s">
        <v>12</v>
      </c>
      <c r="E134" s="14" t="s">
        <v>70</v>
      </c>
      <c r="F134" s="14" t="n">
        <v>2594</v>
      </c>
      <c r="H134" s="137" t="n">
        <v>0</v>
      </c>
      <c r="I134" s="14"/>
      <c r="J134" s="137" t="n">
        <v>0</v>
      </c>
      <c r="K134" s="14" t="s">
        <v>12</v>
      </c>
      <c r="L134" s="8" t="s">
        <v>98</v>
      </c>
      <c r="M134" s="141" t="n">
        <v>41028000</v>
      </c>
      <c r="N134" s="134"/>
      <c r="O134" s="32"/>
    </row>
    <row r="135" customFormat="false" ht="23.25" hidden="false" customHeight="false" outlineLevel="0" collapsed="false">
      <c r="B135" s="135"/>
      <c r="C135" s="8"/>
      <c r="D135" s="14" t="s">
        <v>12</v>
      </c>
      <c r="E135" s="14" t="s">
        <v>23</v>
      </c>
      <c r="F135" s="14" t="n">
        <v>1510</v>
      </c>
      <c r="H135" s="137" t="n">
        <v>0</v>
      </c>
      <c r="I135" s="14"/>
      <c r="J135" s="25" t="n">
        <v>5000</v>
      </c>
      <c r="K135" s="21" t="s">
        <v>12</v>
      </c>
      <c r="L135" s="8" t="s">
        <v>99</v>
      </c>
      <c r="M135" s="147" t="n">
        <v>41062000</v>
      </c>
      <c r="N135" s="146" t="n">
        <v>1012652</v>
      </c>
      <c r="O135" s="32"/>
    </row>
    <row r="136" customFormat="false" ht="23.25" hidden="false" customHeight="false" outlineLevel="0" collapsed="false">
      <c r="B136" s="135"/>
      <c r="C136" s="8"/>
      <c r="D136" s="14" t="s">
        <v>12</v>
      </c>
      <c r="E136" s="14" t="s">
        <v>23</v>
      </c>
      <c r="F136" s="14" t="n">
        <v>1510</v>
      </c>
      <c r="H136" s="137" t="n">
        <v>0</v>
      </c>
      <c r="I136" s="14"/>
      <c r="J136" s="137" t="n">
        <v>0</v>
      </c>
      <c r="K136" s="14" t="s">
        <v>12</v>
      </c>
      <c r="L136" s="8" t="s">
        <v>99</v>
      </c>
      <c r="M136" s="141" t="n">
        <v>41062000</v>
      </c>
      <c r="N136" s="134"/>
      <c r="O136" s="32"/>
    </row>
    <row r="137" customFormat="false" ht="23.25" hidden="false" customHeight="false" outlineLevel="0" collapsed="false">
      <c r="B137" s="135"/>
      <c r="C137" s="8"/>
      <c r="D137" s="14" t="s">
        <v>12</v>
      </c>
      <c r="E137" s="14" t="s">
        <v>23</v>
      </c>
      <c r="F137" s="14" t="n">
        <v>1510</v>
      </c>
      <c r="H137" s="137" t="n">
        <v>0</v>
      </c>
      <c r="I137" s="14"/>
      <c r="J137" s="137" t="n">
        <v>0</v>
      </c>
      <c r="K137" s="14" t="s">
        <v>12</v>
      </c>
      <c r="L137" s="8" t="s">
        <v>69</v>
      </c>
      <c r="M137" s="19" t="n">
        <v>41024000</v>
      </c>
      <c r="N137" s="134"/>
      <c r="O137" s="32"/>
    </row>
    <row r="138" customFormat="false" ht="23.25" hidden="false" customHeight="false" outlineLevel="0" collapsed="false">
      <c r="B138" s="135"/>
      <c r="C138" s="8"/>
      <c r="D138" s="14" t="s">
        <v>12</v>
      </c>
      <c r="E138" s="14" t="s">
        <v>23</v>
      </c>
      <c r="F138" s="14" t="n">
        <v>1510</v>
      </c>
      <c r="H138" s="137" t="n">
        <v>0</v>
      </c>
      <c r="I138" s="14"/>
      <c r="J138" s="137" t="n">
        <v>0</v>
      </c>
      <c r="K138" s="14" t="s">
        <v>12</v>
      </c>
      <c r="L138" s="8" t="s">
        <v>69</v>
      </c>
      <c r="M138" s="19" t="n">
        <v>41024000</v>
      </c>
      <c r="N138" s="134"/>
      <c r="O138" s="32"/>
    </row>
    <row r="139" customFormat="false" ht="23.25" hidden="false" customHeight="false" outlineLevel="0" collapsed="false">
      <c r="B139" s="135"/>
      <c r="C139" s="8"/>
      <c r="D139" s="14"/>
      <c r="E139" s="14"/>
      <c r="F139" s="21"/>
      <c r="H139" s="137"/>
      <c r="I139" s="14"/>
      <c r="J139" s="137" t="n">
        <v>0</v>
      </c>
      <c r="K139" s="14" t="s">
        <v>12</v>
      </c>
      <c r="L139" s="8" t="s">
        <v>100</v>
      </c>
      <c r="M139" s="141" t="n">
        <v>41028000</v>
      </c>
      <c r="N139" s="134"/>
      <c r="O139" s="32"/>
    </row>
    <row r="140" customFormat="false" ht="23.25" hidden="false" customHeight="false" outlineLevel="0" collapsed="false">
      <c r="B140" s="135"/>
      <c r="C140" s="8"/>
      <c r="D140" s="14"/>
      <c r="E140" s="14"/>
      <c r="F140" s="21"/>
      <c r="H140" s="137"/>
      <c r="I140" s="14"/>
      <c r="J140" s="137"/>
      <c r="K140" s="14"/>
      <c r="L140" s="8"/>
      <c r="M140" s="19"/>
      <c r="N140" s="134"/>
      <c r="O140" s="32"/>
    </row>
    <row r="141" customFormat="false" ht="23.25" hidden="false" customHeight="false" outlineLevel="0" collapsed="false">
      <c r="B141" s="135"/>
      <c r="C141" s="8"/>
      <c r="D141" s="14"/>
      <c r="E141" s="14"/>
      <c r="F141" s="21"/>
      <c r="H141" s="137"/>
      <c r="I141" s="14"/>
      <c r="J141" s="137"/>
      <c r="K141" s="14"/>
      <c r="L141" s="8"/>
      <c r="M141" s="19"/>
      <c r="N141" s="134"/>
      <c r="O141" s="32"/>
    </row>
    <row r="142" customFormat="false" ht="23.25" hidden="false" customHeight="false" outlineLevel="0" collapsed="false">
      <c r="B142" s="135"/>
      <c r="C142" s="8"/>
      <c r="D142" s="14" t="s">
        <v>12</v>
      </c>
      <c r="E142" s="14"/>
      <c r="F142" s="21"/>
      <c r="H142" s="137" t="n">
        <v>0</v>
      </c>
      <c r="I142" s="14"/>
      <c r="J142" s="137" t="n">
        <v>0</v>
      </c>
      <c r="N142" s="134"/>
      <c r="O142" s="32"/>
    </row>
    <row r="143" customFormat="false" ht="23.25" hidden="false" customHeight="false" outlineLevel="0" collapsed="false">
      <c r="B143" s="135"/>
      <c r="F143" s="21"/>
      <c r="H143" s="137"/>
      <c r="I143" s="14"/>
      <c r="J143" s="15"/>
      <c r="K143" s="14"/>
      <c r="L143" s="14"/>
      <c r="M143" s="14"/>
      <c r="N143" s="134"/>
    </row>
    <row r="144" customFormat="false" ht="24" hidden="false" customHeight="false" outlineLevel="0" collapsed="false">
      <c r="B144" s="135"/>
      <c r="C144" s="8"/>
      <c r="D144" s="8"/>
      <c r="E144" s="8"/>
      <c r="G144" s="14"/>
      <c r="H144" s="148" t="n">
        <f aca="false">SUM(H120:H143)</f>
        <v>15000</v>
      </c>
      <c r="I144" s="14"/>
      <c r="J144" s="148" t="n">
        <f aca="false">SUM(J120:J143)</f>
        <v>15000</v>
      </c>
      <c r="K144" s="14"/>
      <c r="L144" s="14"/>
      <c r="M144" s="14"/>
      <c r="N144" s="134"/>
    </row>
    <row r="145" customFormat="false" ht="24" hidden="false" customHeight="false" outlineLevel="0" collapsed="false">
      <c r="B145" s="135"/>
      <c r="C145" s="8"/>
      <c r="D145" s="14"/>
      <c r="E145" s="14"/>
      <c r="G145" s="14"/>
      <c r="H145" s="149"/>
      <c r="I145" s="14"/>
      <c r="J145" s="149"/>
      <c r="K145" s="150" t="n">
        <f aca="false">H144-J144</f>
        <v>0</v>
      </c>
      <c r="L145" s="14"/>
      <c r="M145" s="14"/>
      <c r="N145" s="134"/>
    </row>
    <row r="146" customFormat="false" ht="23.25" hidden="false" customHeight="false" outlineLevel="0" collapsed="false">
      <c r="B146" s="135"/>
      <c r="C146" s="8"/>
      <c r="D146" s="14"/>
      <c r="E146" s="8"/>
      <c r="F146" s="8"/>
      <c r="G146" s="14"/>
      <c r="H146" s="15"/>
      <c r="I146" s="14"/>
      <c r="J146" s="15"/>
      <c r="K146" s="14"/>
      <c r="L146" s="14"/>
      <c r="M146" s="14"/>
      <c r="N146" s="134"/>
    </row>
    <row r="147" customFormat="false" ht="23.25" hidden="false" customHeight="false" outlineLevel="0" collapsed="false">
      <c r="B147" s="135"/>
      <c r="C147" s="102"/>
      <c r="D147" s="21" t="s">
        <v>55</v>
      </c>
      <c r="E147" s="21" t="s">
        <v>97</v>
      </c>
      <c r="F147" s="21" t="n">
        <v>33114000</v>
      </c>
      <c r="G147" s="21" t="s">
        <v>89</v>
      </c>
      <c r="H147" s="151" t="n">
        <v>0</v>
      </c>
      <c r="I147" s="14" t="n">
        <v>52700000</v>
      </c>
      <c r="J147" s="25" t="n">
        <v>0</v>
      </c>
      <c r="K147" s="21" t="s">
        <v>55</v>
      </c>
      <c r="L147" s="21" t="s">
        <v>70</v>
      </c>
      <c r="M147" s="103" t="n">
        <v>41062000</v>
      </c>
      <c r="N147" s="146"/>
    </row>
    <row r="148" customFormat="false" ht="23.25" hidden="false" customHeight="false" outlineLevel="0" collapsed="false">
      <c r="B148" s="135"/>
      <c r="C148" s="14"/>
      <c r="D148" s="14"/>
      <c r="E148" s="8"/>
      <c r="F148" s="14"/>
      <c r="G148" s="14"/>
      <c r="H148" s="15" t="n">
        <v>0</v>
      </c>
      <c r="I148" s="14"/>
      <c r="J148" s="25" t="n">
        <v>0</v>
      </c>
      <c r="K148" s="21" t="s">
        <v>55</v>
      </c>
      <c r="L148" s="21" t="s">
        <v>71</v>
      </c>
      <c r="M148" s="103" t="n">
        <v>41023000</v>
      </c>
      <c r="N148" s="146"/>
    </row>
    <row r="149" customFormat="false" ht="23.25" hidden="false" customHeight="false" outlineLevel="0" collapsed="false">
      <c r="B149" s="135"/>
      <c r="C149" s="14"/>
      <c r="D149" s="14"/>
      <c r="E149" s="14"/>
      <c r="F149" s="14"/>
      <c r="G149" s="14"/>
      <c r="H149" s="15" t="n">
        <v>0</v>
      </c>
      <c r="I149" s="14"/>
      <c r="J149" s="25" t="n">
        <v>0</v>
      </c>
      <c r="K149" s="21" t="s">
        <v>55</v>
      </c>
      <c r="L149" s="21" t="s">
        <v>101</v>
      </c>
      <c r="M149" s="21" t="n">
        <v>41059018</v>
      </c>
      <c r="N149" s="146"/>
    </row>
    <row r="150" customFormat="false" ht="23.25" hidden="false" customHeight="false" outlineLevel="0" collapsed="false">
      <c r="B150" s="135"/>
      <c r="C150" s="14"/>
      <c r="D150" s="14"/>
      <c r="E150" s="14"/>
      <c r="F150" s="14"/>
      <c r="G150" s="14"/>
      <c r="H150" s="15" t="n">
        <v>0</v>
      </c>
      <c r="I150" s="14"/>
      <c r="J150" s="15" t="n">
        <v>0</v>
      </c>
      <c r="K150" s="14" t="s">
        <v>55</v>
      </c>
      <c r="L150" s="14" t="s">
        <v>23</v>
      </c>
      <c r="M150" s="141" t="n">
        <v>41026009</v>
      </c>
      <c r="N150" s="134"/>
    </row>
    <row r="151" customFormat="false" ht="23.25" hidden="false" customHeight="false" outlineLevel="0" collapsed="false">
      <c r="B151" s="135"/>
      <c r="C151" s="14"/>
      <c r="D151" s="14"/>
      <c r="E151" s="14"/>
      <c r="F151" s="14"/>
      <c r="G151" s="14"/>
      <c r="H151" s="15" t="n">
        <v>0</v>
      </c>
      <c r="I151" s="14"/>
      <c r="J151" s="15" t="n">
        <v>0</v>
      </c>
      <c r="K151" s="14" t="s">
        <v>55</v>
      </c>
      <c r="L151" s="14" t="s">
        <v>13</v>
      </c>
      <c r="M151" s="139" t="n">
        <v>41059040</v>
      </c>
      <c r="N151" s="134" t="s">
        <v>90</v>
      </c>
    </row>
    <row r="152" customFormat="false" ht="23.25" hidden="false" customHeight="false" outlineLevel="0" collapsed="false">
      <c r="B152" s="135"/>
      <c r="C152" s="14"/>
      <c r="D152" s="14"/>
      <c r="E152" s="14"/>
      <c r="F152" s="14"/>
      <c r="G152" s="14"/>
      <c r="H152" s="15"/>
      <c r="I152" s="14"/>
      <c r="J152" s="15"/>
      <c r="K152" s="14"/>
      <c r="L152" s="14"/>
      <c r="M152" s="14"/>
      <c r="N152" s="134"/>
    </row>
    <row r="153" customFormat="false" ht="24" hidden="false" customHeight="false" outlineLevel="0" collapsed="false">
      <c r="B153" s="135"/>
      <c r="C153" s="14"/>
      <c r="D153" s="14"/>
      <c r="E153" s="14"/>
      <c r="F153" s="8"/>
      <c r="G153" s="14"/>
      <c r="H153" s="148" t="n">
        <f aca="false">SUM(H147:H151)</f>
        <v>0</v>
      </c>
      <c r="I153" s="14"/>
      <c r="J153" s="148" t="n">
        <f aca="false">SUM(J147:J152)</f>
        <v>0</v>
      </c>
      <c r="K153" s="14"/>
      <c r="L153" s="14"/>
      <c r="M153" s="14"/>
      <c r="N153" s="134"/>
    </row>
    <row r="154" customFormat="false" ht="24" hidden="false" customHeight="false" outlineLevel="0" collapsed="false">
      <c r="B154" s="135"/>
      <c r="C154" s="8"/>
      <c r="D154" s="14"/>
      <c r="E154" s="14"/>
      <c r="F154" s="8"/>
      <c r="G154" s="14"/>
      <c r="H154" s="15"/>
      <c r="I154" s="14"/>
      <c r="J154" s="15"/>
      <c r="K154" s="150" t="n">
        <f aca="false">H153-J153</f>
        <v>0</v>
      </c>
      <c r="L154" s="14"/>
      <c r="M154" s="14"/>
      <c r="N154" s="134"/>
    </row>
    <row r="155" customFormat="false" ht="23.25" hidden="false" customHeight="false" outlineLevel="0" collapsed="false">
      <c r="B155" s="135"/>
      <c r="C155" s="8"/>
      <c r="D155" s="14"/>
      <c r="E155" s="8"/>
      <c r="F155" s="8"/>
      <c r="G155" s="14"/>
      <c r="H155" s="15"/>
      <c r="I155" s="14"/>
      <c r="J155" s="15"/>
      <c r="K155" s="14"/>
      <c r="L155" s="14"/>
      <c r="M155" s="141"/>
      <c r="N155" s="134"/>
    </row>
    <row r="156" customFormat="false" ht="23.25" hidden="false" customHeight="false" outlineLevel="0" collapsed="false">
      <c r="B156" s="135"/>
      <c r="C156" s="8"/>
      <c r="D156" s="14"/>
      <c r="E156" s="8"/>
      <c r="F156" s="8"/>
      <c r="G156" s="14"/>
      <c r="H156" s="15"/>
      <c r="I156" s="14"/>
      <c r="J156" s="15"/>
      <c r="K156" s="14"/>
      <c r="L156" s="14"/>
      <c r="M156" s="141"/>
      <c r="N156" s="134"/>
    </row>
    <row r="157" customFormat="false" ht="23.25" hidden="false" customHeight="false" outlineLevel="0" collapsed="false">
      <c r="B157" s="135"/>
      <c r="C157" s="8"/>
      <c r="D157" s="14"/>
      <c r="E157" s="8"/>
      <c r="F157" s="8"/>
      <c r="G157" s="14"/>
      <c r="H157" s="15"/>
      <c r="I157" s="14"/>
      <c r="J157" s="15"/>
      <c r="K157" s="14"/>
      <c r="L157" s="14"/>
      <c r="M157" s="141"/>
      <c r="N157" s="134"/>
    </row>
    <row r="158" customFormat="false" ht="23.25" hidden="false" customHeight="false" outlineLevel="0" collapsed="false">
      <c r="B158" s="135"/>
      <c r="C158" s="14"/>
      <c r="D158" s="14" t="s">
        <v>39</v>
      </c>
      <c r="E158" s="14" t="s">
        <v>23</v>
      </c>
      <c r="F158" s="14" t="n">
        <v>33123366</v>
      </c>
      <c r="G158" s="14" t="s">
        <v>89</v>
      </c>
      <c r="H158" s="15" t="n">
        <v>0</v>
      </c>
      <c r="I158" s="14" t="n">
        <v>52700000</v>
      </c>
      <c r="J158" s="15" t="n">
        <v>0</v>
      </c>
      <c r="K158" s="14" t="s">
        <v>39</v>
      </c>
      <c r="L158" s="14" t="s">
        <v>13</v>
      </c>
      <c r="M158" s="139" t="n">
        <v>41059040</v>
      </c>
      <c r="N158" s="134" t="s">
        <v>90</v>
      </c>
    </row>
    <row r="159" customFormat="false" ht="23.25" hidden="false" customHeight="false" outlineLevel="0" collapsed="false">
      <c r="B159" s="135"/>
      <c r="C159" s="14"/>
      <c r="D159" s="14" t="s">
        <v>39</v>
      </c>
      <c r="E159" s="14" t="s">
        <v>13</v>
      </c>
      <c r="F159" s="14" t="n">
        <v>36050000</v>
      </c>
      <c r="G159" s="14" t="s">
        <v>89</v>
      </c>
      <c r="H159" s="15" t="n">
        <v>0</v>
      </c>
      <c r="I159" s="14" t="n">
        <v>52700000</v>
      </c>
      <c r="J159" s="15" t="n">
        <v>0</v>
      </c>
      <c r="K159" s="14" t="s">
        <v>39</v>
      </c>
      <c r="L159" s="14" t="s">
        <v>13</v>
      </c>
      <c r="M159" s="138" t="n">
        <v>41059036</v>
      </c>
      <c r="N159" s="134" t="s">
        <v>90</v>
      </c>
    </row>
    <row r="160" customFormat="false" ht="23.25" hidden="false" customHeight="false" outlineLevel="0" collapsed="false">
      <c r="B160" s="135"/>
      <c r="C160" s="14"/>
      <c r="D160" s="14" t="s">
        <v>39</v>
      </c>
      <c r="E160" s="14" t="s">
        <v>95</v>
      </c>
      <c r="F160" s="14" t="n">
        <v>33139014</v>
      </c>
      <c r="G160" s="14"/>
      <c r="H160" s="15" t="n">
        <v>0</v>
      </c>
      <c r="I160" s="14" t="n">
        <v>52700000</v>
      </c>
      <c r="J160" s="15" t="n">
        <v>0</v>
      </c>
      <c r="K160" s="14" t="s">
        <v>39</v>
      </c>
      <c r="L160" s="102" t="s">
        <v>69</v>
      </c>
      <c r="M160" s="102" t="n">
        <v>41024000</v>
      </c>
      <c r="N160" s="146"/>
    </row>
    <row r="161" customFormat="false" ht="23.25" hidden="false" customHeight="false" outlineLevel="0" collapsed="false">
      <c r="B161" s="135"/>
      <c r="C161" s="14"/>
      <c r="D161" s="14"/>
      <c r="E161" s="14"/>
      <c r="F161" s="14"/>
      <c r="G161" s="14"/>
      <c r="H161" s="15" t="n">
        <v>0</v>
      </c>
      <c r="I161" s="14" t="n">
        <v>52700000</v>
      </c>
      <c r="J161" s="15" t="n">
        <v>0</v>
      </c>
      <c r="K161" s="14" t="s">
        <v>39</v>
      </c>
      <c r="L161" s="21" t="s">
        <v>70</v>
      </c>
      <c r="M161" s="103" t="n">
        <v>41062000</v>
      </c>
      <c r="N161" s="146"/>
    </row>
    <row r="162" customFormat="false" ht="23.25" hidden="false" customHeight="false" outlineLevel="0" collapsed="false">
      <c r="B162" s="135"/>
      <c r="C162" s="14"/>
      <c r="H162" s="15" t="n">
        <v>0</v>
      </c>
      <c r="I162" s="14"/>
      <c r="J162" s="15" t="n">
        <v>0</v>
      </c>
      <c r="K162" s="14" t="s">
        <v>39</v>
      </c>
      <c r="L162" s="14" t="s">
        <v>94</v>
      </c>
      <c r="M162" s="141"/>
      <c r="N162" s="134"/>
    </row>
    <row r="163" customFormat="false" ht="23.25" hidden="false" customHeight="false" outlineLevel="0" collapsed="false">
      <c r="B163" s="135"/>
      <c r="C163" s="14"/>
      <c r="D163" s="14"/>
      <c r="E163" s="14"/>
      <c r="F163" s="14"/>
      <c r="G163" s="14"/>
      <c r="H163" s="15"/>
      <c r="I163" s="14"/>
      <c r="J163" s="15"/>
      <c r="K163" s="14"/>
      <c r="L163" s="14"/>
      <c r="M163" s="141"/>
      <c r="N163" s="134"/>
    </row>
    <row r="164" customFormat="false" ht="24" hidden="false" customHeight="false" outlineLevel="0" collapsed="false">
      <c r="B164" s="135"/>
      <c r="C164" s="14"/>
      <c r="D164" s="14"/>
      <c r="E164" s="14"/>
      <c r="F164" s="14"/>
      <c r="G164" s="14"/>
      <c r="H164" s="148" t="n">
        <f aca="false">SUM(H158:H163)</f>
        <v>0</v>
      </c>
      <c r="I164" s="14"/>
      <c r="J164" s="148" t="n">
        <f aca="false">SUM(J158:J163)</f>
        <v>0</v>
      </c>
      <c r="K164" s="150" t="n">
        <f aca="false">H164-J164</f>
        <v>0</v>
      </c>
      <c r="L164" s="14"/>
      <c r="M164" s="141"/>
      <c r="N164" s="134"/>
    </row>
    <row r="165" customFormat="false" ht="24" hidden="false" customHeight="false" outlineLevel="0" collapsed="false">
      <c r="B165" s="135"/>
      <c r="C165" s="14"/>
      <c r="D165" s="14"/>
      <c r="E165" s="14"/>
      <c r="F165" s="14"/>
      <c r="G165" s="14"/>
      <c r="H165" s="149"/>
      <c r="I165" s="14"/>
      <c r="J165" s="149"/>
      <c r="K165" s="150"/>
      <c r="L165" s="14"/>
      <c r="M165" s="141"/>
      <c r="N165" s="134"/>
    </row>
    <row r="166" customFormat="false" ht="23.25" hidden="false" customHeight="false" outlineLevel="0" collapsed="false">
      <c r="B166" s="135"/>
      <c r="C166" s="14"/>
      <c r="D166" s="14"/>
      <c r="E166" s="14"/>
      <c r="F166" s="14"/>
      <c r="G166" s="14"/>
      <c r="H166" s="15"/>
      <c r="I166" s="14"/>
      <c r="J166" s="15"/>
      <c r="K166" s="14"/>
      <c r="L166" s="14"/>
      <c r="M166" s="141"/>
      <c r="N166" s="134"/>
    </row>
    <row r="167" customFormat="false" ht="23.25" hidden="false" customHeight="false" outlineLevel="0" collapsed="false">
      <c r="B167" s="135"/>
      <c r="C167" s="14" t="n">
        <v>1020195</v>
      </c>
      <c r="D167" s="14" t="s">
        <v>16</v>
      </c>
      <c r="E167" s="14" t="s">
        <v>102</v>
      </c>
      <c r="F167" s="14" t="n">
        <v>34003000</v>
      </c>
      <c r="G167" s="14" t="s">
        <v>89</v>
      </c>
      <c r="H167" s="15" t="n">
        <v>50085</v>
      </c>
      <c r="I167" s="14" t="n">
        <v>52700000</v>
      </c>
      <c r="J167" s="15" t="n">
        <v>0</v>
      </c>
      <c r="K167" s="14" t="s">
        <v>16</v>
      </c>
      <c r="L167" s="14" t="s">
        <v>13</v>
      </c>
      <c r="M167" s="152" t="n">
        <v>41066000</v>
      </c>
      <c r="N167" s="134" t="s">
        <v>103</v>
      </c>
    </row>
    <row r="168" customFormat="false" ht="23.25" hidden="false" customHeight="false" outlineLevel="0" collapsed="false">
      <c r="B168" s="135"/>
      <c r="C168" s="14"/>
      <c r="D168" s="14" t="s">
        <v>16</v>
      </c>
      <c r="E168" s="14"/>
      <c r="F168" s="14" t="n">
        <v>34001000</v>
      </c>
      <c r="G168" s="14"/>
      <c r="H168" s="15" t="n">
        <v>5000</v>
      </c>
      <c r="I168" s="14" t="n">
        <v>52700000</v>
      </c>
      <c r="J168" s="15" t="n">
        <v>44477</v>
      </c>
      <c r="K168" s="14" t="s">
        <v>16</v>
      </c>
      <c r="L168" s="14" t="s">
        <v>13</v>
      </c>
      <c r="M168" s="152" t="n">
        <v>41066000</v>
      </c>
      <c r="N168" s="134" t="s">
        <v>90</v>
      </c>
    </row>
    <row r="169" customFormat="false" ht="23.25" hidden="false" customHeight="false" outlineLevel="0" collapsed="false">
      <c r="B169" s="135"/>
      <c r="C169" s="14"/>
      <c r="D169" s="14"/>
      <c r="E169" s="8"/>
      <c r="F169" s="14"/>
      <c r="G169" s="14"/>
      <c r="H169" s="15"/>
      <c r="I169" s="14"/>
      <c r="J169" s="15" t="n">
        <f aca="false">977+881</f>
        <v>1858</v>
      </c>
      <c r="K169" s="14" t="s">
        <v>16</v>
      </c>
      <c r="L169" s="14" t="s">
        <v>13</v>
      </c>
      <c r="M169" s="136" t="n">
        <v>41075000</v>
      </c>
      <c r="N169" s="134" t="s">
        <v>90</v>
      </c>
    </row>
    <row r="170" customFormat="false" ht="23.25" hidden="false" customHeight="false" outlineLevel="0" collapsed="false">
      <c r="B170" s="135"/>
      <c r="C170" s="14"/>
      <c r="D170" s="14"/>
      <c r="E170" s="14"/>
      <c r="F170" s="14"/>
      <c r="G170" s="14"/>
      <c r="H170" s="15"/>
      <c r="I170" s="15"/>
      <c r="J170" s="15" t="n">
        <v>997</v>
      </c>
      <c r="K170" s="14" t="s">
        <v>16</v>
      </c>
      <c r="L170" s="14" t="s">
        <v>13</v>
      </c>
      <c r="M170" s="21" t="n">
        <v>41104000</v>
      </c>
      <c r="N170" s="134" t="s">
        <v>90</v>
      </c>
    </row>
    <row r="171" customFormat="false" ht="23.25" hidden="false" customHeight="false" outlineLevel="0" collapsed="false">
      <c r="B171" s="135"/>
      <c r="C171" s="14"/>
      <c r="D171" s="14"/>
      <c r="E171" s="14"/>
      <c r="F171" s="14"/>
      <c r="G171" s="14"/>
      <c r="H171" s="15"/>
      <c r="I171" s="15"/>
      <c r="J171" s="15" t="n">
        <v>5034</v>
      </c>
      <c r="K171" s="14" t="s">
        <v>16</v>
      </c>
      <c r="L171" s="14" t="s">
        <v>13</v>
      </c>
      <c r="M171" s="140" t="n">
        <v>50026000</v>
      </c>
      <c r="N171" s="134" t="s">
        <v>90</v>
      </c>
    </row>
    <row r="172" customFormat="false" ht="23.25" hidden="false" customHeight="false" outlineLevel="0" collapsed="false">
      <c r="B172" s="135"/>
      <c r="C172" s="14"/>
      <c r="D172" s="14"/>
      <c r="E172" s="14"/>
      <c r="F172" s="14"/>
      <c r="G172" s="14"/>
      <c r="H172" s="15"/>
      <c r="I172" s="15"/>
      <c r="J172" s="15" t="n">
        <v>0</v>
      </c>
      <c r="K172" s="14" t="s">
        <v>16</v>
      </c>
      <c r="L172" s="14" t="s">
        <v>13</v>
      </c>
      <c r="M172" s="140" t="n">
        <v>50026000</v>
      </c>
      <c r="N172" s="134" t="s">
        <v>103</v>
      </c>
    </row>
    <row r="173" customFormat="false" ht="23.25" hidden="false" customHeight="false" outlineLevel="0" collapsed="false">
      <c r="B173" s="135"/>
      <c r="C173" s="14"/>
      <c r="D173" s="14"/>
      <c r="E173" s="14"/>
      <c r="F173" s="14"/>
      <c r="G173" s="14"/>
      <c r="H173" s="15"/>
      <c r="I173" s="15"/>
      <c r="J173" s="15" t="n">
        <v>0</v>
      </c>
      <c r="K173" s="14" t="s">
        <v>16</v>
      </c>
      <c r="L173" s="14" t="s">
        <v>13</v>
      </c>
      <c r="M173" s="140" t="n">
        <v>50026000</v>
      </c>
      <c r="N173" s="134" t="s">
        <v>104</v>
      </c>
    </row>
    <row r="174" customFormat="false" ht="23.25" hidden="false" customHeight="false" outlineLevel="0" collapsed="false">
      <c r="B174" s="135"/>
      <c r="C174" s="14"/>
      <c r="D174" s="14"/>
      <c r="E174" s="14"/>
      <c r="F174" s="14"/>
      <c r="G174" s="14"/>
      <c r="H174" s="15"/>
      <c r="I174" s="15"/>
      <c r="J174" s="15" t="n">
        <v>0</v>
      </c>
      <c r="K174" s="14" t="s">
        <v>16</v>
      </c>
      <c r="L174" s="14" t="s">
        <v>13</v>
      </c>
      <c r="M174" s="140" t="n">
        <v>50026000</v>
      </c>
      <c r="N174" s="134" t="s">
        <v>27</v>
      </c>
    </row>
    <row r="175" customFormat="false" ht="23.25" hidden="false" customHeight="false" outlineLevel="0" collapsed="false">
      <c r="B175" s="135"/>
      <c r="C175" s="14"/>
      <c r="D175" s="14"/>
      <c r="E175" s="14"/>
      <c r="F175" s="14"/>
      <c r="G175" s="14"/>
      <c r="H175" s="15"/>
      <c r="I175" s="15"/>
      <c r="J175" s="15" t="n">
        <v>171</v>
      </c>
      <c r="K175" s="14" t="s">
        <v>16</v>
      </c>
      <c r="L175" s="14" t="s">
        <v>18</v>
      </c>
      <c r="M175" s="136" t="n">
        <v>41075000</v>
      </c>
      <c r="N175" s="134" t="s">
        <v>19</v>
      </c>
      <c r="O175" s="1" t="s">
        <v>105</v>
      </c>
    </row>
    <row r="176" customFormat="false" ht="23.25" hidden="false" customHeight="false" outlineLevel="0" collapsed="false">
      <c r="B176" s="135"/>
      <c r="C176" s="14"/>
      <c r="D176" s="14"/>
      <c r="E176" s="14"/>
      <c r="F176" s="14"/>
      <c r="G176" s="14"/>
      <c r="H176" s="15"/>
      <c r="I176" s="15"/>
      <c r="J176" s="15" t="n">
        <f aca="false">1918-881</f>
        <v>1037</v>
      </c>
      <c r="K176" s="14" t="s">
        <v>16</v>
      </c>
      <c r="L176" s="14" t="s">
        <v>18</v>
      </c>
      <c r="M176" s="136" t="n">
        <v>41075000</v>
      </c>
      <c r="N176" s="134" t="s">
        <v>22</v>
      </c>
      <c r="O176" s="1" t="s">
        <v>105</v>
      </c>
    </row>
    <row r="177" customFormat="false" ht="23.25" hidden="false" customHeight="false" outlineLevel="0" collapsed="false">
      <c r="B177" s="135"/>
      <c r="C177" s="14"/>
      <c r="D177" s="14"/>
      <c r="F177" s="14"/>
      <c r="G177" s="14"/>
      <c r="H177" s="15"/>
      <c r="I177" s="15"/>
      <c r="J177" s="15" t="n">
        <v>0</v>
      </c>
      <c r="K177" s="14" t="s">
        <v>16</v>
      </c>
      <c r="L177" s="14" t="s">
        <v>13</v>
      </c>
      <c r="M177" s="136" t="n">
        <v>41075000</v>
      </c>
      <c r="N177" s="134" t="s">
        <v>53</v>
      </c>
    </row>
    <row r="178" customFormat="false" ht="23.25" hidden="false" customHeight="false" outlineLevel="0" collapsed="false">
      <c r="B178" s="135"/>
      <c r="C178" s="14"/>
      <c r="D178" s="14"/>
      <c r="E178" s="1" t="s">
        <v>106</v>
      </c>
      <c r="F178" s="14"/>
      <c r="G178" s="14"/>
      <c r="H178" s="15"/>
      <c r="I178" s="15"/>
      <c r="J178" s="15" t="n">
        <v>534</v>
      </c>
      <c r="K178" s="14" t="s">
        <v>16</v>
      </c>
      <c r="L178" s="14" t="s">
        <v>13</v>
      </c>
      <c r="M178" s="152" t="n">
        <v>41066000</v>
      </c>
      <c r="N178" s="134" t="s">
        <v>22</v>
      </c>
    </row>
    <row r="179" customFormat="false" ht="23.25" hidden="false" customHeight="false" outlineLevel="0" collapsed="false">
      <c r="B179" s="135"/>
      <c r="C179" s="14"/>
      <c r="D179" s="14"/>
      <c r="E179" s="14"/>
      <c r="F179" s="14" t="s">
        <v>107</v>
      </c>
      <c r="G179" s="14"/>
      <c r="H179" s="15"/>
      <c r="I179" s="15"/>
      <c r="J179" s="15" t="n">
        <v>977</v>
      </c>
      <c r="K179" s="14" t="s">
        <v>16</v>
      </c>
      <c r="L179" s="14" t="s">
        <v>13</v>
      </c>
      <c r="M179" s="152" t="n">
        <v>41066000</v>
      </c>
      <c r="N179" s="134" t="s">
        <v>22</v>
      </c>
    </row>
    <row r="180" customFormat="false" ht="23.25" hidden="false" customHeight="false" outlineLevel="0" collapsed="false">
      <c r="B180" s="135"/>
      <c r="C180" s="14"/>
      <c r="D180" s="14"/>
      <c r="E180" s="14"/>
      <c r="F180" s="14"/>
      <c r="G180" s="14"/>
      <c r="H180" s="15"/>
      <c r="I180" s="15"/>
      <c r="J180" s="15" t="n">
        <v>0</v>
      </c>
      <c r="K180" s="14" t="s">
        <v>16</v>
      </c>
      <c r="L180" s="14" t="s">
        <v>13</v>
      </c>
      <c r="M180" s="133" t="s">
        <v>62</v>
      </c>
      <c r="N180" s="134" t="s">
        <v>90</v>
      </c>
    </row>
    <row r="181" customFormat="false" ht="23.25" hidden="false" customHeight="false" outlineLevel="0" collapsed="false">
      <c r="B181" s="135"/>
      <c r="C181" s="14"/>
      <c r="D181" s="14"/>
      <c r="E181" s="14"/>
      <c r="F181" s="14"/>
      <c r="G181" s="14"/>
      <c r="H181" s="15"/>
      <c r="I181" s="15"/>
      <c r="J181" s="15" t="n">
        <v>0</v>
      </c>
      <c r="K181" s="14" t="s">
        <v>16</v>
      </c>
      <c r="L181" s="14" t="s">
        <v>108</v>
      </c>
      <c r="M181" s="153"/>
      <c r="N181" s="134"/>
    </row>
    <row r="182" customFormat="false" ht="23.25" hidden="false" customHeight="false" outlineLevel="0" collapsed="false">
      <c r="B182" s="135"/>
      <c r="C182" s="14"/>
      <c r="D182" s="14"/>
      <c r="E182" s="14"/>
      <c r="F182" s="14"/>
      <c r="G182" s="14"/>
      <c r="H182" s="15"/>
      <c r="I182" s="14"/>
      <c r="J182" s="15" t="n">
        <v>0</v>
      </c>
      <c r="K182" s="14" t="s">
        <v>16</v>
      </c>
      <c r="L182" s="14"/>
      <c r="M182" s="141"/>
      <c r="N182" s="134"/>
    </row>
    <row r="183" customFormat="false" ht="23.25" hidden="false" customHeight="false" outlineLevel="0" collapsed="false">
      <c r="B183" s="135"/>
      <c r="C183" s="14"/>
      <c r="D183" s="14"/>
      <c r="E183" s="14"/>
      <c r="F183" s="14"/>
      <c r="G183" s="14"/>
      <c r="H183" s="14"/>
      <c r="I183" s="14"/>
      <c r="J183" s="15"/>
      <c r="K183" s="14"/>
      <c r="L183" s="8"/>
      <c r="M183" s="141"/>
      <c r="N183" s="134"/>
    </row>
    <row r="184" customFormat="false" ht="24" hidden="false" customHeight="false" outlineLevel="0" collapsed="false">
      <c r="B184" s="135"/>
      <c r="C184" s="14"/>
      <c r="D184" s="14"/>
      <c r="E184" s="14"/>
      <c r="F184" s="14"/>
      <c r="G184" s="14"/>
      <c r="H184" s="148" t="n">
        <f aca="false">SUM(H167:H183)</f>
        <v>55085</v>
      </c>
      <c r="I184" s="14"/>
      <c r="J184" s="148" t="n">
        <f aca="false">SUM(J167:J183)</f>
        <v>55085</v>
      </c>
      <c r="K184" s="150" t="n">
        <f aca="false">H184-J184</f>
        <v>0</v>
      </c>
      <c r="L184" s="14"/>
      <c r="M184" s="17"/>
      <c r="N184" s="134"/>
    </row>
    <row r="185" customFormat="false" ht="24" hidden="false" customHeight="false" outlineLevel="0" collapsed="false">
      <c r="B185" s="135"/>
      <c r="C185" s="14"/>
      <c r="D185" s="14"/>
      <c r="E185" s="14"/>
      <c r="F185" s="14"/>
      <c r="G185" s="14"/>
      <c r="H185" s="149"/>
      <c r="I185" s="14"/>
      <c r="J185" s="149"/>
      <c r="K185" s="150"/>
      <c r="L185" s="14"/>
      <c r="M185" s="141"/>
      <c r="N185" s="134"/>
    </row>
    <row r="186" customFormat="false" ht="23.25" hidden="false" customHeight="false" outlineLevel="0" collapsed="false">
      <c r="B186" s="135"/>
      <c r="C186" s="14"/>
      <c r="D186" s="14"/>
      <c r="E186" s="14"/>
      <c r="F186" s="14"/>
      <c r="G186" s="14"/>
      <c r="H186" s="14"/>
      <c r="I186" s="14"/>
      <c r="J186" s="15"/>
      <c r="K186" s="14"/>
      <c r="L186" s="14"/>
      <c r="M186" s="141"/>
      <c r="N186" s="134"/>
    </row>
    <row r="187" customFormat="false" ht="23.25" hidden="false" customHeight="false" outlineLevel="0" collapsed="false">
      <c r="B187" s="135"/>
      <c r="C187" s="14" t="s">
        <v>0</v>
      </c>
      <c r="D187" s="14" t="s">
        <v>66</v>
      </c>
      <c r="E187" s="14" t="s">
        <v>109</v>
      </c>
      <c r="F187" s="14" t="n">
        <v>4002</v>
      </c>
      <c r="G187" s="14"/>
      <c r="H187" s="15" t="n">
        <v>0</v>
      </c>
      <c r="I187" s="14" t="n">
        <v>52700000</v>
      </c>
      <c r="J187" s="15" t="n">
        <v>0</v>
      </c>
      <c r="K187" s="14" t="s">
        <v>66</v>
      </c>
      <c r="L187" s="14" t="s">
        <v>13</v>
      </c>
      <c r="M187" s="152" t="n">
        <v>41066000</v>
      </c>
      <c r="N187" s="134" t="s">
        <v>110</v>
      </c>
    </row>
    <row r="188" customFormat="false" ht="23.25" hidden="false" customHeight="false" outlineLevel="0" collapsed="false">
      <c r="B188" s="135"/>
      <c r="C188" s="44" t="s">
        <v>0</v>
      </c>
      <c r="D188" s="14" t="s">
        <v>66</v>
      </c>
      <c r="E188" s="44" t="s">
        <v>111</v>
      </c>
      <c r="F188" s="14" t="n">
        <v>4006</v>
      </c>
      <c r="G188" s="14"/>
      <c r="H188" s="15" t="n">
        <v>0</v>
      </c>
      <c r="I188" s="14" t="n">
        <v>52700000</v>
      </c>
      <c r="J188" s="15" t="n">
        <v>0</v>
      </c>
      <c r="K188" s="14" t="s">
        <v>66</v>
      </c>
      <c r="L188" s="14" t="s">
        <v>13</v>
      </c>
      <c r="M188" s="152" t="n">
        <v>41066000</v>
      </c>
      <c r="N188" s="134" t="s">
        <v>90</v>
      </c>
    </row>
    <row r="189" customFormat="false" ht="23.25" hidden="false" customHeight="false" outlineLevel="0" collapsed="false">
      <c r="B189" s="135"/>
      <c r="C189" s="44" t="s">
        <v>0</v>
      </c>
      <c r="D189" s="14" t="s">
        <v>66</v>
      </c>
      <c r="E189" s="14" t="s">
        <v>112</v>
      </c>
      <c r="F189" s="14" t="n">
        <v>4026</v>
      </c>
      <c r="G189" s="14"/>
      <c r="H189" s="15" t="n">
        <v>0</v>
      </c>
      <c r="I189" s="14" t="n">
        <v>52700000</v>
      </c>
      <c r="J189" s="15" t="n">
        <v>0</v>
      </c>
      <c r="K189" s="14" t="s">
        <v>66</v>
      </c>
      <c r="L189" s="14" t="s">
        <v>13</v>
      </c>
      <c r="M189" s="136" t="n">
        <v>41075000</v>
      </c>
      <c r="N189" s="134" t="s">
        <v>90</v>
      </c>
    </row>
    <row r="190" customFormat="false" ht="23.25" hidden="false" customHeight="false" outlineLevel="0" collapsed="false">
      <c r="B190" s="135"/>
      <c r="C190" s="14"/>
      <c r="D190" s="44" t="s">
        <v>0</v>
      </c>
      <c r="E190" s="44" t="s">
        <v>0</v>
      </c>
      <c r="F190" s="44" t="s">
        <v>0</v>
      </c>
      <c r="G190" s="14"/>
      <c r="H190" s="15" t="n">
        <v>0</v>
      </c>
      <c r="I190" s="14"/>
      <c r="J190" s="15" t="n">
        <v>0</v>
      </c>
      <c r="K190" s="14" t="s">
        <v>66</v>
      </c>
      <c r="L190" s="14" t="s">
        <v>13</v>
      </c>
      <c r="M190" s="136" t="n">
        <v>41075000</v>
      </c>
      <c r="N190" s="134" t="s">
        <v>103</v>
      </c>
    </row>
    <row r="191" customFormat="false" ht="23.25" hidden="false" customHeight="false" outlineLevel="0" collapsed="false">
      <c r="B191" s="135"/>
      <c r="C191" s="14"/>
      <c r="D191" s="14"/>
      <c r="E191" s="14"/>
      <c r="F191" s="14"/>
      <c r="G191" s="14"/>
      <c r="H191" s="15" t="n">
        <v>0</v>
      </c>
      <c r="I191" s="14"/>
      <c r="J191" s="15" t="n">
        <v>0</v>
      </c>
      <c r="K191" s="14" t="s">
        <v>66</v>
      </c>
      <c r="L191" s="14" t="s">
        <v>13</v>
      </c>
      <c r="M191" s="133" t="s">
        <v>62</v>
      </c>
      <c r="N191" s="134" t="s">
        <v>90</v>
      </c>
    </row>
    <row r="192" customFormat="false" ht="23.25" hidden="false" customHeight="false" outlineLevel="0" collapsed="false">
      <c r="B192" s="135"/>
      <c r="C192" s="14"/>
      <c r="D192" s="14"/>
      <c r="E192" s="14"/>
      <c r="F192" s="14"/>
      <c r="G192" s="14"/>
      <c r="H192" s="15" t="n">
        <v>0</v>
      </c>
      <c r="I192" s="14"/>
      <c r="J192" s="15" t="n">
        <v>0</v>
      </c>
      <c r="K192" s="14" t="s">
        <v>66</v>
      </c>
      <c r="L192" s="154" t="s">
        <v>70</v>
      </c>
      <c r="M192" s="8" t="n">
        <v>41060000</v>
      </c>
      <c r="N192" s="134" t="s">
        <v>90</v>
      </c>
      <c r="O192" s="32"/>
    </row>
    <row r="193" customFormat="false" ht="23.25" hidden="false" customHeight="false" outlineLevel="0" collapsed="false">
      <c r="B193" s="135"/>
      <c r="C193" s="14"/>
      <c r="D193" s="14"/>
      <c r="E193" s="14"/>
      <c r="F193" s="14"/>
      <c r="G193" s="14"/>
      <c r="H193" s="15" t="n">
        <v>0</v>
      </c>
      <c r="I193" s="14"/>
      <c r="J193" s="15"/>
      <c r="K193" s="14"/>
      <c r="L193" s="14"/>
      <c r="M193" s="155"/>
      <c r="N193" s="134"/>
      <c r="O193" s="32"/>
    </row>
    <row r="194" customFormat="false" ht="23.25" hidden="false" customHeight="false" outlineLevel="0" collapsed="false">
      <c r="B194" s="135"/>
      <c r="C194" s="8"/>
      <c r="D194" s="14"/>
      <c r="E194" s="14"/>
      <c r="F194" s="14"/>
      <c r="H194" s="15"/>
      <c r="I194" s="14"/>
      <c r="J194" s="15"/>
      <c r="K194" s="14"/>
      <c r="L194" s="14"/>
      <c r="M194" s="152"/>
      <c r="N194" s="134"/>
    </row>
    <row r="195" customFormat="false" ht="24" hidden="false" customHeight="false" outlineLevel="0" collapsed="false">
      <c r="B195" s="135"/>
      <c r="C195" s="14"/>
      <c r="D195" s="14"/>
      <c r="E195" s="14"/>
      <c r="F195" s="14"/>
      <c r="G195" s="14"/>
      <c r="H195" s="148" t="n">
        <f aca="false">SUM(H187:H194)</f>
        <v>0</v>
      </c>
      <c r="I195" s="14"/>
      <c r="J195" s="148" t="n">
        <f aca="false">SUM(J187:J194)</f>
        <v>0</v>
      </c>
      <c r="K195" s="150" t="n">
        <f aca="false">H195-J195</f>
        <v>0</v>
      </c>
      <c r="L195" s="14"/>
      <c r="M195" s="141"/>
      <c r="N195" s="134"/>
    </row>
    <row r="196" customFormat="false" ht="24" hidden="false" customHeight="false" outlineLevel="0" collapsed="false">
      <c r="B196" s="135"/>
      <c r="C196" s="14"/>
      <c r="D196" s="14"/>
      <c r="E196" s="14"/>
      <c r="F196" s="14"/>
      <c r="G196" s="14"/>
      <c r="H196" s="149"/>
      <c r="I196" s="14"/>
      <c r="J196" s="149"/>
      <c r="K196" s="150"/>
      <c r="L196" s="14"/>
      <c r="M196" s="141"/>
      <c r="N196" s="134"/>
    </row>
    <row r="197" customFormat="false" ht="23.25" hidden="false" customHeight="false" outlineLevel="0" collapsed="false">
      <c r="B197" s="135"/>
      <c r="C197" s="14"/>
      <c r="D197" s="14"/>
      <c r="E197" s="14"/>
      <c r="F197" s="14"/>
      <c r="G197" s="14"/>
      <c r="H197" s="149"/>
      <c r="I197" s="14"/>
      <c r="J197" s="149"/>
      <c r="K197" s="150"/>
      <c r="L197" s="14"/>
      <c r="M197" s="141"/>
      <c r="N197" s="134"/>
    </row>
    <row r="198" customFormat="false" ht="23.25" hidden="false" customHeight="false" outlineLevel="0" collapsed="false">
      <c r="B198" s="135"/>
      <c r="C198" s="14"/>
      <c r="D198" s="14" t="s">
        <v>37</v>
      </c>
      <c r="E198" s="14" t="s">
        <v>30</v>
      </c>
      <c r="F198" s="8" t="n">
        <v>2678</v>
      </c>
      <c r="G198" s="14"/>
      <c r="H198" s="137" t="n">
        <v>0</v>
      </c>
      <c r="I198" s="14" t="n">
        <v>52700000</v>
      </c>
      <c r="J198" s="15" t="n">
        <v>0</v>
      </c>
      <c r="K198" s="14" t="s">
        <v>37</v>
      </c>
      <c r="L198" s="14" t="s">
        <v>13</v>
      </c>
      <c r="M198" s="136" t="n">
        <v>41075000</v>
      </c>
      <c r="N198" s="134" t="s">
        <v>90</v>
      </c>
    </row>
    <row r="199" customFormat="false" ht="23.25" hidden="false" customHeight="false" outlineLevel="0" collapsed="false">
      <c r="B199" s="135"/>
      <c r="D199" s="14" t="s">
        <v>37</v>
      </c>
      <c r="E199" s="14" t="s">
        <v>94</v>
      </c>
      <c r="F199" s="14" t="n">
        <v>185</v>
      </c>
      <c r="H199" s="137" t="n">
        <v>0</v>
      </c>
      <c r="I199" s="14"/>
      <c r="J199" s="15" t="n">
        <v>0</v>
      </c>
      <c r="K199" s="14" t="s">
        <v>37</v>
      </c>
      <c r="L199" s="14" t="s">
        <v>13</v>
      </c>
      <c r="M199" s="136" t="n">
        <v>41075000</v>
      </c>
      <c r="N199" s="134" t="s">
        <v>113</v>
      </c>
    </row>
    <row r="200" customFormat="false" ht="23.25" hidden="false" customHeight="false" outlineLevel="0" collapsed="false">
      <c r="B200" s="135"/>
      <c r="C200" s="8"/>
      <c r="D200" s="14" t="s">
        <v>37</v>
      </c>
      <c r="E200" s="8" t="s">
        <v>99</v>
      </c>
      <c r="F200" s="8" t="n">
        <v>16</v>
      </c>
      <c r="H200" s="137" t="n">
        <v>0</v>
      </c>
      <c r="I200" s="14"/>
      <c r="J200" s="15" t="n">
        <v>0</v>
      </c>
      <c r="K200" s="14" t="s">
        <v>37</v>
      </c>
      <c r="L200" s="14" t="s">
        <v>13</v>
      </c>
      <c r="M200" s="138" t="n">
        <v>41059036</v>
      </c>
      <c r="N200" s="134" t="s">
        <v>90</v>
      </c>
    </row>
    <row r="201" customFormat="false" ht="23.25" hidden="false" customHeight="false" outlineLevel="0" collapsed="false">
      <c r="B201" s="135"/>
      <c r="C201" s="14" t="n">
        <v>1025240</v>
      </c>
      <c r="D201" s="14" t="s">
        <v>37</v>
      </c>
      <c r="E201" s="14" t="s">
        <v>70</v>
      </c>
      <c r="F201" s="8" t="n">
        <v>21</v>
      </c>
      <c r="H201" s="137" t="n">
        <v>0</v>
      </c>
      <c r="I201" s="14"/>
      <c r="J201" s="15" t="n">
        <v>0</v>
      </c>
      <c r="K201" s="14" t="s">
        <v>37</v>
      </c>
      <c r="L201" s="14" t="s">
        <v>13</v>
      </c>
      <c r="M201" s="139" t="n">
        <v>41059040</v>
      </c>
      <c r="N201" s="134" t="s">
        <v>90</v>
      </c>
    </row>
    <row r="202" customFormat="false" ht="23.25" hidden="false" customHeight="false" outlineLevel="0" collapsed="false">
      <c r="B202" s="135"/>
      <c r="D202" s="14" t="s">
        <v>37</v>
      </c>
      <c r="E202" s="14" t="s">
        <v>70</v>
      </c>
      <c r="F202" s="8" t="n">
        <v>21</v>
      </c>
      <c r="G202" s="14"/>
      <c r="H202" s="137" t="n">
        <v>0</v>
      </c>
      <c r="I202" s="14"/>
      <c r="J202" s="15" t="n">
        <v>0</v>
      </c>
      <c r="K202" s="14" t="s">
        <v>37</v>
      </c>
      <c r="L202" s="8" t="s">
        <v>70</v>
      </c>
      <c r="M202" s="1" t="n">
        <v>41060000</v>
      </c>
      <c r="N202" s="134"/>
    </row>
    <row r="203" customFormat="false" ht="23.25" hidden="false" customHeight="false" outlineLevel="0" collapsed="false">
      <c r="B203" s="135"/>
      <c r="D203" s="14" t="s">
        <v>37</v>
      </c>
      <c r="E203" s="14" t="s">
        <v>70</v>
      </c>
      <c r="F203" s="8" t="n">
        <v>21</v>
      </c>
      <c r="G203" s="14"/>
      <c r="H203" s="137" t="n">
        <v>0</v>
      </c>
      <c r="I203" s="14"/>
      <c r="J203" s="15" t="n">
        <v>0</v>
      </c>
      <c r="K203" s="14" t="s">
        <v>37</v>
      </c>
      <c r="L203" s="14" t="s">
        <v>94</v>
      </c>
      <c r="M203" s="155"/>
      <c r="N203" s="134"/>
    </row>
    <row r="204" customFormat="false" ht="23.25" hidden="false" customHeight="false" outlineLevel="0" collapsed="false">
      <c r="B204" s="135"/>
      <c r="D204" s="14"/>
      <c r="E204" s="14"/>
      <c r="F204" s="14"/>
      <c r="G204" s="14"/>
      <c r="H204" s="137" t="n">
        <v>0</v>
      </c>
      <c r="I204" s="14"/>
      <c r="J204" s="15" t="n">
        <v>0</v>
      </c>
      <c r="K204" s="156" t="s">
        <v>37</v>
      </c>
      <c r="L204" s="156" t="s">
        <v>114</v>
      </c>
      <c r="M204" s="155"/>
      <c r="N204" s="134"/>
    </row>
    <row r="205" customFormat="false" ht="23.25" hidden="false" customHeight="false" outlineLevel="0" collapsed="false">
      <c r="B205" s="135"/>
      <c r="C205" s="14"/>
      <c r="D205" s="14"/>
      <c r="E205" s="14"/>
      <c r="F205" s="14"/>
      <c r="G205" s="14"/>
      <c r="H205" s="14"/>
      <c r="I205" s="14"/>
      <c r="J205" s="15"/>
      <c r="K205" s="14"/>
      <c r="L205" s="14"/>
      <c r="M205" s="152"/>
      <c r="N205" s="134"/>
    </row>
    <row r="206" customFormat="false" ht="24" hidden="false" customHeight="false" outlineLevel="0" collapsed="false">
      <c r="B206" s="135"/>
      <c r="C206" s="14"/>
      <c r="D206" s="14"/>
      <c r="E206" s="14"/>
      <c r="F206" s="14"/>
      <c r="G206" s="14"/>
      <c r="H206" s="148" t="n">
        <f aca="false">SUM(H198:H205)</f>
        <v>0</v>
      </c>
      <c r="I206" s="14"/>
      <c r="J206" s="148" t="n">
        <f aca="false">SUM(J198:J205)</f>
        <v>0</v>
      </c>
      <c r="K206" s="150" t="n">
        <f aca="false">H206-J206</f>
        <v>0</v>
      </c>
      <c r="L206" s="14"/>
      <c r="M206" s="141"/>
      <c r="N206" s="134"/>
    </row>
    <row r="207" customFormat="false" ht="24" hidden="false" customHeight="false" outlineLevel="0" collapsed="false">
      <c r="B207" s="135"/>
      <c r="C207" s="14"/>
      <c r="D207" s="14"/>
      <c r="E207" s="14"/>
      <c r="F207" s="14"/>
      <c r="G207" s="14"/>
      <c r="H207" s="149"/>
      <c r="I207" s="14"/>
      <c r="J207" s="149"/>
      <c r="K207" s="150"/>
      <c r="L207" s="14"/>
      <c r="M207" s="141"/>
      <c r="N207" s="134"/>
    </row>
    <row r="208" customFormat="false" ht="23.25" hidden="false" customHeight="false" outlineLevel="0" collapsed="false">
      <c r="B208" s="135"/>
      <c r="C208" s="14"/>
      <c r="D208" s="14"/>
      <c r="E208" s="14"/>
      <c r="F208" s="14"/>
      <c r="G208" s="14"/>
      <c r="H208" s="149"/>
      <c r="I208" s="14"/>
      <c r="J208" s="149"/>
      <c r="K208" s="150"/>
      <c r="L208" s="14"/>
      <c r="M208" s="141"/>
      <c r="N208" s="134"/>
    </row>
    <row r="209" customFormat="false" ht="23.25" hidden="false" customHeight="false" outlineLevel="0" collapsed="false">
      <c r="B209" s="135"/>
      <c r="C209" s="14"/>
      <c r="D209" s="14"/>
      <c r="E209" s="14"/>
      <c r="F209" s="14"/>
      <c r="G209" s="14"/>
      <c r="H209" s="14"/>
      <c r="I209" s="14"/>
      <c r="J209" s="15"/>
      <c r="K209" s="14"/>
      <c r="L209" s="14"/>
      <c r="M209" s="141"/>
      <c r="N209" s="134"/>
      <c r="P209" s="157"/>
    </row>
    <row r="210" customFormat="false" ht="23.25" hidden="false" customHeight="false" outlineLevel="0" collapsed="false">
      <c r="B210" s="158"/>
      <c r="C210" s="14"/>
      <c r="D210" s="14" t="s">
        <v>54</v>
      </c>
      <c r="E210" s="8" t="s">
        <v>101</v>
      </c>
      <c r="F210" s="8" t="s">
        <v>115</v>
      </c>
      <c r="G210" s="14" t="s">
        <v>89</v>
      </c>
      <c r="H210" s="15" t="n">
        <v>0</v>
      </c>
      <c r="I210" s="14" t="n">
        <v>52700000</v>
      </c>
      <c r="J210" s="15" t="n">
        <v>0</v>
      </c>
      <c r="K210" s="14" t="s">
        <v>54</v>
      </c>
      <c r="L210" s="14" t="s">
        <v>13</v>
      </c>
      <c r="M210" s="152" t="n">
        <v>41002137</v>
      </c>
      <c r="N210" s="134" t="s">
        <v>105</v>
      </c>
    </row>
    <row r="211" customFormat="false" ht="23.25" hidden="false" customHeight="false" outlineLevel="0" collapsed="false">
      <c r="B211" s="135"/>
      <c r="C211" s="14"/>
      <c r="D211" s="14" t="s">
        <v>54</v>
      </c>
      <c r="E211" s="14" t="s">
        <v>23</v>
      </c>
      <c r="F211" s="8" t="n">
        <v>52703000</v>
      </c>
      <c r="G211" s="14"/>
      <c r="H211" s="137" t="n">
        <v>0</v>
      </c>
      <c r="I211" s="14" t="n">
        <v>52700000</v>
      </c>
      <c r="J211" s="15" t="n">
        <v>0</v>
      </c>
      <c r="K211" s="14" t="s">
        <v>54</v>
      </c>
      <c r="L211" s="14" t="s">
        <v>13</v>
      </c>
      <c r="M211" s="145" t="n">
        <v>41024000</v>
      </c>
      <c r="N211" s="134" t="s">
        <v>90</v>
      </c>
    </row>
    <row r="212" customFormat="false" ht="23.25" hidden="false" customHeight="false" outlineLevel="0" collapsed="false">
      <c r="B212" s="135"/>
      <c r="C212" s="8"/>
      <c r="D212" s="14" t="s">
        <v>54</v>
      </c>
      <c r="E212" s="14" t="s">
        <v>94</v>
      </c>
      <c r="F212" s="8" t="s">
        <v>116</v>
      </c>
      <c r="G212" s="14"/>
      <c r="H212" s="137" t="n">
        <v>0</v>
      </c>
      <c r="I212" s="14" t="n">
        <v>52700000</v>
      </c>
      <c r="J212" s="15" t="n">
        <v>0</v>
      </c>
      <c r="K212" s="14" t="s">
        <v>54</v>
      </c>
      <c r="L212" s="14" t="s">
        <v>13</v>
      </c>
      <c r="M212" s="139" t="n">
        <v>41059040</v>
      </c>
      <c r="N212" s="134" t="s">
        <v>90</v>
      </c>
    </row>
    <row r="213" customFormat="false" ht="23.25" hidden="false" customHeight="false" outlineLevel="0" collapsed="false">
      <c r="B213" s="135"/>
      <c r="C213" s="14"/>
      <c r="D213" s="14"/>
      <c r="E213" s="14"/>
      <c r="F213" s="8"/>
      <c r="H213" s="137" t="n">
        <v>0</v>
      </c>
      <c r="I213" s="14" t="n">
        <v>52700000</v>
      </c>
      <c r="J213" s="25" t="n">
        <v>0</v>
      </c>
      <c r="K213" s="21" t="s">
        <v>54</v>
      </c>
      <c r="L213" s="102"/>
      <c r="M213" s="102"/>
      <c r="N213" s="146"/>
    </row>
    <row r="214" customFormat="false" ht="23.25" hidden="false" customHeight="false" outlineLevel="0" collapsed="false">
      <c r="B214" s="135"/>
      <c r="C214" s="8"/>
      <c r="D214" s="14"/>
      <c r="E214" s="14"/>
      <c r="F214" s="8"/>
      <c r="G214" s="14"/>
      <c r="H214" s="137"/>
      <c r="I214" s="14" t="n">
        <v>52700000</v>
      </c>
      <c r="J214" s="25" t="n">
        <v>0</v>
      </c>
      <c r="K214" s="21" t="s">
        <v>54</v>
      </c>
      <c r="L214" s="21"/>
      <c r="M214" s="102"/>
      <c r="N214" s="146"/>
    </row>
    <row r="215" customFormat="false" ht="23.25" hidden="false" customHeight="false" outlineLevel="0" collapsed="false">
      <c r="B215" s="135"/>
      <c r="C215" s="8"/>
      <c r="D215" s="14"/>
      <c r="E215" s="14"/>
      <c r="F215" s="8"/>
      <c r="G215" s="14"/>
      <c r="H215" s="137"/>
      <c r="I215" s="14" t="n">
        <v>52700000</v>
      </c>
      <c r="J215" s="25" t="n">
        <v>0</v>
      </c>
      <c r="K215" s="21" t="s">
        <v>54</v>
      </c>
      <c r="L215" s="21"/>
      <c r="M215" s="103"/>
      <c r="N215" s="146"/>
    </row>
    <row r="216" customFormat="false" ht="23.25" hidden="false" customHeight="false" outlineLevel="0" collapsed="false">
      <c r="B216" s="135"/>
      <c r="C216" s="8"/>
      <c r="D216" s="14"/>
      <c r="E216" s="14"/>
      <c r="F216" s="8"/>
      <c r="G216" s="14"/>
      <c r="H216" s="137"/>
      <c r="I216" s="14" t="n">
        <v>52700000</v>
      </c>
      <c r="J216" s="15" t="n">
        <v>0</v>
      </c>
      <c r="K216" s="14" t="s">
        <v>54</v>
      </c>
      <c r="L216" s="14" t="s">
        <v>117</v>
      </c>
      <c r="M216" s="19" t="n">
        <v>41059018</v>
      </c>
      <c r="N216" s="134"/>
    </row>
    <row r="217" customFormat="false" ht="23.25" hidden="false" customHeight="false" outlineLevel="0" collapsed="false">
      <c r="B217" s="135"/>
      <c r="C217" s="14"/>
      <c r="D217" s="14"/>
      <c r="E217" s="14"/>
      <c r="F217" s="14"/>
      <c r="G217" s="14"/>
      <c r="H217" s="15"/>
      <c r="I217" s="14"/>
      <c r="J217" s="15"/>
      <c r="K217" s="14"/>
      <c r="L217" s="14"/>
      <c r="M217" s="152"/>
      <c r="N217" s="134"/>
    </row>
    <row r="218" customFormat="false" ht="24" hidden="false" customHeight="false" outlineLevel="0" collapsed="false">
      <c r="B218" s="135"/>
      <c r="C218" s="14"/>
      <c r="D218" s="14"/>
      <c r="E218" s="14"/>
      <c r="F218" s="14"/>
      <c r="G218" s="14"/>
      <c r="H218" s="148" t="n">
        <f aca="false">SUM(H210:H217)</f>
        <v>0</v>
      </c>
      <c r="I218" s="14"/>
      <c r="J218" s="148" t="n">
        <f aca="false">SUM(J210:J217)</f>
        <v>0</v>
      </c>
      <c r="K218" s="150" t="n">
        <f aca="false">H218-J218</f>
        <v>0</v>
      </c>
      <c r="L218" s="14"/>
      <c r="M218" s="141"/>
      <c r="N218" s="134"/>
    </row>
    <row r="219" customFormat="false" ht="24" hidden="false" customHeight="false" outlineLevel="0" collapsed="false">
      <c r="B219" s="135"/>
      <c r="C219" s="14"/>
      <c r="D219" s="14"/>
      <c r="E219" s="14"/>
      <c r="F219" s="14"/>
      <c r="G219" s="14"/>
      <c r="H219" s="149"/>
      <c r="I219" s="14" t="s">
        <v>0</v>
      </c>
      <c r="K219" s="149"/>
      <c r="L219" s="14"/>
      <c r="M219" s="141"/>
      <c r="N219" s="134"/>
    </row>
    <row r="220" customFormat="false" ht="23.25" hidden="false" customHeight="false" outlineLevel="0" collapsed="false">
      <c r="B220" s="135"/>
      <c r="C220" s="14"/>
      <c r="D220" s="14"/>
      <c r="E220" s="14"/>
      <c r="F220" s="14"/>
      <c r="G220" s="14"/>
      <c r="H220" s="149"/>
      <c r="I220" s="14"/>
      <c r="J220" s="149"/>
      <c r="K220" s="150"/>
      <c r="L220" s="14"/>
      <c r="M220" s="141"/>
      <c r="N220" s="134"/>
    </row>
    <row r="221" customFormat="false" ht="23.25" hidden="false" customHeight="false" outlineLevel="0" collapsed="false">
      <c r="B221" s="135"/>
      <c r="C221" s="14" t="n">
        <v>1020491</v>
      </c>
      <c r="D221" s="21" t="s">
        <v>29</v>
      </c>
      <c r="E221" s="21" t="s">
        <v>118</v>
      </c>
      <c r="F221" s="21" t="s">
        <v>119</v>
      </c>
      <c r="G221" s="14" t="s">
        <v>0</v>
      </c>
      <c r="H221" s="25" t="n">
        <v>7000</v>
      </c>
      <c r="I221" s="14" t="n">
        <v>52700000</v>
      </c>
      <c r="J221" s="15" t="n">
        <v>0</v>
      </c>
      <c r="K221" s="24" t="s">
        <v>29</v>
      </c>
      <c r="L221" s="14" t="s">
        <v>13</v>
      </c>
      <c r="M221" s="133" t="s">
        <v>62</v>
      </c>
      <c r="N221" s="134" t="s">
        <v>90</v>
      </c>
    </row>
    <row r="222" customFormat="false" ht="23.25" hidden="false" customHeight="false" outlineLevel="0" collapsed="false">
      <c r="B222" s="159"/>
      <c r="C222" s="147" t="n">
        <v>1020480</v>
      </c>
      <c r="D222" s="21"/>
      <c r="E222" s="21" t="s">
        <v>118</v>
      </c>
      <c r="F222" s="160" t="s">
        <v>120</v>
      </c>
      <c r="G222" s="14"/>
      <c r="H222" s="25" t="n">
        <v>17396</v>
      </c>
      <c r="I222" s="14"/>
      <c r="J222" s="15" t="n">
        <v>0</v>
      </c>
      <c r="K222" s="24" t="s">
        <v>29</v>
      </c>
      <c r="L222" s="14" t="s">
        <v>13</v>
      </c>
      <c r="M222" s="138" t="n">
        <v>41059036</v>
      </c>
      <c r="N222" s="134" t="s">
        <v>105</v>
      </c>
    </row>
    <row r="223" customFormat="false" ht="23.25" hidden="false" customHeight="false" outlineLevel="0" collapsed="false">
      <c r="B223" s="161"/>
      <c r="C223" s="8" t="n">
        <v>1020486</v>
      </c>
      <c r="E223" s="21" t="s">
        <v>118</v>
      </c>
      <c r="F223" s="160" t="s">
        <v>121</v>
      </c>
      <c r="H223" s="25" t="n">
        <v>1000</v>
      </c>
      <c r="I223" s="14"/>
      <c r="J223" s="15" t="n">
        <v>0</v>
      </c>
      <c r="K223" s="24" t="s">
        <v>29</v>
      </c>
      <c r="L223" s="14" t="s">
        <v>13</v>
      </c>
      <c r="M223" s="138" t="n">
        <v>41059036</v>
      </c>
      <c r="N223" s="134" t="s">
        <v>105</v>
      </c>
      <c r="O223" s="135"/>
    </row>
    <row r="224" customFormat="false" ht="23.25" hidden="false" customHeight="false" outlineLevel="0" collapsed="false">
      <c r="B224" s="135"/>
      <c r="C224" s="14" t="n">
        <v>1020493</v>
      </c>
      <c r="E224" s="21" t="s">
        <v>118</v>
      </c>
      <c r="F224" s="160" t="s">
        <v>122</v>
      </c>
      <c r="H224" s="25" t="n">
        <v>19000</v>
      </c>
      <c r="I224" s="14"/>
      <c r="J224" s="15" t="n">
        <v>0</v>
      </c>
      <c r="K224" s="24" t="s">
        <v>29</v>
      </c>
      <c r="L224" s="14" t="s">
        <v>13</v>
      </c>
      <c r="M224" s="152" t="n">
        <v>50026000</v>
      </c>
      <c r="N224" s="134"/>
    </row>
    <row r="225" customFormat="false" ht="23.25" hidden="false" customHeight="false" outlineLevel="0" collapsed="false">
      <c r="B225" s="135"/>
      <c r="C225" s="8" t="n">
        <v>1020499</v>
      </c>
      <c r="E225" s="162" t="s">
        <v>123</v>
      </c>
      <c r="F225" s="162" t="s">
        <v>124</v>
      </c>
      <c r="H225" s="25" t="n">
        <v>200</v>
      </c>
      <c r="I225" s="14"/>
      <c r="J225" s="15" t="n">
        <v>0</v>
      </c>
      <c r="K225" s="24" t="s">
        <v>29</v>
      </c>
      <c r="L225" s="14" t="s">
        <v>18</v>
      </c>
      <c r="M225" s="139" t="n">
        <v>41059040</v>
      </c>
      <c r="N225" s="134" t="s">
        <v>105</v>
      </c>
      <c r="O225" s="1" t="s">
        <v>125</v>
      </c>
    </row>
    <row r="226" customFormat="false" ht="23.25" hidden="false" customHeight="false" outlineLevel="0" collapsed="false">
      <c r="B226" s="135"/>
      <c r="C226" s="14" t="n">
        <v>857925</v>
      </c>
      <c r="D226" s="21"/>
      <c r="E226" s="21" t="s">
        <v>126</v>
      </c>
      <c r="F226" s="160" t="s">
        <v>127</v>
      </c>
      <c r="G226" s="14"/>
      <c r="H226" s="25" t="n">
        <v>10000</v>
      </c>
      <c r="I226" s="14"/>
      <c r="J226" s="15" t="n">
        <v>0</v>
      </c>
      <c r="K226" s="24" t="s">
        <v>29</v>
      </c>
      <c r="L226" s="14" t="s">
        <v>13</v>
      </c>
      <c r="M226" s="139" t="n">
        <v>41059040</v>
      </c>
      <c r="N226" s="134" t="s">
        <v>105</v>
      </c>
    </row>
    <row r="227" customFormat="false" ht="23.25" hidden="false" customHeight="false" outlineLevel="0" collapsed="false">
      <c r="B227" s="135"/>
      <c r="C227" s="8"/>
      <c r="D227" s="24"/>
      <c r="E227" s="44"/>
      <c r="F227" s="160"/>
      <c r="G227" s="14"/>
      <c r="H227" s="25"/>
      <c r="I227" s="14"/>
      <c r="J227" s="15" t="n">
        <v>14596</v>
      </c>
      <c r="K227" s="24" t="s">
        <v>29</v>
      </c>
      <c r="L227" s="14" t="s">
        <v>13</v>
      </c>
      <c r="M227" s="139" t="n">
        <v>41059040</v>
      </c>
      <c r="N227" s="134" t="s">
        <v>90</v>
      </c>
    </row>
    <row r="228" customFormat="false" ht="23.25" hidden="false" customHeight="false" outlineLevel="0" collapsed="false">
      <c r="B228" s="135"/>
      <c r="C228" s="102"/>
      <c r="D228" s="21"/>
      <c r="H228" s="15"/>
      <c r="I228" s="14"/>
      <c r="J228" s="15" t="n">
        <v>0</v>
      </c>
      <c r="K228" s="24" t="s">
        <v>29</v>
      </c>
      <c r="L228" s="14" t="s">
        <v>23</v>
      </c>
      <c r="M228" s="8" t="n">
        <v>41026009</v>
      </c>
      <c r="N228" s="134"/>
    </row>
    <row r="229" customFormat="false" ht="23.25" hidden="false" customHeight="false" outlineLevel="0" collapsed="false">
      <c r="B229" s="135"/>
      <c r="D229" s="21"/>
      <c r="I229" s="15"/>
      <c r="J229" s="25" t="n">
        <v>10000</v>
      </c>
      <c r="K229" s="160" t="s">
        <v>29</v>
      </c>
      <c r="L229" s="21" t="s">
        <v>93</v>
      </c>
      <c r="M229" s="145" t="n">
        <v>41024000</v>
      </c>
      <c r="N229" s="146" t="n">
        <v>139113</v>
      </c>
    </row>
    <row r="230" customFormat="false" ht="23.25" hidden="false" customHeight="false" outlineLevel="0" collapsed="false">
      <c r="B230" s="135"/>
      <c r="D230" s="21"/>
      <c r="H230" s="15"/>
      <c r="I230" s="15"/>
      <c r="J230" s="25" t="n">
        <v>10000</v>
      </c>
      <c r="K230" s="160" t="s">
        <v>29</v>
      </c>
      <c r="L230" s="21" t="s">
        <v>93</v>
      </c>
      <c r="M230" s="145" t="n">
        <v>41061000</v>
      </c>
      <c r="N230" s="146" t="n">
        <v>854544</v>
      </c>
    </row>
    <row r="231" customFormat="false" ht="23.25" hidden="false" customHeight="false" outlineLevel="0" collapsed="false">
      <c r="B231" s="135"/>
      <c r="D231" s="21"/>
      <c r="I231" s="15"/>
      <c r="J231" s="25" t="n">
        <v>5000</v>
      </c>
      <c r="K231" s="160" t="s">
        <v>29</v>
      </c>
      <c r="L231" s="102" t="s">
        <v>69</v>
      </c>
      <c r="M231" s="147" t="n">
        <v>41024000</v>
      </c>
      <c r="N231" s="146" t="n">
        <v>592319</v>
      </c>
    </row>
    <row r="232" customFormat="false" ht="23.25" hidden="false" customHeight="false" outlineLevel="0" collapsed="false">
      <c r="B232" s="135"/>
      <c r="D232" s="21"/>
      <c r="I232" s="15"/>
      <c r="J232" s="25" t="n">
        <v>5000</v>
      </c>
      <c r="K232" s="160" t="s">
        <v>29</v>
      </c>
      <c r="L232" s="102" t="s">
        <v>69</v>
      </c>
      <c r="M232" s="147" t="n">
        <v>41024000</v>
      </c>
      <c r="N232" s="146" t="n">
        <v>592317</v>
      </c>
    </row>
    <row r="233" customFormat="false" ht="23.25" hidden="false" customHeight="false" outlineLevel="0" collapsed="false">
      <c r="B233" s="135"/>
      <c r="D233" s="21"/>
      <c r="I233" s="15"/>
      <c r="J233" s="15" t="n">
        <v>0</v>
      </c>
      <c r="K233" s="24" t="s">
        <v>29</v>
      </c>
      <c r="L233" s="14" t="s">
        <v>71</v>
      </c>
      <c r="M233" s="8" t="n">
        <v>41023000</v>
      </c>
      <c r="N233" s="134"/>
    </row>
    <row r="234" customFormat="false" ht="23.25" hidden="false" customHeight="false" outlineLevel="0" collapsed="false">
      <c r="B234" s="135"/>
      <c r="D234" s="21"/>
      <c r="I234" s="15"/>
      <c r="J234" s="15" t="n">
        <v>0</v>
      </c>
      <c r="K234" s="24" t="s">
        <v>29</v>
      </c>
      <c r="L234" s="14" t="s">
        <v>128</v>
      </c>
      <c r="M234" s="8" t="n">
        <v>41028000</v>
      </c>
      <c r="N234" s="134"/>
    </row>
    <row r="235" customFormat="false" ht="23.25" hidden="false" customHeight="false" outlineLevel="0" collapsed="false">
      <c r="B235" s="135"/>
      <c r="D235" s="21"/>
      <c r="I235" s="15"/>
      <c r="J235" s="15" t="n">
        <v>0</v>
      </c>
      <c r="K235" s="24" t="s">
        <v>29</v>
      </c>
      <c r="L235" s="14" t="s">
        <v>97</v>
      </c>
      <c r="M235" s="8" t="n">
        <v>41022000</v>
      </c>
      <c r="N235" s="134" t="n">
        <v>1030791</v>
      </c>
    </row>
    <row r="236" customFormat="false" ht="23.25" hidden="false" customHeight="false" outlineLevel="0" collapsed="false">
      <c r="B236" s="135"/>
      <c r="D236" s="21"/>
      <c r="I236" s="15"/>
      <c r="J236" s="15" t="n">
        <v>0</v>
      </c>
      <c r="K236" s="24" t="s">
        <v>29</v>
      </c>
      <c r="L236" s="14" t="s">
        <v>100</v>
      </c>
      <c r="M236" s="8" t="n">
        <v>41023000</v>
      </c>
      <c r="N236" s="134"/>
    </row>
    <row r="237" customFormat="false" ht="23.25" hidden="false" customHeight="false" outlineLevel="0" collapsed="false">
      <c r="B237" s="135"/>
      <c r="C237" s="8"/>
      <c r="D237" s="14"/>
      <c r="E237" s="14"/>
      <c r="I237" s="14"/>
      <c r="J237" s="15" t="n">
        <v>5000</v>
      </c>
      <c r="K237" s="24" t="s">
        <v>29</v>
      </c>
      <c r="L237" s="154" t="s">
        <v>70</v>
      </c>
      <c r="M237" s="8" t="n">
        <v>41060000</v>
      </c>
      <c r="N237" s="134"/>
      <c r="O237" s="32"/>
    </row>
    <row r="238" customFormat="false" ht="23.25" hidden="false" customHeight="false" outlineLevel="0" collapsed="false">
      <c r="B238" s="135"/>
      <c r="C238" s="8"/>
      <c r="D238" s="14"/>
      <c r="E238" s="14"/>
      <c r="I238" s="14"/>
      <c r="J238" s="15" t="n">
        <v>0</v>
      </c>
      <c r="K238" s="24" t="s">
        <v>29</v>
      </c>
      <c r="L238" s="14" t="s">
        <v>69</v>
      </c>
      <c r="M238" s="8" t="n">
        <v>41024000</v>
      </c>
      <c r="N238" s="134"/>
      <c r="O238" s="32"/>
    </row>
    <row r="239" customFormat="false" ht="23.25" hidden="false" customHeight="false" outlineLevel="0" collapsed="false">
      <c r="B239" s="135"/>
      <c r="I239" s="15"/>
      <c r="J239" s="15" t="n">
        <v>5000</v>
      </c>
      <c r="K239" s="24" t="s">
        <v>29</v>
      </c>
      <c r="L239" s="154" t="s">
        <v>94</v>
      </c>
      <c r="M239" s="8" t="n">
        <v>41058000</v>
      </c>
      <c r="N239" s="134"/>
    </row>
    <row r="240" customFormat="false" ht="23.25" hidden="false" customHeight="false" outlineLevel="0" collapsed="false">
      <c r="B240" s="135"/>
      <c r="I240" s="15"/>
      <c r="J240" s="15" t="n">
        <v>0</v>
      </c>
      <c r="K240" s="24" t="s">
        <v>29</v>
      </c>
      <c r="L240" s="154" t="s">
        <v>94</v>
      </c>
      <c r="M240" s="8" t="n">
        <v>41058000</v>
      </c>
      <c r="N240" s="134"/>
    </row>
    <row r="241" customFormat="false" ht="23.25" hidden="false" customHeight="false" outlineLevel="0" collapsed="false">
      <c r="B241" s="135"/>
      <c r="I241" s="15"/>
      <c r="J241" s="15" t="n">
        <v>0</v>
      </c>
      <c r="K241" s="24" t="s">
        <v>29</v>
      </c>
      <c r="L241" s="14" t="s">
        <v>95</v>
      </c>
      <c r="M241" s="8" t="n">
        <v>41058000</v>
      </c>
      <c r="N241" s="134"/>
    </row>
    <row r="242" customFormat="false" ht="23.25" hidden="false" customHeight="false" outlineLevel="0" collapsed="false">
      <c r="B242" s="135"/>
      <c r="D242" s="14"/>
      <c r="H242" s="15"/>
      <c r="I242" s="14"/>
      <c r="J242" s="15" t="n">
        <v>0</v>
      </c>
      <c r="K242" s="24" t="s">
        <v>29</v>
      </c>
      <c r="L242" s="14" t="s">
        <v>117</v>
      </c>
      <c r="M242" s="8" t="n">
        <v>41059018</v>
      </c>
      <c r="N242" s="134"/>
    </row>
    <row r="243" customFormat="false" ht="23.25" hidden="false" customHeight="false" outlineLevel="0" collapsed="false">
      <c r="B243" s="135"/>
      <c r="D243" s="14"/>
      <c r="H243" s="15"/>
      <c r="I243" s="14"/>
      <c r="J243" s="15" t="n">
        <v>0</v>
      </c>
      <c r="K243" s="24" t="s">
        <v>29</v>
      </c>
      <c r="L243" s="14" t="s">
        <v>99</v>
      </c>
      <c r="M243" s="8" t="n">
        <v>41062000</v>
      </c>
      <c r="N243" s="134"/>
    </row>
    <row r="244" customFormat="false" ht="23.25" hidden="false" customHeight="false" outlineLevel="0" collapsed="false">
      <c r="B244" s="135"/>
      <c r="D244" s="14"/>
      <c r="F244" s="14"/>
      <c r="G244" s="14"/>
      <c r="H244" s="15"/>
      <c r="I244" s="14"/>
      <c r="J244" s="15" t="n">
        <v>0</v>
      </c>
      <c r="K244" s="24" t="s">
        <v>29</v>
      </c>
      <c r="L244" s="14" t="s">
        <v>99</v>
      </c>
      <c r="M244" s="8" t="n">
        <v>41062000</v>
      </c>
      <c r="N244" s="134"/>
    </row>
    <row r="245" customFormat="false" ht="23.25" hidden="false" customHeight="false" outlineLevel="0" collapsed="false">
      <c r="B245" s="135"/>
      <c r="C245" s="14"/>
      <c r="D245" s="14"/>
      <c r="E245" s="14"/>
      <c r="F245" s="14"/>
      <c r="G245" s="14"/>
      <c r="H245" s="149"/>
      <c r="I245" s="14"/>
      <c r="J245" s="163"/>
      <c r="K245" s="24"/>
      <c r="L245" s="14"/>
      <c r="M245" s="141"/>
      <c r="N245" s="134"/>
    </row>
    <row r="246" customFormat="false" ht="24" hidden="false" customHeight="false" outlineLevel="0" collapsed="false">
      <c r="B246" s="135"/>
      <c r="C246" s="14"/>
      <c r="D246" s="14"/>
      <c r="E246" s="14"/>
      <c r="F246" s="14"/>
      <c r="G246" s="14"/>
      <c r="H246" s="148" t="n">
        <f aca="false">SUM(H221:H245)</f>
        <v>54596</v>
      </c>
      <c r="I246" s="14"/>
      <c r="J246" s="148" t="n">
        <f aca="false">SUM(J221:J245)</f>
        <v>54596</v>
      </c>
      <c r="K246" s="150" t="n">
        <f aca="false">H246-J246</f>
        <v>0</v>
      </c>
      <c r="L246" s="14"/>
      <c r="M246" s="141"/>
      <c r="N246" s="134"/>
    </row>
    <row r="247" customFormat="false" ht="24" hidden="false" customHeight="false" outlineLevel="0" collapsed="false">
      <c r="B247" s="135"/>
      <c r="C247" s="14"/>
      <c r="D247" s="14"/>
      <c r="E247" s="14"/>
      <c r="F247" s="14"/>
      <c r="G247" s="14"/>
      <c r="H247" s="149"/>
      <c r="I247" s="14"/>
      <c r="J247" s="149"/>
      <c r="K247" s="150"/>
      <c r="L247" s="14"/>
      <c r="M247" s="141"/>
      <c r="N247" s="134"/>
    </row>
    <row r="248" customFormat="false" ht="23.25" hidden="false" customHeight="false" outlineLevel="0" collapsed="false">
      <c r="B248" s="135"/>
      <c r="C248" s="14"/>
      <c r="D248" s="14"/>
      <c r="E248" s="14"/>
      <c r="F248" s="14"/>
      <c r="G248" s="14"/>
      <c r="H248" s="149"/>
      <c r="I248" s="14"/>
      <c r="J248" s="149"/>
      <c r="K248" s="150"/>
      <c r="L248" s="14"/>
      <c r="M248" s="141"/>
      <c r="N248" s="134"/>
    </row>
    <row r="249" customFormat="false" ht="23.25" hidden="false" customHeight="false" outlineLevel="0" collapsed="false">
      <c r="B249" s="135"/>
      <c r="C249" s="14"/>
      <c r="D249" s="14" t="s">
        <v>129</v>
      </c>
      <c r="E249" s="14" t="s">
        <v>130</v>
      </c>
      <c r="F249" s="14" t="n">
        <v>33271000</v>
      </c>
      <c r="G249" s="14" t="s">
        <v>89</v>
      </c>
      <c r="H249" s="15" t="n">
        <v>0</v>
      </c>
      <c r="I249" s="14" t="n">
        <v>52700000</v>
      </c>
      <c r="J249" s="25" t="n">
        <v>0</v>
      </c>
      <c r="K249" s="14" t="s">
        <v>129</v>
      </c>
      <c r="L249" s="14" t="s">
        <v>99</v>
      </c>
      <c r="M249" s="8" t="n">
        <v>41062000</v>
      </c>
      <c r="N249" s="134"/>
    </row>
    <row r="250" customFormat="false" ht="23.25" hidden="false" customHeight="false" outlineLevel="0" collapsed="false">
      <c r="B250" s="135"/>
      <c r="C250" s="14"/>
      <c r="D250" s="14" t="s">
        <v>129</v>
      </c>
      <c r="E250" s="14" t="s">
        <v>131</v>
      </c>
      <c r="F250" s="14" t="n">
        <v>33070000</v>
      </c>
      <c r="G250" s="14"/>
      <c r="H250" s="15" t="n">
        <v>0</v>
      </c>
      <c r="I250" s="14"/>
      <c r="J250" s="15" t="n">
        <v>0</v>
      </c>
      <c r="K250" s="14" t="s">
        <v>129</v>
      </c>
      <c r="L250" s="14" t="s">
        <v>23</v>
      </c>
      <c r="M250" s="141" t="n">
        <v>41059037</v>
      </c>
      <c r="N250" s="134"/>
    </row>
    <row r="251" customFormat="false" ht="23.25" hidden="false" customHeight="false" outlineLevel="0" collapsed="false">
      <c r="B251" s="135"/>
      <c r="C251" s="14"/>
      <c r="D251" s="14" t="s">
        <v>129</v>
      </c>
      <c r="E251" s="14" t="s">
        <v>131</v>
      </c>
      <c r="F251" s="14" t="n">
        <v>33264000</v>
      </c>
      <c r="G251" s="14"/>
      <c r="H251" s="15" t="n">
        <v>0</v>
      </c>
      <c r="I251" s="14"/>
      <c r="J251" s="15" t="n">
        <v>0</v>
      </c>
      <c r="K251" s="150"/>
      <c r="L251" s="14"/>
      <c r="M251" s="141"/>
      <c r="N251" s="134"/>
    </row>
    <row r="252" customFormat="false" ht="23.25" hidden="false" customHeight="false" outlineLevel="0" collapsed="false">
      <c r="B252" s="135"/>
      <c r="C252" s="14"/>
      <c r="D252" s="14"/>
      <c r="E252" s="14"/>
      <c r="F252" s="14"/>
      <c r="G252" s="14"/>
      <c r="H252" s="15"/>
      <c r="I252" s="14"/>
      <c r="J252" s="15" t="n">
        <v>0</v>
      </c>
      <c r="K252" s="150"/>
      <c r="L252" s="14"/>
      <c r="M252" s="141"/>
      <c r="N252" s="134"/>
    </row>
    <row r="253" customFormat="false" ht="24" hidden="false" customHeight="false" outlineLevel="0" collapsed="false">
      <c r="B253" s="135"/>
      <c r="C253" s="14"/>
      <c r="D253" s="14"/>
      <c r="E253" s="14"/>
      <c r="F253" s="14"/>
      <c r="G253" s="14"/>
      <c r="H253" s="148" t="n">
        <f aca="false">SUM(H249:H252)</f>
        <v>0</v>
      </c>
      <c r="I253" s="14"/>
      <c r="J253" s="148" t="n">
        <f aca="false">SUM(J249:J252)</f>
        <v>0</v>
      </c>
      <c r="K253" s="150" t="n">
        <f aca="false">H253-J253</f>
        <v>0</v>
      </c>
      <c r="L253" s="14"/>
      <c r="M253" s="141"/>
      <c r="N253" s="134"/>
    </row>
    <row r="254" customFormat="false" ht="24" hidden="false" customHeight="false" outlineLevel="0" collapsed="false">
      <c r="B254" s="135"/>
      <c r="C254" s="14"/>
      <c r="D254" s="14"/>
      <c r="E254" s="14"/>
      <c r="F254" s="14"/>
      <c r="G254" s="14"/>
      <c r="H254" s="149"/>
      <c r="I254" s="14"/>
      <c r="J254" s="149"/>
      <c r="K254" s="150"/>
      <c r="L254" s="14"/>
      <c r="M254" s="141"/>
      <c r="N254" s="134"/>
    </row>
    <row r="255" customFormat="false" ht="23.25" hidden="false" customHeight="false" outlineLevel="0" collapsed="false">
      <c r="B255" s="135"/>
      <c r="C255" s="14"/>
      <c r="D255" s="14"/>
      <c r="E255" s="14"/>
      <c r="F255" s="14"/>
      <c r="G255" s="14"/>
      <c r="H255" s="149"/>
      <c r="I255" s="14"/>
      <c r="J255" s="149"/>
      <c r="K255" s="150"/>
      <c r="L255" s="14"/>
      <c r="M255" s="141"/>
      <c r="N255" s="134"/>
    </row>
    <row r="256" customFormat="false" ht="23.25" hidden="false" customHeight="false" outlineLevel="0" collapsed="false">
      <c r="B256" s="135"/>
      <c r="D256" s="14" t="s">
        <v>40</v>
      </c>
      <c r="E256" s="14" t="s">
        <v>70</v>
      </c>
      <c r="F256" s="14" t="s">
        <v>132</v>
      </c>
      <c r="G256" s="14" t="s">
        <v>89</v>
      </c>
      <c r="H256" s="15" t="n">
        <v>0</v>
      </c>
      <c r="I256" s="14" t="n">
        <v>52700000</v>
      </c>
      <c r="J256" s="15" t="n">
        <v>0</v>
      </c>
      <c r="K256" s="14" t="s">
        <v>40</v>
      </c>
      <c r="L256" s="14" t="s">
        <v>13</v>
      </c>
      <c r="M256" s="152" t="n">
        <v>41066000</v>
      </c>
      <c r="N256" s="134" t="s">
        <v>90</v>
      </c>
    </row>
    <row r="257" customFormat="false" ht="23.25" hidden="false" customHeight="false" outlineLevel="0" collapsed="false">
      <c r="B257" s="135"/>
      <c r="D257" s="14" t="s">
        <v>40</v>
      </c>
      <c r="E257" s="14" t="s">
        <v>70</v>
      </c>
      <c r="F257" s="14" t="s">
        <v>132</v>
      </c>
      <c r="G257" s="14"/>
      <c r="H257" s="15" t="n">
        <v>0</v>
      </c>
      <c r="I257" s="14"/>
      <c r="J257" s="15" t="n">
        <v>0</v>
      </c>
      <c r="K257" s="14" t="s">
        <v>40</v>
      </c>
      <c r="L257" s="14" t="s">
        <v>13</v>
      </c>
      <c r="M257" s="133" t="s">
        <v>62</v>
      </c>
      <c r="N257" s="134" t="s">
        <v>90</v>
      </c>
    </row>
    <row r="258" customFormat="false" ht="23.25" hidden="false" customHeight="false" outlineLevel="0" collapsed="false">
      <c r="B258" s="135"/>
      <c r="C258" s="14"/>
      <c r="D258" s="14"/>
      <c r="E258" s="14"/>
      <c r="F258" s="14"/>
      <c r="G258" s="14"/>
      <c r="H258" s="15"/>
      <c r="I258" s="14"/>
      <c r="J258" s="15" t="n">
        <v>0</v>
      </c>
      <c r="K258" s="14" t="s">
        <v>40</v>
      </c>
      <c r="L258" s="14" t="s">
        <v>13</v>
      </c>
      <c r="M258" s="136" t="n">
        <v>41075000</v>
      </c>
      <c r="N258" s="134" t="s">
        <v>90</v>
      </c>
    </row>
    <row r="259" customFormat="false" ht="23.25" hidden="false" customHeight="false" outlineLevel="0" collapsed="false">
      <c r="B259" s="135"/>
      <c r="C259" s="14"/>
      <c r="D259" s="14"/>
      <c r="E259" s="14"/>
      <c r="F259" s="14"/>
      <c r="G259" s="14"/>
      <c r="H259" s="15"/>
      <c r="I259" s="14"/>
      <c r="J259" s="15" t="n">
        <v>0</v>
      </c>
      <c r="K259" s="14" t="s">
        <v>40</v>
      </c>
      <c r="L259" s="14" t="s">
        <v>13</v>
      </c>
      <c r="M259" s="138" t="n">
        <v>41059036</v>
      </c>
      <c r="N259" s="134" t="s">
        <v>90</v>
      </c>
    </row>
    <row r="260" customFormat="false" ht="23.25" hidden="false" customHeight="false" outlineLevel="0" collapsed="false">
      <c r="B260" s="135"/>
      <c r="C260" s="14"/>
      <c r="D260" s="14"/>
      <c r="E260" s="14"/>
      <c r="F260" s="14"/>
      <c r="G260" s="14"/>
      <c r="H260" s="15"/>
      <c r="I260" s="14"/>
      <c r="J260" s="15"/>
      <c r="K260" s="14"/>
      <c r="L260" s="14"/>
      <c r="M260" s="155"/>
      <c r="N260" s="134"/>
    </row>
    <row r="261" customFormat="false" ht="23.25" hidden="false" customHeight="false" outlineLevel="0" collapsed="false">
      <c r="B261" s="135"/>
      <c r="C261" s="14"/>
      <c r="D261" s="14"/>
      <c r="E261" s="14"/>
      <c r="F261" s="14"/>
      <c r="G261" s="14"/>
      <c r="H261" s="15"/>
      <c r="I261" s="14"/>
      <c r="J261" s="15"/>
      <c r="K261" s="14"/>
      <c r="L261" s="14"/>
      <c r="M261" s="155"/>
      <c r="N261" s="134"/>
    </row>
    <row r="262" customFormat="false" ht="24" hidden="false" customHeight="false" outlineLevel="0" collapsed="false">
      <c r="B262" s="135"/>
      <c r="C262" s="14"/>
      <c r="D262" s="14"/>
      <c r="E262" s="14"/>
      <c r="F262" s="14"/>
      <c r="G262" s="14"/>
      <c r="H262" s="148" t="n">
        <f aca="false">SUM(H256:H258)</f>
        <v>0</v>
      </c>
      <c r="I262" s="14"/>
      <c r="J262" s="148" t="n">
        <f aca="false">SUM(J256:J258)</f>
        <v>0</v>
      </c>
      <c r="K262" s="150" t="n">
        <f aca="false">H262-J262</f>
        <v>0</v>
      </c>
      <c r="L262" s="14"/>
      <c r="M262" s="141"/>
      <c r="N262" s="134"/>
    </row>
    <row r="263" customFormat="false" ht="24.75" hidden="false" customHeight="false" outlineLevel="0" collapsed="false">
      <c r="B263" s="164"/>
      <c r="C263" s="165"/>
      <c r="D263" s="165"/>
      <c r="E263" s="165"/>
      <c r="F263" s="165"/>
      <c r="G263" s="165"/>
      <c r="H263" s="166"/>
      <c r="I263" s="165"/>
      <c r="J263" s="166"/>
      <c r="K263" s="165"/>
      <c r="L263" s="165"/>
      <c r="M263" s="165"/>
      <c r="N263" s="167"/>
    </row>
    <row r="264" customFormat="false" ht="24" hidden="false" customHeight="false" outlineLevel="0" collapsed="false">
      <c r="H264" s="168" t="n">
        <f aca="false">SUM(H119:H263)/2</f>
        <v>124681</v>
      </c>
      <c r="J264" s="168" t="n">
        <f aca="false">SUM(J119:J263)/2</f>
        <v>124681</v>
      </c>
      <c r="K264" s="168"/>
    </row>
    <row r="265" customFormat="false" ht="24" hidden="false" customHeight="false" outlineLevel="0" collapsed="false">
      <c r="G265" s="169" t="s">
        <v>87</v>
      </c>
      <c r="H265" s="32" t="s">
        <v>133</v>
      </c>
      <c r="I265" s="170" t="n">
        <f aca="false">H264-J264</f>
        <v>0</v>
      </c>
      <c r="K265" s="168"/>
      <c r="L265" s="168" t="s">
        <v>134</v>
      </c>
      <c r="M265" s="32" t="n">
        <v>0.0068</v>
      </c>
    </row>
    <row r="266" customFormat="false" ht="23.25" hidden="false" customHeight="false" outlineLevel="0" collapsed="false">
      <c r="B266" s="36"/>
      <c r="I266" s="171"/>
    </row>
    <row r="267" customFormat="false" ht="23.25" hidden="false" customHeight="false" outlineLevel="0" collapsed="false">
      <c r="B267" s="36"/>
      <c r="H267" s="168" t="n">
        <f aca="false">H17+H69+H97+H144+H164+H206+H218</f>
        <v>66022</v>
      </c>
      <c r="J267" s="168" t="n">
        <f aca="false">J17+J69+J97+J144+J164+J206+J218</f>
        <v>65675</v>
      </c>
    </row>
    <row r="268" customFormat="false" ht="23.25" hidden="false" customHeight="false" outlineLevel="0" collapsed="false">
      <c r="B268" s="36"/>
    </row>
    <row r="269" customFormat="false" ht="23.25" hidden="false" customHeight="false" outlineLevel="0" collapsed="false">
      <c r="B269" s="35"/>
      <c r="H269" s="169" t="s">
        <v>75</v>
      </c>
      <c r="I269" s="172" t="n">
        <f aca="false">(H17-J17)+(H69-J69)+(H97-J97)+(H58-J58)+(H113-J113)</f>
        <v>460</v>
      </c>
      <c r="J269" s="172"/>
      <c r="K269" s="32"/>
      <c r="L269" s="173" t="s">
        <v>135</v>
      </c>
      <c r="M269" s="32" t="n">
        <v>0.0063</v>
      </c>
    </row>
    <row r="270" customFormat="false" ht="23.25" hidden="false" customHeight="false" outlineLevel="0" collapsed="false">
      <c r="H270" s="32" t="s">
        <v>136</v>
      </c>
      <c r="I270" s="32"/>
      <c r="J270" s="172"/>
      <c r="K270" s="32"/>
      <c r="L270" s="32"/>
      <c r="M270" s="32"/>
    </row>
    <row r="271" customFormat="false" ht="23.25" hidden="false" customHeight="false" outlineLevel="0" collapsed="false">
      <c r="M271" s="1" t="n">
        <f aca="false">1-WIC_Fuel_Rate</f>
        <v>0.9937</v>
      </c>
    </row>
    <row r="273" customFormat="false" ht="17.85" hidden="false" customHeight="true" outlineLevel="0" collapsed="false">
      <c r="C273" s="8"/>
      <c r="D273" s="8"/>
      <c r="E273" s="8"/>
      <c r="F273" s="8"/>
      <c r="G273" s="8"/>
      <c r="H273" s="8"/>
      <c r="I273" s="174"/>
      <c r="J273" s="16"/>
      <c r="K273" s="35"/>
      <c r="L273" s="8"/>
      <c r="M273" s="8"/>
      <c r="N273" s="8"/>
      <c r="O273" s="32"/>
    </row>
    <row r="274" customFormat="false" ht="17.85" hidden="false" customHeight="true" outlineLevel="0" collapsed="false">
      <c r="B274" s="128" t="s">
        <v>137</v>
      </c>
      <c r="C274" s="129"/>
      <c r="D274" s="129"/>
      <c r="E274" s="129"/>
      <c r="F274" s="129"/>
      <c r="G274" s="129"/>
      <c r="H274" s="129"/>
      <c r="I274" s="130"/>
      <c r="J274" s="129"/>
      <c r="K274" s="129"/>
      <c r="L274" s="129"/>
      <c r="M274" s="129"/>
      <c r="N274" s="131"/>
      <c r="O274" s="32"/>
    </row>
    <row r="275" customFormat="false" ht="17.25" hidden="false" customHeight="true" outlineLevel="0" collapsed="false">
      <c r="B275" s="135"/>
      <c r="C275" s="14"/>
      <c r="D275" s="14" t="s">
        <v>54</v>
      </c>
      <c r="E275" s="14" t="s">
        <v>23</v>
      </c>
      <c r="F275" s="20" t="n">
        <v>52703000</v>
      </c>
      <c r="G275" s="14" t="s">
        <v>89</v>
      </c>
      <c r="H275" s="15" t="n">
        <v>0</v>
      </c>
      <c r="J275" s="15" t="n">
        <f aca="false">H275</f>
        <v>0</v>
      </c>
      <c r="K275" s="14" t="s">
        <v>54</v>
      </c>
      <c r="L275" s="14" t="s">
        <v>93</v>
      </c>
      <c r="M275" s="142" t="n">
        <v>41024000</v>
      </c>
      <c r="N275" s="134"/>
      <c r="O275" s="32"/>
    </row>
    <row r="276" customFormat="false" ht="17.25" hidden="false" customHeight="true" outlineLevel="0" collapsed="false">
      <c r="B276" s="135"/>
      <c r="C276" s="14"/>
      <c r="D276" s="14" t="s">
        <v>12</v>
      </c>
      <c r="E276" s="14" t="s">
        <v>23</v>
      </c>
      <c r="F276" s="20" t="n">
        <v>52703000</v>
      </c>
      <c r="G276" s="14" t="s">
        <v>89</v>
      </c>
      <c r="H276" s="15" t="n">
        <v>0</v>
      </c>
      <c r="J276" s="15" t="n">
        <f aca="false">H276</f>
        <v>0</v>
      </c>
      <c r="K276" s="14" t="s">
        <v>12</v>
      </c>
      <c r="L276" s="14" t="s">
        <v>99</v>
      </c>
      <c r="M276" s="142" t="n">
        <v>41062000</v>
      </c>
      <c r="N276" s="134"/>
      <c r="O276" s="32"/>
    </row>
    <row r="277" customFormat="false" ht="17.25" hidden="false" customHeight="true" outlineLevel="0" collapsed="false">
      <c r="B277" s="135"/>
      <c r="C277" s="14"/>
      <c r="D277" s="24" t="s">
        <v>29</v>
      </c>
      <c r="E277" s="14" t="s">
        <v>69</v>
      </c>
      <c r="F277" s="14" t="s">
        <v>89</v>
      </c>
      <c r="G277" s="14" t="s">
        <v>89</v>
      </c>
      <c r="H277" s="15" t="n">
        <v>0</v>
      </c>
      <c r="J277" s="15" t="n">
        <f aca="false">H277</f>
        <v>0</v>
      </c>
      <c r="K277" s="24" t="s">
        <v>29</v>
      </c>
      <c r="L277" s="24" t="s">
        <v>69</v>
      </c>
      <c r="M277" s="141" t="n">
        <v>41024000</v>
      </c>
      <c r="N277" s="134"/>
      <c r="O277" s="32"/>
    </row>
    <row r="278" customFormat="false" ht="17.25" hidden="false" customHeight="true" outlineLevel="0" collapsed="false">
      <c r="B278" s="135"/>
      <c r="C278" s="14"/>
      <c r="D278" s="14" t="s">
        <v>12</v>
      </c>
      <c r="E278" s="154" t="s">
        <v>23</v>
      </c>
      <c r="F278" s="154" t="n">
        <v>52703000</v>
      </c>
      <c r="G278" s="14" t="s">
        <v>89</v>
      </c>
      <c r="H278" s="15" t="n">
        <v>2000</v>
      </c>
      <c r="J278" s="15" t="n">
        <f aca="false">H278</f>
        <v>2000</v>
      </c>
      <c r="K278" s="14" t="s">
        <v>12</v>
      </c>
      <c r="L278" s="154" t="s">
        <v>70</v>
      </c>
      <c r="M278" s="144" t="n">
        <v>41060000</v>
      </c>
      <c r="N278" s="134"/>
      <c r="O278" s="32"/>
    </row>
    <row r="279" customFormat="false" ht="17.25" hidden="false" customHeight="true" outlineLevel="0" collapsed="false">
      <c r="B279" s="135"/>
      <c r="C279" s="14"/>
      <c r="D279" s="14" t="s">
        <v>12</v>
      </c>
      <c r="E279" s="14" t="s">
        <v>23</v>
      </c>
      <c r="F279" s="14" t="n">
        <v>52703000</v>
      </c>
      <c r="G279" s="14" t="s">
        <v>89</v>
      </c>
      <c r="H279" s="15" t="n">
        <v>13000</v>
      </c>
      <c r="J279" s="15" t="n">
        <f aca="false">H279</f>
        <v>13000</v>
      </c>
      <c r="K279" s="14" t="s">
        <v>12</v>
      </c>
      <c r="L279" s="8" t="s">
        <v>23</v>
      </c>
      <c r="M279" s="141"/>
      <c r="N279" s="134"/>
      <c r="O279" s="32"/>
    </row>
    <row r="280" customFormat="false" ht="17.25" hidden="false" customHeight="true" outlineLevel="0" collapsed="false">
      <c r="B280" s="135"/>
      <c r="C280" s="8"/>
      <c r="D280" s="14" t="s">
        <v>12</v>
      </c>
      <c r="E280" s="14" t="s">
        <v>94</v>
      </c>
      <c r="F280" s="141" t="s">
        <v>89</v>
      </c>
      <c r="G280" s="14" t="s">
        <v>89</v>
      </c>
      <c r="H280" s="15" t="n">
        <v>0</v>
      </c>
      <c r="J280" s="15" t="n">
        <f aca="false">H280</f>
        <v>0</v>
      </c>
      <c r="K280" s="14" t="s">
        <v>12</v>
      </c>
      <c r="L280" s="14" t="s">
        <v>94</v>
      </c>
      <c r="M280" s="141"/>
      <c r="N280" s="134"/>
      <c r="O280" s="175"/>
    </row>
    <row r="281" customFormat="false" ht="17.25" hidden="false" customHeight="true" outlineLevel="0" collapsed="false">
      <c r="B281" s="135"/>
      <c r="C281" s="8"/>
      <c r="D281" s="14" t="s">
        <v>12</v>
      </c>
      <c r="E281" s="14" t="s">
        <v>94</v>
      </c>
      <c r="F281" s="141" t="s">
        <v>89</v>
      </c>
      <c r="G281" s="14" t="s">
        <v>89</v>
      </c>
      <c r="H281" s="15" t="n">
        <v>0</v>
      </c>
      <c r="J281" s="15" t="n">
        <f aca="false">H281</f>
        <v>0</v>
      </c>
      <c r="K281" s="14" t="s">
        <v>12</v>
      </c>
      <c r="L281" s="14" t="s">
        <v>94</v>
      </c>
      <c r="M281" s="141"/>
      <c r="N281" s="134"/>
      <c r="O281" s="175"/>
    </row>
    <row r="282" customFormat="false" ht="17.25" hidden="false" customHeight="true" outlineLevel="0" collapsed="false">
      <c r="B282" s="135"/>
      <c r="C282" s="8"/>
      <c r="D282" s="14" t="s">
        <v>25</v>
      </c>
      <c r="E282" s="14" t="s">
        <v>108</v>
      </c>
      <c r="F282" s="141" t="n">
        <v>5935</v>
      </c>
      <c r="G282" s="14" t="s">
        <v>89</v>
      </c>
      <c r="H282" s="15" t="n">
        <v>0</v>
      </c>
      <c r="J282" s="15" t="n">
        <f aca="false">H282</f>
        <v>0</v>
      </c>
      <c r="K282" s="14" t="s">
        <v>25</v>
      </c>
      <c r="L282" s="20" t="s">
        <v>26</v>
      </c>
      <c r="M282" s="141" t="n">
        <v>5904</v>
      </c>
      <c r="N282" s="134"/>
      <c r="O282" s="175"/>
    </row>
    <row r="283" customFormat="false" ht="17.25" hidden="false" customHeight="true" outlineLevel="0" collapsed="false">
      <c r="B283" s="135"/>
      <c r="C283" s="8"/>
      <c r="D283" s="24" t="s">
        <v>29</v>
      </c>
      <c r="E283" s="14" t="s">
        <v>126</v>
      </c>
      <c r="F283" s="141" t="s">
        <v>127</v>
      </c>
      <c r="G283" s="14" t="s">
        <v>89</v>
      </c>
      <c r="H283" s="15" t="n">
        <v>0</v>
      </c>
      <c r="J283" s="15" t="n">
        <f aca="false">H283</f>
        <v>0</v>
      </c>
      <c r="K283" s="24" t="s">
        <v>29</v>
      </c>
      <c r="L283" s="14" t="s">
        <v>94</v>
      </c>
      <c r="M283" s="8" t="n">
        <v>41058000</v>
      </c>
      <c r="N283" s="134"/>
      <c r="O283" s="175"/>
    </row>
    <row r="284" customFormat="false" ht="17.25" hidden="false" customHeight="true" outlineLevel="0" collapsed="false">
      <c r="B284" s="135"/>
      <c r="C284" s="14"/>
      <c r="D284" s="24" t="s">
        <v>29</v>
      </c>
      <c r="E284" s="14" t="s">
        <v>126</v>
      </c>
      <c r="F284" s="141" t="s">
        <v>127</v>
      </c>
      <c r="G284" s="14" t="s">
        <v>89</v>
      </c>
      <c r="H284" s="15" t="n">
        <v>0</v>
      </c>
      <c r="J284" s="15" t="n">
        <f aca="false">H284</f>
        <v>0</v>
      </c>
      <c r="K284" s="24" t="s">
        <v>29</v>
      </c>
      <c r="L284" s="14" t="s">
        <v>95</v>
      </c>
      <c r="M284" s="8" t="n">
        <v>41058000</v>
      </c>
      <c r="N284" s="134"/>
      <c r="O284" s="32"/>
    </row>
    <row r="285" customFormat="false" ht="17.25" hidden="false" customHeight="true" outlineLevel="0" collapsed="false">
      <c r="B285" s="135"/>
      <c r="C285" s="8"/>
      <c r="D285" s="24" t="s">
        <v>29</v>
      </c>
      <c r="E285" s="14" t="s">
        <v>126</v>
      </c>
      <c r="F285" s="141"/>
      <c r="G285" s="14" t="s">
        <v>89</v>
      </c>
      <c r="H285" s="15" t="n">
        <v>0</v>
      </c>
      <c r="J285" s="15" t="n">
        <f aca="false">H285</f>
        <v>0</v>
      </c>
      <c r="K285" s="24" t="s">
        <v>29</v>
      </c>
      <c r="L285" s="14" t="s">
        <v>70</v>
      </c>
      <c r="M285" s="19" t="n">
        <v>41060000</v>
      </c>
      <c r="N285" s="134"/>
      <c r="O285" s="32"/>
    </row>
    <row r="286" customFormat="false" ht="17.25" hidden="false" customHeight="true" outlineLevel="0" collapsed="false">
      <c r="B286" s="135"/>
      <c r="C286" s="8"/>
      <c r="D286" s="24" t="s">
        <v>29</v>
      </c>
      <c r="E286" s="14" t="s">
        <v>70</v>
      </c>
      <c r="F286" s="141" t="s">
        <v>89</v>
      </c>
      <c r="G286" s="14" t="s">
        <v>89</v>
      </c>
      <c r="H286" s="15" t="n">
        <v>0</v>
      </c>
      <c r="J286" s="15" t="n">
        <f aca="false">H286</f>
        <v>0</v>
      </c>
      <c r="K286" s="24" t="s">
        <v>29</v>
      </c>
      <c r="L286" s="14" t="s">
        <v>70</v>
      </c>
      <c r="M286" s="19" t="n">
        <v>41060000</v>
      </c>
      <c r="N286" s="134"/>
      <c r="O286" s="32"/>
    </row>
    <row r="287" customFormat="false" ht="17.25" hidden="false" customHeight="true" outlineLevel="0" collapsed="false">
      <c r="B287" s="135"/>
      <c r="C287" s="8"/>
      <c r="D287" s="14" t="s">
        <v>66</v>
      </c>
      <c r="E287" s="14" t="s">
        <v>111</v>
      </c>
      <c r="F287" s="14" t="n">
        <v>4006</v>
      </c>
      <c r="G287" s="14" t="s">
        <v>89</v>
      </c>
      <c r="H287" s="15" t="n">
        <v>0</v>
      </c>
      <c r="J287" s="15" t="n">
        <f aca="false">H287</f>
        <v>0</v>
      </c>
      <c r="K287" s="14" t="s">
        <v>66</v>
      </c>
      <c r="L287" s="14" t="s">
        <v>70</v>
      </c>
      <c r="M287" s="19" t="n">
        <v>41060000</v>
      </c>
      <c r="N287" s="134"/>
      <c r="O287" s="32"/>
    </row>
    <row r="288" customFormat="false" ht="17.25" hidden="false" customHeight="true" outlineLevel="0" collapsed="false">
      <c r="B288" s="135"/>
      <c r="C288" s="14"/>
      <c r="D288" s="14"/>
      <c r="E288" s="14"/>
      <c r="F288" s="14"/>
      <c r="G288" s="14"/>
      <c r="H288" s="15"/>
      <c r="J288" s="15"/>
      <c r="K288" s="14"/>
      <c r="L288" s="14"/>
      <c r="M288" s="14"/>
      <c r="N288" s="134"/>
      <c r="O288" s="32"/>
    </row>
    <row r="289" customFormat="false" ht="17.25" hidden="false" customHeight="true" outlineLevel="0" collapsed="false">
      <c r="B289" s="135"/>
      <c r="C289" s="14"/>
      <c r="D289" s="14"/>
      <c r="E289" s="14"/>
      <c r="F289" s="14"/>
      <c r="G289" s="14"/>
      <c r="H289" s="15"/>
      <c r="J289" s="15"/>
      <c r="K289" s="14"/>
      <c r="L289" s="14"/>
      <c r="M289" s="14"/>
      <c r="N289" s="134"/>
      <c r="O289" s="32"/>
    </row>
    <row r="290" customFormat="false" ht="17.85" hidden="false" customHeight="true" outlineLevel="0" collapsed="false">
      <c r="B290" s="164"/>
      <c r="C290" s="176"/>
      <c r="D290" s="176"/>
      <c r="E290" s="176"/>
      <c r="F290" s="176"/>
      <c r="G290" s="176"/>
      <c r="H290" s="176"/>
      <c r="I290" s="176"/>
      <c r="J290" s="176"/>
      <c r="K290" s="176"/>
      <c r="L290" s="176"/>
      <c r="M290" s="176"/>
      <c r="N290" s="167"/>
      <c r="O290" s="177"/>
    </row>
    <row r="291" customFormat="false" ht="17.85" hidden="false" customHeight="true" outlineLevel="0" collapsed="false">
      <c r="B291" s="154"/>
      <c r="C291" s="48"/>
      <c r="D291" s="14"/>
      <c r="E291" s="14"/>
      <c r="F291" s="14"/>
      <c r="G291" s="14"/>
      <c r="H291" s="15"/>
      <c r="I291" s="14"/>
      <c r="J291" s="15"/>
      <c r="K291" s="14"/>
      <c r="L291" s="8"/>
      <c r="M291" s="8"/>
      <c r="N291" s="14"/>
      <c r="O291" s="177"/>
    </row>
    <row r="292" customFormat="false" ht="17.85" hidden="false" customHeight="true" outlineLevel="0" collapsed="false">
      <c r="B292" s="154"/>
      <c r="C292" s="178"/>
      <c r="D292" s="14"/>
      <c r="E292" s="14"/>
      <c r="F292" s="14"/>
      <c r="G292" s="14"/>
      <c r="H292" s="15" t="n">
        <f aca="false">SUM(H274:H290)</f>
        <v>15000</v>
      </c>
      <c r="I292" s="14"/>
      <c r="J292" s="15" t="n">
        <f aca="false">SUM(J274:J290)</f>
        <v>15000</v>
      </c>
      <c r="K292" s="14"/>
      <c r="L292" s="14"/>
      <c r="M292" s="14"/>
      <c r="N292" s="14"/>
      <c r="O292" s="177"/>
    </row>
    <row r="293" customFormat="false" ht="23.25" hidden="false" customHeight="false" outlineLevel="0" collapsed="false">
      <c r="I293" s="168" t="n">
        <f aca="false">H292-J292</f>
        <v>0</v>
      </c>
    </row>
    <row r="344" customFormat="false" ht="200.25" hidden="false" customHeight="true" outlineLevel="0" collapsed="false"/>
    <row r="358" customFormat="false" ht="23.25" hidden="false" customHeight="false" outlineLevel="0" collapsed="false">
      <c r="A358" s="1" t="s">
        <v>0</v>
      </c>
      <c r="B358" s="1" t="s">
        <v>0</v>
      </c>
    </row>
    <row r="395" customFormat="false" ht="23.25" hidden="false" customHeight="false" outlineLevel="0" collapsed="false">
      <c r="O395" s="19"/>
    </row>
  </sheetData>
  <conditionalFormatting sqref="H33:H35 J33:J35 H75:H77 J75:J77 H102:H105 J102:J105 J120:J129 J131:J134 H121:H142 H275:H290 J221:J228 J136:J142 H150:H154 J150:J154 H161:H165 J161:J165 J174:J177 H198:H205 J253:J254 J108:J111 J179:J183 J185 J213:J219 H7:H15 J43:J56 H252:H254 J233:J245 H259:H260 J259:J262 J203:J207 J187:J194 J275:J290 J7:J15 H43:H56 J79:J87 H210:H219 H79:H87 H207 H187:H194 H228 H108:H111 H89:H95 J89:J95 J170:J172">
    <cfRule type="cellIs" priority="2" operator="notEqual" aboveAverage="0" equalAverage="0" bottom="0" percent="0" rank="0" text="" dxfId="0">
      <formula>0</formula>
    </cfRule>
  </conditionalFormatting>
  <conditionalFormatting sqref="H88">
    <cfRule type="cellIs" priority="3" operator="notEqual" aboveAverage="0" equalAverage="0" bottom="0" percent="0" rank="0" text="" dxfId="1">
      <formula>5034</formula>
    </cfRule>
  </conditionalFormatting>
  <conditionalFormatting sqref="J88">
    <cfRule type="cellIs" priority="4" operator="notEqual" aboveAverage="0" equalAverage="0" bottom="0" percent="0" rank="0" text="" dxfId="2">
      <formula>5000</formula>
    </cfRule>
  </conditionalFormatting>
  <conditionalFormatting sqref="J38">
    <cfRule type="cellIs" priority="5" operator="notEqual" aboveAverage="0" equalAverage="0" bottom="0" percent="0" rank="0" text="" dxfId="3">
      <formula>$J$39</formula>
    </cfRule>
  </conditionalFormatting>
  <conditionalFormatting sqref="J97">
    <cfRule type="cellIs" priority="6" operator="notEqual" aboveAverage="0" equalAverage="0" bottom="0" percent="0" rank="0" text="" dxfId="4">
      <formula>$J$98</formula>
    </cfRule>
  </conditionalFormatting>
  <conditionalFormatting sqref="J113">
    <cfRule type="cellIs" priority="7" operator="notEqual" aboveAverage="0" equalAverage="0" bottom="0" percent="0" rank="0" text="" dxfId="5">
      <formula>$J$114</formula>
    </cfRule>
  </conditionalFormatting>
  <conditionalFormatting sqref="H167">
    <cfRule type="cellIs" priority="8" operator="notEqual" aboveAverage="0" equalAverage="0" bottom="0" percent="0" rank="0" text="" dxfId="6">
      <formula>45031</formula>
    </cfRule>
  </conditionalFormatting>
  <conditionalFormatting sqref="H78">
    <cfRule type="cellIs" priority="9" operator="notEqual" aboveAverage="0" equalAverage="0" bottom="0" percent="0" rank="0" text="" dxfId="7">
      <formula>534</formula>
    </cfRule>
  </conditionalFormatting>
  <conditionalFormatting sqref="J169 J167">
    <cfRule type="cellIs" priority="10" operator="notEqual" aboveAverage="0" equalAverage="0" bottom="0" percent="0" rank="0" text="" dxfId="8">
      <formula>0</formula>
    </cfRule>
  </conditionalFormatting>
  <conditionalFormatting sqref="H224">
    <cfRule type="cellIs" priority="11" operator="notEqual" aboveAverage="0" equalAverage="0" bottom="0" percent="0" rank="0" text="" dxfId="9">
      <formula>20000</formula>
    </cfRule>
  </conditionalFormatting>
  <conditionalFormatting sqref="H221">
    <cfRule type="cellIs" priority="12" operator="notEqual" aboveAverage="0" equalAverage="0" bottom="0" percent="0" rank="0" text="" dxfId="10">
      <formula>5990</formula>
    </cfRule>
  </conditionalFormatting>
  <conditionalFormatting sqref="H225">
    <cfRule type="cellIs" priority="13" operator="notEqual" aboveAverage="0" equalAverage="0" bottom="0" percent="0" rank="0" text="" dxfId="11">
      <formula>200</formula>
    </cfRule>
  </conditionalFormatting>
  <conditionalFormatting sqref="H222:H223">
    <cfRule type="cellIs" priority="14" operator="notEqual" aboveAverage="0" equalAverage="0" bottom="0" percent="0" rank="0" text="" dxfId="12">
      <formula>22755</formula>
    </cfRule>
  </conditionalFormatting>
  <conditionalFormatting sqref="H120">
    <cfRule type="cellIs" priority="15" operator="notEqual" aboveAverage="0" equalAverage="0" bottom="0" percent="0" rank="0" text="" dxfId="13">
      <formula>10000</formula>
    </cfRule>
  </conditionalFormatting>
  <conditionalFormatting sqref="H226">
    <cfRule type="cellIs" priority="16" operator="notEqual" aboveAverage="0" equalAverage="0" bottom="0" percent="0" rank="0" text="" dxfId="14">
      <formula>10000</formula>
    </cfRule>
  </conditionalFormatting>
  <printOptions headings="false" gridLines="false" gridLinesSet="true" horizontalCentered="false" verticalCentered="false"/>
  <pageMargins left="0.5" right="0.5" top="0.5" bottom="0.5" header="0.5" footer="0.5"/>
  <pageSetup paperSize="1" scale="3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7"/>
  <sheetViews>
    <sheetView showFormulas="false" showGridLines="false" showRowColHeaders="true" showZeros="true" rightToLeft="false" tabSelected="false" showOutlineSymbols="true" defaultGridColor="true" view="normal" topLeftCell="A94" colorId="64" zoomScale="60" zoomScaleNormal="60" zoomScalePageLayoutView="100" workbookViewId="0">
      <selection pane="topLeft" activeCell="H94" activeCellId="0" sqref="H94"/>
    </sheetView>
  </sheetViews>
  <sheetFormatPr defaultColWidth="9.13671875" defaultRowHeight="23.2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19.99"/>
    <col collapsed="false" customWidth="true" hidden="false" outlineLevel="0" max="3" min="3" style="1" width="29.71"/>
    <col collapsed="false" customWidth="true" hidden="false" outlineLevel="0" max="4" min="4" style="1" width="45.99"/>
    <col collapsed="false" customWidth="true" hidden="false" outlineLevel="0" max="5" min="5" style="1" width="22.85"/>
    <col collapsed="false" customWidth="true" hidden="false" outlineLevel="0" max="6" min="6" style="1" width="15.85"/>
    <col collapsed="false" customWidth="true" hidden="false" outlineLevel="0" max="7" min="7" style="1" width="17.85"/>
    <col collapsed="false" customWidth="true" hidden="false" outlineLevel="0" max="8" min="8" style="1" width="14.85"/>
    <col collapsed="false" customWidth="true" hidden="false" outlineLevel="0" max="9" min="9" style="1" width="18.56"/>
    <col collapsed="false" customWidth="true" hidden="false" outlineLevel="0" max="10" min="10" style="1" width="24.99"/>
    <col collapsed="false" customWidth="true" hidden="false" outlineLevel="0" max="11" min="11" style="1" width="31.7"/>
    <col collapsed="false" customWidth="true" hidden="false" outlineLevel="0" max="12" min="12" style="1" width="24.28"/>
    <col collapsed="false" customWidth="true" hidden="false" outlineLevel="0" max="13" min="13" style="1" width="15.28"/>
    <col collapsed="false" customWidth="true" hidden="false" outlineLevel="0" max="14" min="14" style="1" width="22.99"/>
    <col collapsed="false" customWidth="true" hidden="false" outlineLevel="0" max="15" min="15" style="1" width="11.85"/>
    <col collapsed="false" customWidth="false" hidden="false" outlineLevel="0" max="257" min="16" style="1" width="9.14"/>
  </cols>
  <sheetData>
    <row r="1" customFormat="false" ht="23.25" hidden="false" customHeight="false" outlineLevel="0" collapsed="false">
      <c r="A1" s="2"/>
      <c r="B1" s="2"/>
      <c r="C1" s="3" t="s">
        <v>138</v>
      </c>
      <c r="D1" s="4"/>
      <c r="E1" s="4"/>
      <c r="F1" s="4"/>
      <c r="G1" s="4"/>
      <c r="H1" s="4"/>
      <c r="I1" s="5"/>
      <c r="J1" s="4"/>
      <c r="K1" s="4"/>
      <c r="L1" s="4"/>
      <c r="M1" s="6"/>
      <c r="N1" s="6"/>
    </row>
    <row r="2" customFormat="false" ht="23.25" hidden="false" customHeight="false" outlineLevel="0" collapsed="false">
      <c r="A2" s="2"/>
      <c r="B2" s="2"/>
      <c r="C2" s="7" t="n">
        <f aca="false">WIC!C2</f>
        <v>37147</v>
      </c>
      <c r="D2" s="4"/>
      <c r="E2" s="4"/>
      <c r="F2" s="4"/>
      <c r="G2" s="4"/>
      <c r="H2" s="4"/>
      <c r="I2" s="5"/>
      <c r="J2" s="4"/>
      <c r="K2" s="4"/>
      <c r="L2" s="4"/>
      <c r="M2" s="6"/>
      <c r="N2" s="6"/>
    </row>
    <row r="3" customFormat="false" ht="23.25" hidden="false" customHeight="false" outlineLevel="0" collapsed="false">
      <c r="A3" s="2"/>
      <c r="B3" s="2"/>
      <c r="C3" s="4"/>
      <c r="D3" s="4"/>
      <c r="E3" s="4"/>
      <c r="F3" s="4"/>
      <c r="G3" s="179"/>
      <c r="H3" s="4"/>
      <c r="I3" s="5"/>
      <c r="J3" s="4"/>
      <c r="K3" s="4"/>
      <c r="L3" s="4"/>
      <c r="M3" s="6"/>
      <c r="N3" s="6"/>
    </row>
    <row r="4" customFormat="false" ht="23.25" hidden="false" customHeight="false" outlineLevel="0" collapsed="false">
      <c r="A4" s="2"/>
      <c r="B4" s="2"/>
      <c r="C4" s="3" t="s">
        <v>2</v>
      </c>
      <c r="D4" s="8"/>
      <c r="E4" s="4"/>
      <c r="F4" s="6"/>
      <c r="G4" s="6"/>
      <c r="H4" s="4"/>
      <c r="I4" s="5"/>
      <c r="J4" s="3" t="s">
        <v>3</v>
      </c>
      <c r="K4" s="3"/>
      <c r="L4" s="4"/>
      <c r="M4" s="6"/>
      <c r="N4" s="6"/>
    </row>
    <row r="5" customFormat="false" ht="24" hidden="false" customHeight="false" outlineLevel="0" collapsed="false">
      <c r="A5" s="2"/>
      <c r="B5" s="2"/>
      <c r="C5" s="4" t="s">
        <v>4</v>
      </c>
      <c r="D5" s="4" t="s">
        <v>5</v>
      </c>
      <c r="E5" s="4" t="s">
        <v>6</v>
      </c>
      <c r="F5" s="6" t="s">
        <v>7</v>
      </c>
      <c r="G5" s="6" t="s">
        <v>139</v>
      </c>
      <c r="H5" s="4" t="s">
        <v>9</v>
      </c>
      <c r="I5" s="5"/>
      <c r="J5" s="4" t="s">
        <v>9</v>
      </c>
      <c r="K5" s="4" t="s">
        <v>5</v>
      </c>
      <c r="L5" s="4" t="s">
        <v>6</v>
      </c>
      <c r="M5" s="6" t="s">
        <v>10</v>
      </c>
      <c r="N5" s="4" t="s">
        <v>4</v>
      </c>
    </row>
    <row r="6" customFormat="false" ht="23.25" hidden="false" customHeight="false" outlineLevel="0" collapsed="false">
      <c r="A6" s="2"/>
      <c r="B6" s="180" t="n">
        <v>903145</v>
      </c>
      <c r="C6" s="55"/>
      <c r="D6" s="181"/>
      <c r="E6" s="181"/>
      <c r="F6" s="181"/>
      <c r="G6" s="181"/>
      <c r="H6" s="181"/>
      <c r="I6" s="182"/>
      <c r="J6" s="181"/>
      <c r="K6" s="181"/>
      <c r="L6" s="181"/>
      <c r="M6" s="183"/>
      <c r="N6" s="184"/>
      <c r="O6" s="173"/>
    </row>
    <row r="7" customFormat="false" ht="23.25" hidden="false" customHeight="false" outlineLevel="0" collapsed="false">
      <c r="A7" s="2"/>
      <c r="B7" s="185"/>
      <c r="C7" s="14" t="s">
        <v>140</v>
      </c>
      <c r="D7" s="14" t="s">
        <v>141</v>
      </c>
      <c r="E7" s="14" t="s">
        <v>13</v>
      </c>
      <c r="F7" s="14" t="n">
        <v>0</v>
      </c>
      <c r="G7" s="14" t="s">
        <v>142</v>
      </c>
      <c r="H7" s="34" t="n">
        <v>0</v>
      </c>
      <c r="I7" s="53"/>
      <c r="J7" s="34" t="n">
        <f aca="false">ROUND(IF(H7&lt;0,H7*(1+TB_Fuel_Rate),H7*(1-TB_Fuel_Rate)),0)</f>
        <v>0</v>
      </c>
      <c r="K7" s="14" t="s">
        <v>143</v>
      </c>
      <c r="L7" s="14" t="s">
        <v>144</v>
      </c>
      <c r="M7" s="14" t="s">
        <v>13</v>
      </c>
      <c r="N7" s="60" t="s">
        <v>140</v>
      </c>
      <c r="O7" s="173"/>
    </row>
    <row r="8" customFormat="false" ht="23.25" hidden="false" customHeight="false" outlineLevel="0" collapsed="false">
      <c r="B8" s="186"/>
      <c r="C8" s="14"/>
      <c r="D8" s="14" t="s">
        <v>145</v>
      </c>
      <c r="E8" s="14" t="s">
        <v>13</v>
      </c>
      <c r="F8" s="14" t="n">
        <v>50026000</v>
      </c>
      <c r="G8" s="14" t="s">
        <v>142</v>
      </c>
      <c r="H8" s="34" t="n">
        <f aca="false">WIC!J12</f>
        <v>5000</v>
      </c>
      <c r="I8" s="53"/>
      <c r="J8" s="34" t="n">
        <f aca="false">ROUND(IF(H8&lt;0,H8*(1+TB_Fuel_Rate),H8*(1-TB_Fuel_Rate)),0)</f>
        <v>5000</v>
      </c>
      <c r="K8" s="14" t="s">
        <v>143</v>
      </c>
      <c r="L8" s="14" t="s">
        <v>144</v>
      </c>
      <c r="M8" s="14" t="s">
        <v>13</v>
      </c>
      <c r="N8" s="60" t="s">
        <v>140</v>
      </c>
      <c r="O8" s="173"/>
    </row>
    <row r="9" customFormat="false" ht="23.25" hidden="false" customHeight="false" outlineLevel="0" collapsed="false">
      <c r="B9" s="186"/>
      <c r="C9" s="14"/>
      <c r="D9" s="14" t="s">
        <v>145</v>
      </c>
      <c r="E9" s="14" t="s">
        <v>13</v>
      </c>
      <c r="F9" s="14" t="str">
        <f aca="false">WIC!B19</f>
        <v>41059036 expired</v>
      </c>
      <c r="G9" s="14" t="s">
        <v>142</v>
      </c>
      <c r="H9" s="34" t="n">
        <f aca="false">WIC!J28</f>
        <v>0</v>
      </c>
      <c r="I9" s="37"/>
      <c r="J9" s="34" t="n">
        <f aca="false">ROUND(IF(H9&lt;0,H9*(1+TB_Fuel_Rate),H9*(1-TB_Fuel_Rate)),0)</f>
        <v>0</v>
      </c>
      <c r="K9" s="14" t="s">
        <v>143</v>
      </c>
      <c r="L9" s="14" t="s">
        <v>144</v>
      </c>
      <c r="M9" s="14" t="s">
        <v>13</v>
      </c>
      <c r="N9" s="60" t="s">
        <v>140</v>
      </c>
      <c r="O9" s="173"/>
    </row>
    <row r="10" customFormat="false" ht="23.25" hidden="false" customHeight="false" outlineLevel="0" collapsed="false">
      <c r="B10" s="186"/>
      <c r="C10" s="14"/>
      <c r="D10" s="14" t="s">
        <v>145</v>
      </c>
      <c r="E10" s="14" t="s">
        <v>13</v>
      </c>
      <c r="F10" s="14" t="n">
        <v>41059040</v>
      </c>
      <c r="G10" s="14" t="s">
        <v>142</v>
      </c>
      <c r="H10" s="34" t="n">
        <f aca="false">WIC!J48+WIC!J49+WIC!J50+WIC!J51+WIC!J53+WIC!J47+WIC!J54</f>
        <v>14504</v>
      </c>
      <c r="I10" s="37"/>
      <c r="J10" s="34" t="n">
        <f aca="false">ROUND(IF(H10&lt;0,H10*(1+TB_Fuel_Rate),H10*(1-TB_Fuel_Rate)),0)</f>
        <v>14504</v>
      </c>
      <c r="K10" s="14" t="s">
        <v>143</v>
      </c>
      <c r="L10" s="14" t="s">
        <v>144</v>
      </c>
      <c r="M10" s="14" t="s">
        <v>13</v>
      </c>
      <c r="N10" s="60" t="s">
        <v>140</v>
      </c>
      <c r="O10" s="173"/>
    </row>
    <row r="11" customFormat="false" ht="23.25" hidden="false" customHeight="false" outlineLevel="0" collapsed="false">
      <c r="B11" s="186"/>
      <c r="C11" s="14"/>
      <c r="D11" s="14" t="s">
        <v>145</v>
      </c>
      <c r="E11" s="14" t="s">
        <v>13</v>
      </c>
      <c r="F11" s="14" t="n">
        <v>41104000</v>
      </c>
      <c r="G11" s="14" t="s">
        <v>142</v>
      </c>
      <c r="H11" s="34" t="n">
        <f aca="false">WIC!J33</f>
        <v>990</v>
      </c>
      <c r="I11" s="37"/>
      <c r="J11" s="34" t="n">
        <f aca="false">ROUND(IF(H11&lt;0,H11*(1+TB_Fuel_Rate),H11*(1-TB_Fuel_Rate)),0)</f>
        <v>990</v>
      </c>
      <c r="K11" s="14" t="s">
        <v>143</v>
      </c>
      <c r="L11" s="14" t="s">
        <v>144</v>
      </c>
      <c r="M11" s="14" t="s">
        <v>13</v>
      </c>
      <c r="N11" s="60" t="s">
        <v>140</v>
      </c>
      <c r="O11" s="173"/>
    </row>
    <row r="12" customFormat="false" ht="23.25" hidden="false" customHeight="false" outlineLevel="0" collapsed="false">
      <c r="B12" s="186"/>
      <c r="C12" s="21"/>
      <c r="D12" s="21" t="s">
        <v>145</v>
      </c>
      <c r="E12" s="21" t="s">
        <v>13</v>
      </c>
      <c r="F12" s="21" t="n">
        <v>41066000</v>
      </c>
      <c r="G12" s="21" t="s">
        <v>142</v>
      </c>
      <c r="H12" s="187" t="n">
        <f aca="false">WIC!J74+WIC!J75+WIC!J76+WIC!J77-J176</f>
        <v>-26068</v>
      </c>
      <c r="I12" s="37"/>
      <c r="J12" s="187" t="n">
        <f aca="false">ROUND(IF(H12&lt;0,H12*(1+TB_Fuel_Rate),H12*(1-TB_Fuel_Rate)),0)</f>
        <v>-26068</v>
      </c>
      <c r="K12" s="188" t="s">
        <v>143</v>
      </c>
      <c r="L12" s="188" t="s">
        <v>144</v>
      </c>
      <c r="M12" s="188" t="s">
        <v>13</v>
      </c>
      <c r="N12" s="189" t="s">
        <v>140</v>
      </c>
      <c r="O12" s="173"/>
    </row>
    <row r="13" customFormat="false" ht="23.25" hidden="false" customHeight="false" outlineLevel="0" collapsed="false">
      <c r="B13" s="186"/>
      <c r="C13" s="14"/>
      <c r="D13" s="14" t="s">
        <v>145</v>
      </c>
      <c r="E13" s="14" t="s">
        <v>13</v>
      </c>
      <c r="F13" s="14" t="n">
        <v>41075000</v>
      </c>
      <c r="G13" s="14" t="s">
        <v>142</v>
      </c>
      <c r="H13" s="34" t="n">
        <f aca="false">WIC!J102+WIC!J103+WIC!J104+WIC!J105</f>
        <v>1845</v>
      </c>
      <c r="I13" s="37"/>
      <c r="J13" s="34" t="n">
        <f aca="false">ROUND(IF(H13&lt;0,H13*(1+TB_Fuel_Rate),H13*(1-TB_Fuel_Rate)),0)</f>
        <v>1845</v>
      </c>
      <c r="K13" s="14" t="s">
        <v>143</v>
      </c>
      <c r="L13" s="14" t="s">
        <v>144</v>
      </c>
      <c r="M13" s="14" t="s">
        <v>13</v>
      </c>
      <c r="N13" s="60" t="s">
        <v>140</v>
      </c>
      <c r="O13" s="173"/>
    </row>
    <row r="14" customFormat="false" ht="23.25" hidden="false" customHeight="false" outlineLevel="0" collapsed="false">
      <c r="A14" s="2"/>
      <c r="B14" s="185"/>
      <c r="C14" s="14"/>
      <c r="D14" s="14" t="s">
        <v>141</v>
      </c>
      <c r="E14" s="14" t="s">
        <v>13</v>
      </c>
      <c r="F14" s="14" t="n">
        <v>33244000</v>
      </c>
      <c r="G14" s="14" t="s">
        <v>142</v>
      </c>
      <c r="H14" s="34" t="n">
        <v>0</v>
      </c>
      <c r="I14" s="37"/>
      <c r="J14" s="34" t="n">
        <f aca="false">ROUND(IF(H14&lt;0,H14*(1+TB_Fuel_Rate),H14*(1-TB_Fuel_Rate)),0)</f>
        <v>0</v>
      </c>
      <c r="K14" s="14" t="s">
        <v>143</v>
      </c>
      <c r="L14" s="14" t="s">
        <v>144</v>
      </c>
      <c r="M14" s="14" t="s">
        <v>13</v>
      </c>
      <c r="N14" s="60" t="s">
        <v>140</v>
      </c>
      <c r="O14" s="173"/>
    </row>
    <row r="15" customFormat="false" ht="23.25" hidden="false" customHeight="false" outlineLevel="0" collapsed="false">
      <c r="A15" s="2"/>
      <c r="B15" s="185"/>
      <c r="C15" s="14"/>
      <c r="D15" s="14" t="s">
        <v>141</v>
      </c>
      <c r="E15" s="14" t="s">
        <v>146</v>
      </c>
      <c r="F15" s="14" t="n">
        <v>1752</v>
      </c>
      <c r="G15" s="14" t="s">
        <v>142</v>
      </c>
      <c r="H15" s="34" t="n">
        <v>0</v>
      </c>
      <c r="I15" s="37"/>
      <c r="J15" s="34" t="n">
        <f aca="false">ROUND(IF(H15&lt;0,H15*(1+TB_Fuel_Rate),H15*(1-TB_Fuel_Rate)),0)</f>
        <v>0</v>
      </c>
      <c r="K15" s="14" t="s">
        <v>143</v>
      </c>
      <c r="L15" s="14" t="s">
        <v>144</v>
      </c>
      <c r="M15" s="14" t="s">
        <v>13</v>
      </c>
      <c r="N15" s="60" t="s">
        <v>140</v>
      </c>
      <c r="O15" s="173"/>
    </row>
    <row r="16" customFormat="false" ht="23.25" hidden="false" customHeight="false" outlineLevel="0" collapsed="false">
      <c r="A16" s="2"/>
      <c r="B16" s="185"/>
      <c r="C16" s="14"/>
      <c r="D16" s="14" t="s">
        <v>141</v>
      </c>
      <c r="E16" s="14" t="s">
        <v>147</v>
      </c>
      <c r="F16" s="14" t="n">
        <v>5866</v>
      </c>
      <c r="G16" s="14" t="s">
        <v>142</v>
      </c>
      <c r="H16" s="34" t="n">
        <v>0</v>
      </c>
      <c r="I16" s="37"/>
      <c r="J16" s="34" t="n">
        <f aca="false">H16</f>
        <v>0</v>
      </c>
      <c r="K16" s="14" t="s">
        <v>143</v>
      </c>
      <c r="L16" s="14" t="s">
        <v>144</v>
      </c>
      <c r="M16" s="14" t="s">
        <v>13</v>
      </c>
      <c r="N16" s="60" t="s">
        <v>140</v>
      </c>
      <c r="O16" s="173"/>
    </row>
    <row r="17" customFormat="false" ht="23.25" hidden="false" customHeight="false" outlineLevel="0" collapsed="false">
      <c r="A17" s="2"/>
      <c r="B17" s="185"/>
      <c r="C17" s="8"/>
      <c r="D17" s="14" t="s">
        <v>141</v>
      </c>
      <c r="E17" s="14" t="s">
        <v>26</v>
      </c>
      <c r="F17" s="14" t="n">
        <v>5904</v>
      </c>
      <c r="G17" s="14" t="s">
        <v>142</v>
      </c>
      <c r="H17" s="34" t="n">
        <v>0</v>
      </c>
      <c r="I17" s="37"/>
      <c r="J17" s="34" t="n">
        <f aca="false">H17</f>
        <v>0</v>
      </c>
      <c r="K17" s="14" t="s">
        <v>143</v>
      </c>
      <c r="L17" s="14" t="s">
        <v>144</v>
      </c>
      <c r="M17" s="14" t="s">
        <v>13</v>
      </c>
      <c r="N17" s="60" t="s">
        <v>140</v>
      </c>
      <c r="O17" s="173"/>
    </row>
    <row r="18" customFormat="false" ht="23.25" hidden="false" customHeight="false" outlineLevel="0" collapsed="false">
      <c r="A18" s="2"/>
      <c r="B18" s="185"/>
      <c r="C18" s="8"/>
      <c r="D18" s="14" t="s">
        <v>141</v>
      </c>
      <c r="E18" s="14" t="s">
        <v>23</v>
      </c>
      <c r="F18" s="14" t="n">
        <v>1510</v>
      </c>
      <c r="G18" s="14" t="s">
        <v>142</v>
      </c>
      <c r="H18" s="34" t="n">
        <v>0</v>
      </c>
      <c r="I18" s="37"/>
      <c r="J18" s="34" t="n">
        <f aca="false">ROUND(IF(H18&lt;0,H18*(1+TB_Fuel_Rate),H18*(1-TB_Fuel_Rate)),0)</f>
        <v>0</v>
      </c>
      <c r="K18" s="14" t="s">
        <v>143</v>
      </c>
      <c r="L18" s="14" t="s">
        <v>144</v>
      </c>
      <c r="M18" s="14" t="s">
        <v>13</v>
      </c>
      <c r="N18" s="60" t="s">
        <v>140</v>
      </c>
      <c r="O18" s="173"/>
    </row>
    <row r="19" customFormat="false" ht="23.25" hidden="false" customHeight="false" outlineLevel="0" collapsed="false">
      <c r="A19" s="2"/>
      <c r="B19" s="185"/>
      <c r="C19" s="8"/>
      <c r="D19" s="14" t="s">
        <v>141</v>
      </c>
      <c r="E19" s="14" t="s">
        <v>23</v>
      </c>
      <c r="F19" s="14" t="n">
        <v>1510</v>
      </c>
      <c r="G19" s="14" t="s">
        <v>142</v>
      </c>
      <c r="H19" s="34" t="n">
        <v>0</v>
      </c>
      <c r="I19" s="37"/>
      <c r="J19" s="34" t="n">
        <f aca="false">ROUND(IF(H19&lt;0,H19*(1+TB_Fuel_Rate),H19*(1-TB_Fuel_Rate)),0)</f>
        <v>0</v>
      </c>
      <c r="K19" s="14" t="s">
        <v>143</v>
      </c>
      <c r="L19" s="14" t="s">
        <v>144</v>
      </c>
      <c r="M19" s="14" t="s">
        <v>13</v>
      </c>
      <c r="N19" s="60" t="s">
        <v>140</v>
      </c>
      <c r="O19" s="173"/>
    </row>
    <row r="20" customFormat="false" ht="23.25" hidden="false" customHeight="false" outlineLevel="0" collapsed="false">
      <c r="A20" s="2"/>
      <c r="B20" s="185"/>
      <c r="C20" s="8"/>
      <c r="D20" s="14" t="s">
        <v>141</v>
      </c>
      <c r="E20" s="14" t="s">
        <v>23</v>
      </c>
      <c r="F20" s="14" t="n">
        <v>1510</v>
      </c>
      <c r="G20" s="14" t="s">
        <v>142</v>
      </c>
      <c r="H20" s="34" t="n">
        <v>0</v>
      </c>
      <c r="I20" s="37"/>
      <c r="J20" s="34" t="n">
        <f aca="false">ROUND(IF(H20&lt;0,H20*(1+TB_Fuel_Rate),H20*(1-TB_Fuel_Rate)),0)</f>
        <v>0</v>
      </c>
      <c r="K20" s="14" t="s">
        <v>143</v>
      </c>
      <c r="L20" s="14" t="s">
        <v>144</v>
      </c>
      <c r="M20" s="14" t="s">
        <v>13</v>
      </c>
      <c r="N20" s="60" t="s">
        <v>140</v>
      </c>
      <c r="O20" s="173"/>
    </row>
    <row r="21" customFormat="false" ht="23.25" hidden="false" customHeight="false" outlineLevel="0" collapsed="false">
      <c r="A21" s="2"/>
      <c r="B21" s="185"/>
      <c r="C21" s="8"/>
      <c r="D21" s="14" t="s">
        <v>141</v>
      </c>
      <c r="E21" s="14" t="s">
        <v>148</v>
      </c>
      <c r="F21" s="14" t="n">
        <v>20163</v>
      </c>
      <c r="G21" s="14" t="s">
        <v>142</v>
      </c>
      <c r="H21" s="34" t="n">
        <v>0</v>
      </c>
      <c r="I21" s="37"/>
      <c r="J21" s="34" t="n">
        <f aca="false">ROUND(IF(H21&lt;0,H21*(1+TB_Fuel_Rate),H21*(1-TB_Fuel_Rate)),0)</f>
        <v>0</v>
      </c>
      <c r="K21" s="14" t="s">
        <v>143</v>
      </c>
      <c r="L21" s="14" t="s">
        <v>144</v>
      </c>
      <c r="M21" s="14" t="s">
        <v>13</v>
      </c>
      <c r="N21" s="60" t="s">
        <v>140</v>
      </c>
      <c r="O21" s="173"/>
    </row>
    <row r="22" customFormat="false" ht="23.25" hidden="false" customHeight="false" outlineLevel="0" collapsed="false">
      <c r="A22" s="2"/>
      <c r="B22" s="185"/>
      <c r="D22" s="14" t="s">
        <v>141</v>
      </c>
      <c r="E22" s="14" t="s">
        <v>148</v>
      </c>
      <c r="F22" s="14" t="n">
        <v>20163</v>
      </c>
      <c r="G22" s="14" t="s">
        <v>142</v>
      </c>
      <c r="H22" s="34" t="n">
        <v>0</v>
      </c>
      <c r="I22" s="37"/>
      <c r="J22" s="34" t="n">
        <f aca="false">ROUND(IF(H22&lt;0,H22*(1+TB_Fuel_Rate),H22*(1-TB_Fuel_Rate)),0)</f>
        <v>0</v>
      </c>
      <c r="K22" s="14" t="s">
        <v>143</v>
      </c>
      <c r="L22" s="14" t="s">
        <v>144</v>
      </c>
      <c r="M22" s="14" t="s">
        <v>13</v>
      </c>
      <c r="N22" s="60" t="s">
        <v>140</v>
      </c>
      <c r="O22" s="173"/>
    </row>
    <row r="23" customFormat="false" ht="23.25" hidden="false" customHeight="false" outlineLevel="0" collapsed="false">
      <c r="A23" s="2"/>
      <c r="B23" s="185"/>
      <c r="D23" s="14" t="s">
        <v>141</v>
      </c>
      <c r="E23" s="14" t="s">
        <v>148</v>
      </c>
      <c r="F23" s="14" t="n">
        <v>20163</v>
      </c>
      <c r="G23" s="14" t="s">
        <v>142</v>
      </c>
      <c r="H23" s="34" t="n">
        <v>0</v>
      </c>
      <c r="I23" s="37"/>
      <c r="J23" s="34" t="n">
        <f aca="false">ROUND(IF(H23&lt;0,H23*(1+TB_Fuel_Rate),H23*(1-TB_Fuel_Rate)),0)</f>
        <v>0</v>
      </c>
      <c r="K23" s="14" t="s">
        <v>143</v>
      </c>
      <c r="L23" s="14" t="s">
        <v>144</v>
      </c>
      <c r="M23" s="14" t="s">
        <v>13</v>
      </c>
      <c r="N23" s="60" t="s">
        <v>140</v>
      </c>
      <c r="O23" s="173"/>
    </row>
    <row r="24" customFormat="false" ht="23.25" hidden="false" customHeight="false" outlineLevel="0" collapsed="false">
      <c r="A24" s="2"/>
      <c r="B24" s="185"/>
      <c r="C24" s="14"/>
      <c r="D24" s="14" t="s">
        <v>149</v>
      </c>
      <c r="E24" s="14" t="s">
        <v>13</v>
      </c>
      <c r="F24" s="14" t="n">
        <v>5866</v>
      </c>
      <c r="G24" s="14" t="s">
        <v>142</v>
      </c>
      <c r="H24" s="34" t="n">
        <v>0</v>
      </c>
      <c r="I24" s="37"/>
      <c r="J24" s="34" t="n">
        <f aca="false">ROUND(IF(H24&lt;0,H24*(1+TB_Fuel_Rate),H24*(1-TB_Fuel_Rate)),0)</f>
        <v>0</v>
      </c>
      <c r="K24" s="14" t="s">
        <v>143</v>
      </c>
      <c r="L24" s="14" t="s">
        <v>144</v>
      </c>
      <c r="M24" s="14" t="s">
        <v>13</v>
      </c>
      <c r="N24" s="60" t="s">
        <v>140</v>
      </c>
      <c r="O24" s="173"/>
    </row>
    <row r="25" customFormat="false" ht="23.25" hidden="false" customHeight="false" outlineLevel="0" collapsed="false">
      <c r="A25" s="2"/>
      <c r="B25" s="185"/>
      <c r="C25" s="21"/>
      <c r="D25" s="14" t="s">
        <v>145</v>
      </c>
      <c r="E25" s="14" t="s">
        <v>150</v>
      </c>
      <c r="F25" s="14"/>
      <c r="G25" s="14" t="s">
        <v>142</v>
      </c>
      <c r="H25" s="34" t="n">
        <v>0</v>
      </c>
      <c r="I25" s="37"/>
      <c r="J25" s="34" t="n">
        <f aca="false">ROUND(IF(H25&lt;0,H25*(1+TB_Fuel_Rate),H25*(1-TB_Fuel_Rate)),0)</f>
        <v>0</v>
      </c>
      <c r="K25" s="14" t="s">
        <v>143</v>
      </c>
      <c r="L25" s="14" t="s">
        <v>144</v>
      </c>
      <c r="M25" s="14" t="s">
        <v>13</v>
      </c>
      <c r="N25" s="60" t="s">
        <v>140</v>
      </c>
      <c r="O25" s="173"/>
    </row>
    <row r="26" customFormat="false" ht="23.25" hidden="false" customHeight="false" outlineLevel="0" collapsed="false">
      <c r="A26" s="2"/>
      <c r="B26" s="185"/>
      <c r="C26" s="21"/>
      <c r="D26" s="14" t="s">
        <v>145</v>
      </c>
      <c r="E26" s="14" t="s">
        <v>150</v>
      </c>
      <c r="F26" s="14"/>
      <c r="G26" s="14" t="s">
        <v>142</v>
      </c>
      <c r="H26" s="34" t="n">
        <v>0</v>
      </c>
      <c r="I26" s="37"/>
      <c r="J26" s="34" t="n">
        <f aca="false">ROUND(IF(H26&lt;0,H26*(1+TB_Fuel_Rate),H26*(1-TB_Fuel_Rate)),0)</f>
        <v>0</v>
      </c>
      <c r="K26" s="14" t="s">
        <v>143</v>
      </c>
      <c r="L26" s="14" t="s">
        <v>144</v>
      </c>
      <c r="M26" s="14" t="s">
        <v>13</v>
      </c>
      <c r="N26" s="60" t="s">
        <v>140</v>
      </c>
      <c r="O26" s="173"/>
    </row>
    <row r="27" customFormat="false" ht="23.25" hidden="false" customHeight="false" outlineLevel="0" collapsed="false">
      <c r="A27" s="2"/>
      <c r="B27" s="185"/>
      <c r="C27" s="21" t="n">
        <v>1016117</v>
      </c>
      <c r="D27" s="21" t="s">
        <v>145</v>
      </c>
      <c r="E27" s="21" t="s">
        <v>23</v>
      </c>
      <c r="F27" s="21" t="n">
        <v>1510</v>
      </c>
      <c r="G27" s="21" t="s">
        <v>142</v>
      </c>
      <c r="H27" s="187" t="n">
        <v>5000</v>
      </c>
      <c r="I27" s="37"/>
      <c r="J27" s="187" t="n">
        <f aca="false">ROUND(IF(H27&lt;0,H27*(1+TB_Fuel_Rate),H27*(1-TB_Fuel_Rate)),0)</f>
        <v>5000</v>
      </c>
      <c r="K27" s="188" t="s">
        <v>143</v>
      </c>
      <c r="L27" s="188" t="s">
        <v>144</v>
      </c>
      <c r="M27" s="188" t="s">
        <v>13</v>
      </c>
      <c r="N27" s="189" t="s">
        <v>140</v>
      </c>
      <c r="O27" s="173"/>
    </row>
    <row r="28" customFormat="false" ht="23.25" hidden="false" customHeight="false" outlineLevel="0" collapsed="false">
      <c r="A28" s="2"/>
      <c r="B28" s="185"/>
      <c r="C28" s="21"/>
      <c r="D28" s="14" t="s">
        <v>145</v>
      </c>
      <c r="E28" s="14" t="s">
        <v>97</v>
      </c>
      <c r="F28" s="14"/>
      <c r="G28" s="14" t="s">
        <v>142</v>
      </c>
      <c r="H28" s="34" t="n">
        <v>0</v>
      </c>
      <c r="I28" s="37"/>
      <c r="J28" s="34" t="n">
        <f aca="false">ROUND(IF(H28&lt;0,H28*(1+TB_Fuel_Rate),H28*(1-TB_Fuel_Rate)),0)</f>
        <v>0</v>
      </c>
      <c r="K28" s="14" t="s">
        <v>143</v>
      </c>
      <c r="L28" s="14" t="s">
        <v>144</v>
      </c>
      <c r="M28" s="14" t="s">
        <v>13</v>
      </c>
      <c r="N28" s="60" t="s">
        <v>140</v>
      </c>
      <c r="O28" s="173"/>
    </row>
    <row r="29" customFormat="false" ht="23.25" hidden="false" customHeight="false" outlineLevel="0" collapsed="false">
      <c r="A29" s="2"/>
      <c r="B29" s="185"/>
      <c r="C29" s="21"/>
      <c r="D29" s="14" t="s">
        <v>145</v>
      </c>
      <c r="E29" s="14" t="s">
        <v>69</v>
      </c>
      <c r="F29" s="14" t="n">
        <v>11943</v>
      </c>
      <c r="G29" s="14" t="s">
        <v>142</v>
      </c>
      <c r="H29" s="34" t="n">
        <v>0</v>
      </c>
      <c r="I29" s="37"/>
      <c r="J29" s="34" t="n">
        <f aca="false">ROUND(IF(H29&lt;0,H29*(1+TB_Fuel_Rate),H29*(1-TB_Fuel_Rate)),0)</f>
        <v>0</v>
      </c>
      <c r="K29" s="14" t="s">
        <v>143</v>
      </c>
      <c r="L29" s="14" t="s">
        <v>144</v>
      </c>
      <c r="M29" s="14" t="s">
        <v>13</v>
      </c>
      <c r="N29" s="60" t="s">
        <v>140</v>
      </c>
      <c r="O29" s="173"/>
    </row>
    <row r="30" customFormat="false" ht="23.25" hidden="false" customHeight="false" outlineLevel="0" collapsed="false">
      <c r="A30" s="2"/>
      <c r="B30" s="185"/>
      <c r="C30" s="21"/>
      <c r="D30" s="14" t="s">
        <v>145</v>
      </c>
      <c r="E30" s="14" t="s">
        <v>69</v>
      </c>
      <c r="F30" s="14" t="n">
        <v>5904</v>
      </c>
      <c r="G30" s="14" t="s">
        <v>142</v>
      </c>
      <c r="H30" s="34" t="n">
        <v>0</v>
      </c>
      <c r="I30" s="37"/>
      <c r="J30" s="34" t="n">
        <f aca="false">ROUND(IF(H30&lt;0,H30*(1+TB_Fuel_Rate),H30*(1-TB_Fuel_Rate)),0)</f>
        <v>0</v>
      </c>
      <c r="K30" s="14" t="s">
        <v>143</v>
      </c>
      <c r="L30" s="14" t="s">
        <v>144</v>
      </c>
      <c r="M30" s="14" t="s">
        <v>13</v>
      </c>
      <c r="N30" s="60" t="s">
        <v>140</v>
      </c>
      <c r="O30" s="173"/>
    </row>
    <row r="31" customFormat="false" ht="23.25" hidden="false" customHeight="false" outlineLevel="0" collapsed="false">
      <c r="A31" s="2"/>
      <c r="B31" s="185"/>
      <c r="C31" s="21"/>
      <c r="D31" s="14" t="s">
        <v>145</v>
      </c>
      <c r="E31" s="14" t="s">
        <v>70</v>
      </c>
      <c r="F31" s="14" t="n">
        <v>9967</v>
      </c>
      <c r="G31" s="14" t="s">
        <v>142</v>
      </c>
      <c r="H31" s="34" t="n">
        <v>0</v>
      </c>
      <c r="I31" s="37"/>
      <c r="J31" s="34" t="n">
        <f aca="false">ROUND(IF(H31&lt;0,H31*(1+TB_Fuel_Rate),H31*(1-TB_Fuel_Rate)),0)</f>
        <v>0</v>
      </c>
      <c r="K31" s="14" t="s">
        <v>143</v>
      </c>
      <c r="L31" s="14" t="s">
        <v>144</v>
      </c>
      <c r="M31" s="14" t="s">
        <v>13</v>
      </c>
      <c r="N31" s="60" t="s">
        <v>140</v>
      </c>
      <c r="O31" s="173"/>
    </row>
    <row r="32" customFormat="false" ht="23.25" hidden="false" customHeight="false" outlineLevel="0" collapsed="false">
      <c r="A32" s="2"/>
      <c r="B32" s="185"/>
      <c r="C32" s="21"/>
      <c r="D32" s="14" t="s">
        <v>145</v>
      </c>
      <c r="E32" s="14" t="s">
        <v>151</v>
      </c>
      <c r="F32" s="14" t="n">
        <v>5935</v>
      </c>
      <c r="G32" s="14" t="s">
        <v>142</v>
      </c>
      <c r="H32" s="34" t="n">
        <v>0</v>
      </c>
      <c r="I32" s="37"/>
      <c r="J32" s="34" t="n">
        <f aca="false">ROUND(IF(H32&lt;0,H32*(1+TB_Fuel_Rate),H32*(1-TB_Fuel_Rate)),0)</f>
        <v>0</v>
      </c>
      <c r="K32" s="14" t="s">
        <v>143</v>
      </c>
      <c r="L32" s="14" t="s">
        <v>144</v>
      </c>
      <c r="M32" s="14" t="s">
        <v>13</v>
      </c>
      <c r="N32" s="60" t="s">
        <v>140</v>
      </c>
      <c r="O32" s="173"/>
    </row>
    <row r="33" customFormat="false" ht="23.25" hidden="false" customHeight="false" outlineLevel="0" collapsed="false">
      <c r="A33" s="2"/>
      <c r="B33" s="185"/>
      <c r="C33" s="14"/>
      <c r="D33" s="14" t="s">
        <v>145</v>
      </c>
      <c r="E33" s="154" t="s">
        <v>108</v>
      </c>
      <c r="F33" s="14" t="n">
        <v>18994</v>
      </c>
      <c r="G33" s="14" t="s">
        <v>142</v>
      </c>
      <c r="H33" s="34" t="n">
        <v>3619</v>
      </c>
      <c r="I33" s="37"/>
      <c r="J33" s="34" t="n">
        <f aca="false">ROUND(IF(H33&lt;0,H33*(1+TB_Fuel_Rate),H33*(1-TB_Fuel_Rate)),0)</f>
        <v>3619</v>
      </c>
      <c r="K33" s="14" t="s">
        <v>143</v>
      </c>
      <c r="L33" s="14" t="s">
        <v>144</v>
      </c>
      <c r="M33" s="14" t="s">
        <v>13</v>
      </c>
      <c r="N33" s="60" t="s">
        <v>140</v>
      </c>
      <c r="O33" s="173"/>
    </row>
    <row r="34" customFormat="false" ht="23.25" hidden="false" customHeight="false" outlineLevel="0" collapsed="false">
      <c r="A34" s="2"/>
      <c r="B34" s="185"/>
      <c r="C34" s="14"/>
      <c r="D34" s="14" t="s">
        <v>145</v>
      </c>
      <c r="E34" s="154" t="s">
        <v>108</v>
      </c>
      <c r="F34" s="14" t="n">
        <v>18994</v>
      </c>
      <c r="G34" s="14" t="s">
        <v>142</v>
      </c>
      <c r="H34" s="34" t="n">
        <v>5000</v>
      </c>
      <c r="I34" s="37"/>
      <c r="J34" s="34" t="n">
        <f aca="false">ROUND(IF(H34&lt;0,H34*(1+TB_Fuel_Rate),H34*(1-TB_Fuel_Rate)),0)</f>
        <v>5000</v>
      </c>
      <c r="K34" s="14" t="s">
        <v>143</v>
      </c>
      <c r="L34" s="14" t="s">
        <v>144</v>
      </c>
      <c r="M34" s="14" t="s">
        <v>13</v>
      </c>
      <c r="N34" s="60" t="s">
        <v>140</v>
      </c>
      <c r="O34" s="173"/>
    </row>
    <row r="35" customFormat="false" ht="23.25" hidden="false" customHeight="false" outlineLevel="0" collapsed="false">
      <c r="A35" s="2"/>
      <c r="B35" s="185"/>
      <c r="C35" s="21" t="n">
        <v>1016954</v>
      </c>
      <c r="D35" s="21" t="s">
        <v>145</v>
      </c>
      <c r="E35" s="21" t="s">
        <v>108</v>
      </c>
      <c r="F35" s="22" t="n">
        <v>18994</v>
      </c>
      <c r="G35" s="21" t="s">
        <v>142</v>
      </c>
      <c r="H35" s="187" t="n">
        <v>5000</v>
      </c>
      <c r="I35" s="190"/>
      <c r="J35" s="187" t="n">
        <f aca="false">ROUND(IF(H35&lt;0,H35*(1+TB_Fuel_Rate),H35*(1-TB_Fuel_Rate)),0)</f>
        <v>5000</v>
      </c>
      <c r="K35" s="188" t="s">
        <v>143</v>
      </c>
      <c r="L35" s="188" t="s">
        <v>144</v>
      </c>
      <c r="M35" s="188" t="s">
        <v>13</v>
      </c>
      <c r="N35" s="189" t="s">
        <v>140</v>
      </c>
      <c r="O35" s="173"/>
    </row>
    <row r="36" customFormat="false" ht="23.25" hidden="false" customHeight="false" outlineLevel="0" collapsed="false">
      <c r="A36" s="2"/>
      <c r="B36" s="185"/>
      <c r="C36" s="8"/>
      <c r="D36" s="14" t="s">
        <v>145</v>
      </c>
      <c r="E36" s="14" t="s">
        <v>147</v>
      </c>
      <c r="F36" s="14" t="n">
        <v>1476</v>
      </c>
      <c r="G36" s="14" t="s">
        <v>142</v>
      </c>
      <c r="H36" s="34" t="n">
        <v>0</v>
      </c>
      <c r="I36" s="37"/>
      <c r="J36" s="34" t="n">
        <f aca="false">ROUND(IF(H36&lt;0,H36*(1+TB_Fuel_Rate),H36*(1-TB_Fuel_Rate)),0)</f>
        <v>0</v>
      </c>
      <c r="K36" s="14" t="s">
        <v>143</v>
      </c>
      <c r="L36" s="14" t="s">
        <v>144</v>
      </c>
      <c r="M36" s="14" t="s">
        <v>13</v>
      </c>
      <c r="N36" s="60" t="s">
        <v>140</v>
      </c>
      <c r="O36" s="173"/>
    </row>
    <row r="37" customFormat="false" ht="23.25" hidden="false" customHeight="false" outlineLevel="0" collapsed="false">
      <c r="A37" s="2"/>
      <c r="B37" s="185"/>
      <c r="C37" s="14"/>
      <c r="D37" s="14" t="s">
        <v>145</v>
      </c>
      <c r="E37" s="14" t="s">
        <v>152</v>
      </c>
      <c r="F37" s="14" t="n">
        <v>20163</v>
      </c>
      <c r="G37" s="14" t="s">
        <v>142</v>
      </c>
      <c r="H37" s="34" t="n">
        <v>0</v>
      </c>
      <c r="I37" s="37"/>
      <c r="J37" s="34" t="n">
        <f aca="false">ROUND(IF(H37&lt;0,H37*(1+TB_Fuel_Rate),H37*(1-TB_Fuel_Rate)),0)</f>
        <v>0</v>
      </c>
      <c r="K37" s="14" t="s">
        <v>143</v>
      </c>
      <c r="L37" s="14" t="s">
        <v>144</v>
      </c>
      <c r="M37" s="14" t="s">
        <v>13</v>
      </c>
      <c r="N37" s="60" t="s">
        <v>140</v>
      </c>
      <c r="O37" s="173"/>
    </row>
    <row r="38" customFormat="false" ht="23.25" hidden="false" customHeight="false" outlineLevel="0" collapsed="false">
      <c r="A38" s="2"/>
      <c r="B38" s="185"/>
      <c r="D38" s="14" t="s">
        <v>145</v>
      </c>
      <c r="E38" s="14" t="s">
        <v>152</v>
      </c>
      <c r="F38" s="14" t="n">
        <v>20163</v>
      </c>
      <c r="G38" s="14" t="s">
        <v>142</v>
      </c>
      <c r="H38" s="34" t="n">
        <v>0</v>
      </c>
      <c r="I38" s="37"/>
      <c r="J38" s="34" t="n">
        <f aca="false">ROUND(IF(H38&lt;0,H38*(1+TB_Fuel_Rate),H38*(1-TB_Fuel_Rate)),0)</f>
        <v>0</v>
      </c>
      <c r="K38" s="14" t="s">
        <v>143</v>
      </c>
      <c r="L38" s="14" t="s">
        <v>144</v>
      </c>
      <c r="M38" s="14" t="s">
        <v>13</v>
      </c>
      <c r="N38" s="60" t="s">
        <v>140</v>
      </c>
      <c r="O38" s="173"/>
    </row>
    <row r="39" customFormat="false" ht="23.25" hidden="false" customHeight="false" outlineLevel="0" collapsed="false">
      <c r="A39" s="2"/>
      <c r="B39" s="185"/>
      <c r="C39" s="14"/>
      <c r="D39" s="14" t="s">
        <v>145</v>
      </c>
      <c r="E39" s="14" t="s">
        <v>153</v>
      </c>
      <c r="F39" s="14" t="n">
        <v>2075</v>
      </c>
      <c r="G39" s="14" t="s">
        <v>142</v>
      </c>
      <c r="H39" s="34" t="n">
        <v>0</v>
      </c>
      <c r="I39" s="37"/>
      <c r="J39" s="34" t="n">
        <f aca="false">ROUND(IF(H39&lt;0,H39*(1+TB_Fuel_Rate),H39*(1-TB_Fuel_Rate)),0)</f>
        <v>0</v>
      </c>
      <c r="K39" s="14" t="s">
        <v>143</v>
      </c>
      <c r="L39" s="14" t="s">
        <v>144</v>
      </c>
      <c r="M39" s="14" t="s">
        <v>13</v>
      </c>
      <c r="N39" s="60" t="s">
        <v>140</v>
      </c>
      <c r="O39" s="173"/>
    </row>
    <row r="40" customFormat="false" ht="23.25" hidden="false" customHeight="false" outlineLevel="0" collapsed="false">
      <c r="A40" s="2"/>
      <c r="B40" s="185"/>
      <c r="C40" s="14"/>
      <c r="D40" s="14" t="s">
        <v>145</v>
      </c>
      <c r="E40" s="14" t="s">
        <v>153</v>
      </c>
      <c r="F40" s="14" t="n">
        <v>2075</v>
      </c>
      <c r="G40" s="14" t="s">
        <v>142</v>
      </c>
      <c r="H40" s="34" t="n">
        <v>0</v>
      </c>
      <c r="I40" s="37"/>
      <c r="J40" s="34" t="n">
        <f aca="false">ROUND(IF(H40&lt;0,H40*(1+TB_Fuel_Rate),H40*(1-TB_Fuel_Rate)),0)</f>
        <v>0</v>
      </c>
      <c r="K40" s="14" t="s">
        <v>143</v>
      </c>
      <c r="L40" s="14" t="s">
        <v>144</v>
      </c>
      <c r="M40" s="14" t="s">
        <v>13</v>
      </c>
      <c r="N40" s="60" t="s">
        <v>140</v>
      </c>
      <c r="O40" s="173"/>
    </row>
    <row r="41" customFormat="false" ht="23.25" hidden="false" customHeight="false" outlineLevel="0" collapsed="false">
      <c r="A41" s="2"/>
      <c r="B41" s="185"/>
      <c r="C41" s="8"/>
      <c r="D41" s="14" t="s">
        <v>145</v>
      </c>
      <c r="E41" s="14" t="s">
        <v>153</v>
      </c>
      <c r="F41" s="14" t="n">
        <v>2075</v>
      </c>
      <c r="G41" s="14" t="s">
        <v>142</v>
      </c>
      <c r="H41" s="34" t="n">
        <v>0</v>
      </c>
      <c r="I41" s="37"/>
      <c r="J41" s="34" t="n">
        <f aca="false">ROUND(IF(H41&lt;0,H41*(1+TB_Fuel_Rate),H41*(1-TB_Fuel_Rate)),0)</f>
        <v>0</v>
      </c>
      <c r="K41" s="14" t="s">
        <v>143</v>
      </c>
      <c r="L41" s="14" t="s">
        <v>144</v>
      </c>
      <c r="M41" s="14" t="s">
        <v>13</v>
      </c>
      <c r="N41" s="60" t="s">
        <v>140</v>
      </c>
      <c r="O41" s="173"/>
    </row>
    <row r="42" customFormat="false" ht="23.25" hidden="false" customHeight="false" outlineLevel="0" collapsed="false">
      <c r="A42" s="2"/>
      <c r="B42" s="185"/>
      <c r="C42" s="8"/>
      <c r="D42" s="14" t="s">
        <v>145</v>
      </c>
      <c r="E42" s="14" t="s">
        <v>153</v>
      </c>
      <c r="F42" s="14" t="n">
        <v>2075</v>
      </c>
      <c r="G42" s="14" t="s">
        <v>142</v>
      </c>
      <c r="H42" s="34" t="n">
        <v>0</v>
      </c>
      <c r="I42" s="37"/>
      <c r="J42" s="34" t="n">
        <f aca="false">ROUND(IF(H42&lt;0,H42*(1+TB_Fuel_Rate),H42*(1-TB_Fuel_Rate)),0)</f>
        <v>0</v>
      </c>
      <c r="K42" s="14" t="s">
        <v>143</v>
      </c>
      <c r="L42" s="14" t="s">
        <v>144</v>
      </c>
      <c r="M42" s="14" t="s">
        <v>13</v>
      </c>
      <c r="N42" s="60" t="s">
        <v>140</v>
      </c>
      <c r="O42" s="173"/>
    </row>
    <row r="43" customFormat="false" ht="23.25" hidden="false" customHeight="false" outlineLevel="0" collapsed="false">
      <c r="A43" s="2"/>
      <c r="B43" s="185"/>
      <c r="C43" s="8"/>
      <c r="D43" s="14" t="s">
        <v>145</v>
      </c>
      <c r="E43" s="154" t="s">
        <v>26</v>
      </c>
      <c r="F43" s="14" t="n">
        <v>5904</v>
      </c>
      <c r="G43" s="14" t="s">
        <v>142</v>
      </c>
      <c r="H43" s="34" t="n">
        <v>1996</v>
      </c>
      <c r="I43" s="37"/>
      <c r="J43" s="34" t="n">
        <f aca="false">ROUND(IF(H43&lt;0,H43*(1+TB_Fuel_Rate),H43*(1-TB_Fuel_Rate)),0)</f>
        <v>1996</v>
      </c>
      <c r="K43" s="14" t="s">
        <v>143</v>
      </c>
      <c r="L43" s="14" t="s">
        <v>144</v>
      </c>
      <c r="M43" s="14" t="s">
        <v>13</v>
      </c>
      <c r="N43" s="60" t="s">
        <v>140</v>
      </c>
      <c r="O43" s="173"/>
    </row>
    <row r="44" customFormat="false" ht="23.25" hidden="false" customHeight="false" outlineLevel="0" collapsed="false">
      <c r="A44" s="2"/>
      <c r="B44" s="185"/>
      <c r="C44" s="8"/>
      <c r="D44" s="14" t="s">
        <v>145</v>
      </c>
      <c r="E44" s="14" t="s">
        <v>26</v>
      </c>
      <c r="F44" s="14" t="n">
        <v>5904</v>
      </c>
      <c r="G44" s="14" t="s">
        <v>142</v>
      </c>
      <c r="H44" s="34" t="n">
        <v>0</v>
      </c>
      <c r="I44" s="37"/>
      <c r="J44" s="34" t="n">
        <f aca="false">ROUND(IF(H44&lt;0,H44*(1+TB_Fuel_Rate),H44*(1-TB_Fuel_Rate)),0)</f>
        <v>0</v>
      </c>
      <c r="K44" s="14" t="s">
        <v>143</v>
      </c>
      <c r="L44" s="14" t="s">
        <v>144</v>
      </c>
      <c r="M44" s="14" t="s">
        <v>13</v>
      </c>
      <c r="N44" s="60" t="s">
        <v>140</v>
      </c>
      <c r="O44" s="173"/>
    </row>
    <row r="45" customFormat="false" ht="23.25" hidden="false" customHeight="false" outlineLevel="0" collapsed="false">
      <c r="A45" s="2"/>
      <c r="B45" s="185"/>
      <c r="C45" s="8"/>
      <c r="D45" s="14" t="s">
        <v>145</v>
      </c>
      <c r="E45" s="14" t="s">
        <v>26</v>
      </c>
      <c r="F45" s="14" t="n">
        <v>5904</v>
      </c>
      <c r="G45" s="14" t="s">
        <v>142</v>
      </c>
      <c r="H45" s="34" t="n">
        <v>0</v>
      </c>
      <c r="I45" s="37"/>
      <c r="J45" s="34" t="n">
        <f aca="false">ROUND(IF(H45&lt;0,H45*(1+TB_Fuel_Rate),H45*(1-TB_Fuel_Rate)),0)</f>
        <v>0</v>
      </c>
      <c r="K45" s="14" t="s">
        <v>143</v>
      </c>
      <c r="L45" s="14" t="s">
        <v>144</v>
      </c>
      <c r="M45" s="14" t="s">
        <v>13</v>
      </c>
      <c r="N45" s="60" t="s">
        <v>140</v>
      </c>
      <c r="O45" s="173"/>
    </row>
    <row r="46" customFormat="false" ht="23.25" hidden="false" customHeight="false" outlineLevel="0" collapsed="false">
      <c r="A46" s="2"/>
      <c r="B46" s="185"/>
      <c r="C46" s="8"/>
      <c r="D46" s="14" t="s">
        <v>145</v>
      </c>
      <c r="E46" s="14" t="s">
        <v>26</v>
      </c>
      <c r="F46" s="14" t="n">
        <v>5904</v>
      </c>
      <c r="G46" s="14" t="s">
        <v>142</v>
      </c>
      <c r="H46" s="34" t="n">
        <v>0</v>
      </c>
      <c r="I46" s="37"/>
      <c r="J46" s="34" t="n">
        <f aca="false">ROUND(IF(H46&lt;0,H46*(1+TB_Fuel_Rate),H46*(1-TB_Fuel_Rate)),0)</f>
        <v>0</v>
      </c>
      <c r="K46" s="14" t="s">
        <v>143</v>
      </c>
      <c r="L46" s="14" t="s">
        <v>144</v>
      </c>
      <c r="M46" s="14" t="s">
        <v>13</v>
      </c>
      <c r="N46" s="60" t="s">
        <v>140</v>
      </c>
      <c r="O46" s="173"/>
    </row>
    <row r="47" customFormat="false" ht="23.25" hidden="false" customHeight="false" outlineLevel="0" collapsed="false">
      <c r="A47" s="2"/>
      <c r="B47" s="185"/>
      <c r="C47" s="8"/>
      <c r="D47" s="14" t="s">
        <v>145</v>
      </c>
      <c r="E47" s="14" t="s">
        <v>71</v>
      </c>
      <c r="F47" s="14" t="n">
        <v>5926</v>
      </c>
      <c r="G47" s="14" t="s">
        <v>142</v>
      </c>
      <c r="H47" s="34" t="n">
        <v>0</v>
      </c>
      <c r="I47" s="37"/>
      <c r="J47" s="34" t="n">
        <f aca="false">ROUND(IF(H47&lt;0,H47*(1+TB_Fuel_Rate),H47*(1-TB_Fuel_Rate)),0)</f>
        <v>0</v>
      </c>
      <c r="K47" s="14" t="s">
        <v>143</v>
      </c>
      <c r="L47" s="14" t="s">
        <v>144</v>
      </c>
      <c r="M47" s="14" t="s">
        <v>13</v>
      </c>
      <c r="N47" s="60" t="s">
        <v>140</v>
      </c>
      <c r="O47" s="173"/>
    </row>
    <row r="48" customFormat="false" ht="23.25" hidden="false" customHeight="false" outlineLevel="0" collapsed="false">
      <c r="A48" s="2"/>
      <c r="B48" s="185"/>
      <c r="C48" s="8"/>
      <c r="D48" s="14" t="s">
        <v>145</v>
      </c>
      <c r="E48" s="14" t="s">
        <v>99</v>
      </c>
      <c r="F48" s="14" t="n">
        <v>13649</v>
      </c>
      <c r="G48" s="14" t="s">
        <v>142</v>
      </c>
      <c r="H48" s="34" t="n">
        <v>0</v>
      </c>
      <c r="I48" s="37"/>
      <c r="J48" s="34" t="n">
        <f aca="false">ROUND(IF(H48&lt;0,H48*(1+TB_Fuel_Rate),H48*(1-TB_Fuel_Rate)),0)</f>
        <v>0</v>
      </c>
      <c r="K48" s="14" t="s">
        <v>143</v>
      </c>
      <c r="L48" s="14" t="s">
        <v>144</v>
      </c>
      <c r="M48" s="14" t="s">
        <v>13</v>
      </c>
      <c r="N48" s="60" t="s">
        <v>140</v>
      </c>
      <c r="O48" s="173"/>
    </row>
    <row r="49" customFormat="false" ht="23.25" hidden="false" customHeight="false" outlineLevel="0" collapsed="false">
      <c r="A49" s="2"/>
      <c r="B49" s="185"/>
      <c r="C49" s="8"/>
      <c r="D49" s="14" t="s">
        <v>145</v>
      </c>
      <c r="E49" s="14" t="s">
        <v>99</v>
      </c>
      <c r="F49" s="14" t="n">
        <v>13649</v>
      </c>
      <c r="G49" s="14" t="s">
        <v>142</v>
      </c>
      <c r="H49" s="34" t="n">
        <v>0</v>
      </c>
      <c r="I49" s="37"/>
      <c r="J49" s="34" t="n">
        <f aca="false">ROUND(IF(H49&lt;0,H49*(1+TB_Fuel_Rate),H49*(1-TB_Fuel_Rate)),0)</f>
        <v>0</v>
      </c>
      <c r="K49" s="14" t="s">
        <v>143</v>
      </c>
      <c r="L49" s="14" t="s">
        <v>144</v>
      </c>
      <c r="M49" s="14" t="s">
        <v>13</v>
      </c>
      <c r="N49" s="60" t="s">
        <v>140</v>
      </c>
      <c r="O49" s="173"/>
    </row>
    <row r="50" customFormat="false" ht="23.25" hidden="false" customHeight="false" outlineLevel="0" collapsed="false">
      <c r="A50" s="2"/>
      <c r="B50" s="185"/>
      <c r="C50" s="8"/>
      <c r="D50" s="14" t="s">
        <v>145</v>
      </c>
      <c r="E50" s="14" t="s">
        <v>98</v>
      </c>
      <c r="F50" s="14" t="n">
        <v>17931</v>
      </c>
      <c r="G50" s="14" t="s">
        <v>142</v>
      </c>
      <c r="H50" s="34" t="n">
        <v>0</v>
      </c>
      <c r="I50" s="37"/>
      <c r="J50" s="34" t="n">
        <f aca="false">ROUND(IF(H50&lt;0,H50*(1+TB_Fuel_Rate),H50*(1-TB_Fuel_Rate)),0)</f>
        <v>0</v>
      </c>
      <c r="K50" s="14" t="s">
        <v>143</v>
      </c>
      <c r="L50" s="14" t="s">
        <v>144</v>
      </c>
      <c r="M50" s="14" t="s">
        <v>13</v>
      </c>
      <c r="N50" s="60" t="s">
        <v>140</v>
      </c>
      <c r="O50" s="173"/>
    </row>
    <row r="51" customFormat="false" ht="23.25" hidden="false" customHeight="false" outlineLevel="0" collapsed="false">
      <c r="A51" s="2"/>
      <c r="B51" s="185"/>
      <c r="C51" s="14"/>
      <c r="D51" s="14" t="s">
        <v>145</v>
      </c>
      <c r="E51" s="14" t="s">
        <v>97</v>
      </c>
      <c r="F51" s="14" t="n">
        <v>5866</v>
      </c>
      <c r="G51" s="14" t="s">
        <v>142</v>
      </c>
      <c r="H51" s="34" t="n">
        <v>0</v>
      </c>
      <c r="I51" s="37"/>
      <c r="J51" s="34" t="n">
        <f aca="false">ROUND(IF(H51&lt;0,H51*(1+TB_Fuel_Rate),H51*(1-TB_Fuel_Rate)),0)</f>
        <v>0</v>
      </c>
      <c r="K51" s="14" t="s">
        <v>143</v>
      </c>
      <c r="L51" s="14" t="s">
        <v>144</v>
      </c>
      <c r="M51" s="14" t="s">
        <v>13</v>
      </c>
      <c r="N51" s="60" t="s">
        <v>140</v>
      </c>
      <c r="O51" s="173"/>
    </row>
    <row r="52" customFormat="false" ht="23.25" hidden="false" customHeight="false" outlineLevel="0" collapsed="false">
      <c r="A52" s="2"/>
      <c r="B52" s="185"/>
      <c r="C52" s="8"/>
      <c r="D52" s="14" t="s">
        <v>145</v>
      </c>
      <c r="E52" s="14" t="s">
        <v>23</v>
      </c>
      <c r="F52" s="14" t="n">
        <v>1510</v>
      </c>
      <c r="G52" s="14" t="s">
        <v>142</v>
      </c>
      <c r="H52" s="34" t="n">
        <v>0</v>
      </c>
      <c r="I52" s="37"/>
      <c r="J52" s="34" t="n">
        <f aca="false">ROUND(IF(H52&lt;0,H52*(1+TB_Fuel_Rate),H52*(1-TB_Fuel_Rate)),0)</f>
        <v>0</v>
      </c>
      <c r="K52" s="14" t="s">
        <v>143</v>
      </c>
      <c r="L52" s="14" t="s">
        <v>144</v>
      </c>
      <c r="M52" s="14" t="s">
        <v>13</v>
      </c>
      <c r="N52" s="60" t="s">
        <v>140</v>
      </c>
      <c r="O52" s="173"/>
    </row>
    <row r="53" customFormat="false" ht="23.25" hidden="false" customHeight="false" outlineLevel="0" collapsed="false">
      <c r="A53" s="2"/>
      <c r="B53" s="185"/>
      <c r="C53" s="8"/>
      <c r="D53" s="14" t="s">
        <v>145</v>
      </c>
      <c r="E53" s="14" t="s">
        <v>23</v>
      </c>
      <c r="F53" s="14" t="n">
        <v>1510</v>
      </c>
      <c r="G53" s="14" t="s">
        <v>142</v>
      </c>
      <c r="H53" s="34" t="n">
        <v>0</v>
      </c>
      <c r="I53" s="37"/>
      <c r="J53" s="34" t="n">
        <f aca="false">ROUND(IF(H53&lt;0,H53*(1+TB_Fuel_Rate),H53*(1-TB_Fuel_Rate)),0)</f>
        <v>0</v>
      </c>
      <c r="K53" s="14" t="s">
        <v>143</v>
      </c>
      <c r="L53" s="14" t="s">
        <v>144</v>
      </c>
      <c r="M53" s="14" t="s">
        <v>13</v>
      </c>
      <c r="N53" s="60" t="s">
        <v>140</v>
      </c>
      <c r="O53" s="173"/>
    </row>
    <row r="54" customFormat="false" ht="23.25" hidden="false" customHeight="false" outlineLevel="0" collapsed="false">
      <c r="A54" s="2"/>
      <c r="B54" s="185"/>
      <c r="C54" s="8"/>
      <c r="D54" s="14" t="s">
        <v>145</v>
      </c>
      <c r="E54" s="14" t="s">
        <v>23</v>
      </c>
      <c r="F54" s="14" t="n">
        <v>1510</v>
      </c>
      <c r="G54" s="14" t="s">
        <v>142</v>
      </c>
      <c r="H54" s="34" t="n">
        <v>0</v>
      </c>
      <c r="I54" s="37"/>
      <c r="J54" s="34" t="n">
        <f aca="false">ROUND(IF(H54&lt;0,H54*(1+TB_Fuel_Rate),H54*(1-TB_Fuel_Rate)),0)</f>
        <v>0</v>
      </c>
      <c r="K54" s="14" t="s">
        <v>143</v>
      </c>
      <c r="L54" s="14" t="s">
        <v>144</v>
      </c>
      <c r="M54" s="14" t="s">
        <v>13</v>
      </c>
      <c r="N54" s="60" t="s">
        <v>140</v>
      </c>
      <c r="O54" s="173"/>
    </row>
    <row r="55" customFormat="false" ht="23.25" hidden="false" customHeight="false" outlineLevel="0" collapsed="false">
      <c r="A55" s="2"/>
      <c r="B55" s="185"/>
      <c r="C55" s="8"/>
      <c r="D55" s="14" t="s">
        <v>145</v>
      </c>
      <c r="E55" s="14" t="s">
        <v>147</v>
      </c>
      <c r="F55" s="14" t="n">
        <v>1476</v>
      </c>
      <c r="G55" s="14" t="s">
        <v>142</v>
      </c>
      <c r="H55" s="34" t="n">
        <v>0</v>
      </c>
      <c r="I55" s="37"/>
      <c r="J55" s="34" t="n">
        <f aca="false">ROUND(IF(H55&lt;0,H55*(1+TB_Fuel_Rate),H55*(1-TB_Fuel_Rate)),0)</f>
        <v>0</v>
      </c>
      <c r="K55" s="14" t="s">
        <v>143</v>
      </c>
      <c r="L55" s="14" t="s">
        <v>144</v>
      </c>
      <c r="M55" s="14" t="s">
        <v>13</v>
      </c>
      <c r="N55" s="60" t="s">
        <v>140</v>
      </c>
      <c r="O55" s="173"/>
    </row>
    <row r="56" customFormat="false" ht="23.25" hidden="false" customHeight="false" outlineLevel="0" collapsed="false">
      <c r="A56" s="2"/>
      <c r="B56" s="185"/>
      <c r="C56" s="8"/>
      <c r="D56" s="14" t="s">
        <v>145</v>
      </c>
      <c r="E56" s="14" t="s">
        <v>147</v>
      </c>
      <c r="F56" s="14" t="n">
        <v>1476</v>
      </c>
      <c r="G56" s="14" t="s">
        <v>142</v>
      </c>
      <c r="H56" s="34" t="n">
        <v>0</v>
      </c>
      <c r="I56" s="37"/>
      <c r="J56" s="34" t="n">
        <f aca="false">ROUND(IF(H56&lt;0,H56*(1+TB_Fuel_Rate),H56*(1-TB_Fuel_Rate)),0)</f>
        <v>0</v>
      </c>
      <c r="K56" s="14" t="s">
        <v>143</v>
      </c>
      <c r="L56" s="14" t="s">
        <v>144</v>
      </c>
      <c r="M56" s="14" t="s">
        <v>13</v>
      </c>
      <c r="N56" s="60" t="s">
        <v>140</v>
      </c>
      <c r="O56" s="173"/>
    </row>
    <row r="57" customFormat="false" ht="23.25" hidden="false" customHeight="false" outlineLevel="0" collapsed="false">
      <c r="A57" s="2"/>
      <c r="B57" s="185"/>
      <c r="C57" s="8"/>
      <c r="D57" s="14" t="s">
        <v>145</v>
      </c>
      <c r="E57" s="14" t="s">
        <v>53</v>
      </c>
      <c r="F57" s="14" t="n">
        <v>5866</v>
      </c>
      <c r="G57" s="14" t="s">
        <v>142</v>
      </c>
      <c r="H57" s="34" t="n">
        <v>0</v>
      </c>
      <c r="I57" s="37"/>
      <c r="J57" s="34" t="n">
        <f aca="false">ROUND(IF(H57&lt;0,H57*(1+TB_Fuel_Rate),H57*(1-TB_Fuel_Rate)),0)</f>
        <v>0</v>
      </c>
      <c r="K57" s="14" t="s">
        <v>143</v>
      </c>
      <c r="L57" s="14" t="s">
        <v>144</v>
      </c>
      <c r="M57" s="14" t="s">
        <v>13</v>
      </c>
      <c r="N57" s="60" t="s">
        <v>140</v>
      </c>
      <c r="O57" s="173"/>
    </row>
    <row r="58" customFormat="false" ht="23.25" hidden="false" customHeight="false" outlineLevel="0" collapsed="false">
      <c r="A58" s="2"/>
      <c r="B58" s="185"/>
      <c r="C58" s="8"/>
      <c r="D58" s="14" t="s">
        <v>145</v>
      </c>
      <c r="E58" s="14" t="s">
        <v>154</v>
      </c>
      <c r="F58" s="14" t="n">
        <v>5935</v>
      </c>
      <c r="G58" s="14" t="s">
        <v>142</v>
      </c>
      <c r="H58" s="34" t="n">
        <v>0</v>
      </c>
      <c r="I58" s="37"/>
      <c r="J58" s="34" t="n">
        <f aca="false">ROUND(IF(H58&lt;0,H58*(1+TB_Fuel_Rate),H58*(1-TB_Fuel_Rate)),0)</f>
        <v>0</v>
      </c>
      <c r="K58" s="14" t="s">
        <v>143</v>
      </c>
      <c r="L58" s="14" t="s">
        <v>144</v>
      </c>
      <c r="M58" s="14" t="s">
        <v>13</v>
      </c>
      <c r="N58" s="60" t="s">
        <v>140</v>
      </c>
      <c r="O58" s="173"/>
    </row>
    <row r="59" customFormat="false" ht="23.25" hidden="false" customHeight="false" outlineLevel="0" collapsed="false">
      <c r="A59" s="2"/>
      <c r="B59" s="185"/>
      <c r="C59" s="8"/>
      <c r="D59" s="14" t="s">
        <v>145</v>
      </c>
      <c r="E59" s="14" t="s">
        <v>155</v>
      </c>
      <c r="F59" s="14" t="n">
        <v>26485</v>
      </c>
      <c r="G59" s="14" t="s">
        <v>142</v>
      </c>
      <c r="H59" s="34" t="n">
        <v>0</v>
      </c>
      <c r="I59" s="37"/>
      <c r="J59" s="34" t="n">
        <f aca="false">ROUND(IF(H59&lt;0,H59*(1+TB_Fuel_Rate),H59*(1-TB_Fuel_Rate)),0)</f>
        <v>0</v>
      </c>
      <c r="K59" s="14" t="s">
        <v>143</v>
      </c>
      <c r="L59" s="14" t="s">
        <v>144</v>
      </c>
      <c r="M59" s="14" t="s">
        <v>13</v>
      </c>
      <c r="N59" s="60" t="s">
        <v>140</v>
      </c>
      <c r="O59" s="173"/>
    </row>
    <row r="60" customFormat="false" ht="23.25" hidden="false" customHeight="false" outlineLevel="0" collapsed="false">
      <c r="A60" s="2"/>
      <c r="B60" s="185"/>
      <c r="C60" s="14"/>
      <c r="D60" s="14" t="s">
        <v>145</v>
      </c>
      <c r="E60" s="154" t="s">
        <v>70</v>
      </c>
      <c r="F60" s="14" t="n">
        <v>9967</v>
      </c>
      <c r="G60" s="14" t="s">
        <v>142</v>
      </c>
      <c r="H60" s="34" t="n">
        <v>3114</v>
      </c>
      <c r="I60" s="37"/>
      <c r="J60" s="34" t="n">
        <f aca="false">ROUND(IF(H60&lt;0,H60*(1+TB_Fuel_Rate),H60*(1-TB_Fuel_Rate)),0)</f>
        <v>3114</v>
      </c>
      <c r="K60" s="14" t="s">
        <v>143</v>
      </c>
      <c r="L60" s="14" t="s">
        <v>144</v>
      </c>
      <c r="M60" s="14" t="s">
        <v>13</v>
      </c>
      <c r="N60" s="60" t="s">
        <v>140</v>
      </c>
      <c r="O60" s="173"/>
    </row>
    <row r="61" customFormat="false" ht="23.25" hidden="false" customHeight="false" outlineLevel="0" collapsed="false">
      <c r="A61" s="2"/>
      <c r="B61" s="185"/>
      <c r="C61" s="14"/>
      <c r="D61" s="14" t="s">
        <v>145</v>
      </c>
      <c r="E61" s="14" t="s">
        <v>156</v>
      </c>
      <c r="F61" s="14"/>
      <c r="G61" s="14" t="s">
        <v>142</v>
      </c>
      <c r="H61" s="34" t="n">
        <v>0</v>
      </c>
      <c r="I61" s="37"/>
      <c r="J61" s="34" t="n">
        <f aca="false">ROUND(IF(H61&lt;0,H61*(1+TB_Fuel_Rate),H61*(1-TB_Fuel_Rate)),0)</f>
        <v>0</v>
      </c>
      <c r="K61" s="14" t="s">
        <v>143</v>
      </c>
      <c r="L61" s="14" t="s">
        <v>144</v>
      </c>
      <c r="M61" s="14" t="s">
        <v>13</v>
      </c>
      <c r="N61" s="60" t="s">
        <v>140</v>
      </c>
      <c r="O61" s="173"/>
    </row>
    <row r="62" customFormat="false" ht="23.25" hidden="false" customHeight="false" outlineLevel="0" collapsed="false">
      <c r="A62" s="2"/>
      <c r="B62" s="185"/>
      <c r="C62" s="14"/>
      <c r="D62" s="14" t="s">
        <v>145</v>
      </c>
      <c r="E62" s="14" t="s">
        <v>69</v>
      </c>
      <c r="F62" s="20" t="n">
        <v>11943</v>
      </c>
      <c r="G62" s="14" t="s">
        <v>142</v>
      </c>
      <c r="H62" s="34" t="n">
        <v>0</v>
      </c>
      <c r="I62" s="37"/>
      <c r="J62" s="34" t="n">
        <f aca="false">ROUND(IF(H62&lt;0,H62*(1+TB_Fuel_Rate),H62*(1-TB_Fuel_Rate)),0)</f>
        <v>0</v>
      </c>
      <c r="K62" s="14" t="s">
        <v>143</v>
      </c>
      <c r="L62" s="14" t="s">
        <v>144</v>
      </c>
      <c r="M62" s="14" t="s">
        <v>13</v>
      </c>
      <c r="N62" s="60" t="s">
        <v>140</v>
      </c>
      <c r="O62" s="173"/>
    </row>
    <row r="63" customFormat="false" ht="23.25" hidden="false" customHeight="false" outlineLevel="0" collapsed="false">
      <c r="A63" s="2"/>
      <c r="B63" s="185"/>
      <c r="C63" s="14"/>
      <c r="D63" s="14" t="s">
        <v>145</v>
      </c>
      <c r="E63" s="14" t="s">
        <v>94</v>
      </c>
      <c r="F63" s="14" t="n">
        <v>1608</v>
      </c>
      <c r="G63" s="14" t="s">
        <v>142</v>
      </c>
      <c r="H63" s="34" t="n">
        <v>0</v>
      </c>
      <c r="I63" s="37"/>
      <c r="J63" s="34" t="n">
        <f aca="false">ROUND(IF(H63&lt;0,H63*(1+TB_Fuel_Rate),H63*(1-TB_Fuel_Rate)),0)</f>
        <v>0</v>
      </c>
      <c r="K63" s="14" t="s">
        <v>143</v>
      </c>
      <c r="L63" s="14" t="s">
        <v>144</v>
      </c>
      <c r="M63" s="14" t="s">
        <v>13</v>
      </c>
      <c r="N63" s="60" t="s">
        <v>140</v>
      </c>
      <c r="O63" s="173"/>
    </row>
    <row r="64" customFormat="false" ht="23.25" hidden="false" customHeight="false" outlineLevel="0" collapsed="false">
      <c r="A64" s="2"/>
      <c r="B64" s="185"/>
      <c r="C64" s="14"/>
      <c r="D64" s="14" t="s">
        <v>145</v>
      </c>
      <c r="E64" s="14" t="s">
        <v>94</v>
      </c>
      <c r="F64" s="14" t="n">
        <v>1608</v>
      </c>
      <c r="G64" s="14" t="s">
        <v>142</v>
      </c>
      <c r="H64" s="34" t="n">
        <v>0</v>
      </c>
      <c r="I64" s="37"/>
      <c r="J64" s="34" t="n">
        <f aca="false">ROUND(IF(H64&lt;0,H64*(1+TB_Fuel_Rate),H64*(1-TB_Fuel_Rate)),0)</f>
        <v>0</v>
      </c>
      <c r="K64" s="14" t="s">
        <v>143</v>
      </c>
      <c r="L64" s="14" t="s">
        <v>144</v>
      </c>
      <c r="M64" s="14" t="s">
        <v>13</v>
      </c>
      <c r="N64" s="60" t="s">
        <v>140</v>
      </c>
      <c r="O64" s="173"/>
    </row>
    <row r="65" customFormat="false" ht="23.25" hidden="false" customHeight="false" outlineLevel="0" collapsed="false">
      <c r="A65" s="2"/>
      <c r="B65" s="185"/>
      <c r="D65" s="14" t="s">
        <v>157</v>
      </c>
      <c r="E65" s="14" t="s">
        <v>153</v>
      </c>
      <c r="F65" s="14" t="n">
        <v>2075</v>
      </c>
      <c r="G65" s="14" t="s">
        <v>142</v>
      </c>
      <c r="H65" s="34" t="n">
        <v>0</v>
      </c>
      <c r="I65" s="37"/>
      <c r="J65" s="34" t="n">
        <f aca="false">ROUND(IF(H65&lt;0,H65*(1+TB_Fuel_Rate),H65*(1-TB_Fuel_Rate)),0)</f>
        <v>0</v>
      </c>
      <c r="K65" s="14" t="s">
        <v>143</v>
      </c>
      <c r="L65" s="14" t="s">
        <v>144</v>
      </c>
      <c r="M65" s="14" t="s">
        <v>13</v>
      </c>
      <c r="N65" s="60" t="s">
        <v>140</v>
      </c>
      <c r="O65" s="173"/>
    </row>
    <row r="66" customFormat="false" ht="23.25" hidden="false" customHeight="false" outlineLevel="0" collapsed="false">
      <c r="A66" s="2"/>
      <c r="B66" s="185"/>
      <c r="D66" s="14" t="s">
        <v>157</v>
      </c>
      <c r="E66" s="14" t="s">
        <v>153</v>
      </c>
      <c r="F66" s="14" t="n">
        <v>2075</v>
      </c>
      <c r="G66" s="14" t="s">
        <v>142</v>
      </c>
      <c r="H66" s="34" t="n">
        <v>0</v>
      </c>
      <c r="I66" s="37"/>
      <c r="J66" s="34" t="n">
        <f aca="false">ROUND(IF(H66&lt;0,H66*(1+TB_Fuel_Rate),H66*(1-TB_Fuel_Rate)),0)</f>
        <v>0</v>
      </c>
      <c r="K66" s="14" t="s">
        <v>143</v>
      </c>
      <c r="L66" s="14" t="s">
        <v>144</v>
      </c>
      <c r="M66" s="14" t="s">
        <v>13</v>
      </c>
      <c r="N66" s="60" t="s">
        <v>140</v>
      </c>
      <c r="O66" s="173"/>
    </row>
    <row r="67" customFormat="false" ht="23.25" hidden="false" customHeight="false" outlineLevel="0" collapsed="false">
      <c r="B67" s="186"/>
      <c r="C67" s="14"/>
      <c r="D67" s="14" t="s">
        <v>157</v>
      </c>
      <c r="E67" s="14" t="s">
        <v>53</v>
      </c>
      <c r="F67" s="14" t="n">
        <v>41065000</v>
      </c>
      <c r="G67" s="14" t="s">
        <v>142</v>
      </c>
      <c r="H67" s="34" t="n">
        <v>0</v>
      </c>
      <c r="I67" s="53"/>
      <c r="J67" s="34" t="n">
        <f aca="false">ROUND(IF(H67&lt;0,H67*(1+TB_Fuel_Rate),H67*(1-TB_Fuel_Rate)),0)</f>
        <v>0</v>
      </c>
      <c r="K67" s="14" t="s">
        <v>143</v>
      </c>
      <c r="L67" s="14" t="s">
        <v>144</v>
      </c>
      <c r="M67" s="14" t="s">
        <v>13</v>
      </c>
      <c r="N67" s="60" t="s">
        <v>140</v>
      </c>
      <c r="O67" s="173"/>
    </row>
    <row r="68" customFormat="false" ht="23.25" hidden="false" customHeight="false" outlineLevel="0" collapsed="false">
      <c r="A68" s="2"/>
      <c r="B68" s="185"/>
      <c r="C68" s="8"/>
      <c r="D68" s="14" t="s">
        <v>157</v>
      </c>
      <c r="E68" s="154" t="s">
        <v>26</v>
      </c>
      <c r="F68" s="14" t="n">
        <v>5904</v>
      </c>
      <c r="G68" s="14" t="s">
        <v>142</v>
      </c>
      <c r="H68" s="34" t="n">
        <v>5000</v>
      </c>
      <c r="I68" s="53"/>
      <c r="J68" s="34" t="n">
        <f aca="false">ROUND(IF(H68&lt;0,H68*(1+TB_Fuel_Rate),H68*(1-TB_Fuel_Rate)),0)</f>
        <v>5000</v>
      </c>
      <c r="K68" s="14" t="s">
        <v>143</v>
      </c>
      <c r="L68" s="14" t="s">
        <v>144</v>
      </c>
      <c r="M68" s="14" t="s">
        <v>13</v>
      </c>
      <c r="N68" s="60" t="s">
        <v>140</v>
      </c>
      <c r="O68" s="173"/>
    </row>
    <row r="69" customFormat="false" ht="23.25" hidden="false" customHeight="false" outlineLevel="0" collapsed="false">
      <c r="A69" s="2"/>
      <c r="B69" s="185"/>
      <c r="C69" s="14"/>
      <c r="D69" s="14" t="s">
        <v>157</v>
      </c>
      <c r="E69" s="14" t="s">
        <v>153</v>
      </c>
      <c r="F69" s="14" t="n">
        <v>5866</v>
      </c>
      <c r="G69" s="14" t="s">
        <v>142</v>
      </c>
      <c r="H69" s="34" t="n">
        <v>0</v>
      </c>
      <c r="I69" s="53"/>
      <c r="J69" s="34" t="n">
        <f aca="false">ROUND(IF(H69&lt;0,H69*(1+TB_Fuel_Rate),H69*(1-TB_Fuel_Rate)),0)</f>
        <v>0</v>
      </c>
      <c r="K69" s="14" t="s">
        <v>143</v>
      </c>
      <c r="L69" s="14" t="s">
        <v>144</v>
      </c>
      <c r="M69" s="14" t="s">
        <v>13</v>
      </c>
      <c r="N69" s="60" t="s">
        <v>140</v>
      </c>
      <c r="O69" s="173"/>
    </row>
    <row r="70" customFormat="false" ht="23.25" hidden="false" customHeight="false" outlineLevel="0" collapsed="false">
      <c r="A70" s="2"/>
      <c r="B70" s="185"/>
      <c r="C70" s="8"/>
      <c r="D70" s="14" t="s">
        <v>157</v>
      </c>
      <c r="E70" s="14" t="s">
        <v>148</v>
      </c>
      <c r="F70" s="14" t="n">
        <v>20163</v>
      </c>
      <c r="G70" s="14" t="s">
        <v>142</v>
      </c>
      <c r="H70" s="34" t="n">
        <v>0</v>
      </c>
      <c r="I70" s="53"/>
      <c r="J70" s="34" t="n">
        <f aca="false">H70</f>
        <v>0</v>
      </c>
      <c r="K70" s="14" t="s">
        <v>143</v>
      </c>
      <c r="L70" s="14" t="s">
        <v>144</v>
      </c>
      <c r="M70" s="14" t="s">
        <v>13</v>
      </c>
      <c r="N70" s="60" t="s">
        <v>140</v>
      </c>
      <c r="O70" s="173"/>
    </row>
    <row r="71" customFormat="false" ht="23.25" hidden="false" customHeight="false" outlineLevel="0" collapsed="false">
      <c r="A71" s="2"/>
      <c r="B71" s="185"/>
      <c r="C71" s="8"/>
      <c r="D71" s="14" t="s">
        <v>157</v>
      </c>
      <c r="E71" s="14" t="s">
        <v>148</v>
      </c>
      <c r="F71" s="14" t="n">
        <v>20163</v>
      </c>
      <c r="G71" s="14" t="s">
        <v>142</v>
      </c>
      <c r="H71" s="34" t="n">
        <v>0</v>
      </c>
      <c r="I71" s="53"/>
      <c r="J71" s="34" t="n">
        <f aca="false">ROUND(IF(H71&lt;0,H71*(1+TB_Fuel_Rate),H71*(1-TB_Fuel_Rate)),0)</f>
        <v>0</v>
      </c>
      <c r="K71" s="14" t="s">
        <v>143</v>
      </c>
      <c r="L71" s="14" t="s">
        <v>144</v>
      </c>
      <c r="M71" s="14" t="s">
        <v>13</v>
      </c>
      <c r="N71" s="60" t="s">
        <v>140</v>
      </c>
      <c r="O71" s="173"/>
    </row>
    <row r="72" customFormat="false" ht="24" hidden="false" customHeight="false" outlineLevel="0" collapsed="false">
      <c r="B72" s="191"/>
      <c r="C72" s="64"/>
      <c r="D72" s="64"/>
      <c r="E72" s="64"/>
      <c r="F72" s="64"/>
      <c r="G72" s="64" t="s">
        <v>0</v>
      </c>
      <c r="H72" s="192" t="s">
        <v>0</v>
      </c>
      <c r="I72" s="193"/>
      <c r="J72" s="194"/>
      <c r="K72" s="64"/>
      <c r="L72" s="64"/>
      <c r="M72" s="64"/>
      <c r="N72" s="66"/>
    </row>
    <row r="73" customFormat="false" ht="23.25" hidden="false" customHeight="false" outlineLevel="0" collapsed="false">
      <c r="B73" s="1" t="s">
        <v>158</v>
      </c>
      <c r="C73" s="8"/>
      <c r="D73" s="8"/>
      <c r="E73" s="8"/>
      <c r="F73" s="8"/>
      <c r="G73" s="8"/>
      <c r="H73" s="4" t="n">
        <f aca="false">SUM(H7:H72)</f>
        <v>25000</v>
      </c>
      <c r="I73" s="174"/>
      <c r="J73" s="16" t="n">
        <f aca="false">SUM(J7:J72)</f>
        <v>25000</v>
      </c>
      <c r="K73" s="35" t="s">
        <v>32</v>
      </c>
      <c r="L73" s="4"/>
      <c r="M73" s="8"/>
      <c r="N73" s="8"/>
    </row>
    <row r="74" customFormat="false" ht="23.25" hidden="false" customHeight="false" outlineLevel="0" collapsed="false">
      <c r="B74" s="1" t="s">
        <v>159</v>
      </c>
      <c r="C74" s="8"/>
      <c r="D74" s="8"/>
      <c r="E74" s="8"/>
      <c r="F74" s="8"/>
      <c r="G74" s="8"/>
      <c r="H74" s="4"/>
      <c r="I74" s="174"/>
      <c r="J74" s="16" t="n">
        <v>25000</v>
      </c>
      <c r="K74" s="35" t="s">
        <v>47</v>
      </c>
      <c r="L74" s="4"/>
      <c r="M74" s="8"/>
      <c r="N74" s="8"/>
    </row>
    <row r="75" customFormat="false" ht="23.25" hidden="false" customHeight="false" outlineLevel="0" collapsed="false">
      <c r="B75" s="195" t="s">
        <v>160</v>
      </c>
      <c r="C75" s="169" t="s">
        <v>161</v>
      </c>
      <c r="D75" s="8"/>
      <c r="E75" s="8"/>
      <c r="F75" s="8"/>
      <c r="G75" s="179" t="s">
        <v>133</v>
      </c>
      <c r="H75" s="4"/>
      <c r="I75" s="174"/>
      <c r="J75" s="196" t="n">
        <f aca="false">J73-J74</f>
        <v>0</v>
      </c>
      <c r="K75" s="35" t="s">
        <v>162</v>
      </c>
      <c r="L75" s="197"/>
      <c r="M75" s="197"/>
      <c r="N75" s="8"/>
    </row>
    <row r="76" customFormat="false" ht="23.25" hidden="false" customHeight="false" outlineLevel="0" collapsed="false">
      <c r="B76" s="33"/>
      <c r="C76" s="198"/>
      <c r="D76" s="8" t="s">
        <v>163</v>
      </c>
      <c r="E76" s="8" t="n">
        <v>0</v>
      </c>
      <c r="F76" s="8"/>
      <c r="G76" s="179"/>
      <c r="H76" s="4"/>
      <c r="I76" s="174"/>
      <c r="J76" s="196"/>
      <c r="K76" s="35"/>
      <c r="L76" s="197"/>
      <c r="M76" s="197"/>
      <c r="N76" s="8"/>
    </row>
    <row r="77" customFormat="false" ht="23.25" hidden="false" customHeight="false" outlineLevel="0" collapsed="false">
      <c r="C77" s="199" t="n">
        <v>951222</v>
      </c>
      <c r="D77" s="102" t="s">
        <v>164</v>
      </c>
      <c r="E77" s="102" t="n">
        <v>10000</v>
      </c>
      <c r="F77" s="4"/>
      <c r="G77" s="200" t="n">
        <f aca="false">G78/0.9932</f>
        <v>0</v>
      </c>
      <c r="H77" s="4"/>
      <c r="I77" s="201"/>
      <c r="L77" s="197"/>
      <c r="M77" s="8"/>
      <c r="N77" s="197"/>
    </row>
    <row r="78" customFormat="false" ht="23.25" hidden="false" customHeight="false" outlineLevel="0" collapsed="false">
      <c r="C78" s="162"/>
      <c r="D78" s="8" t="s">
        <v>165</v>
      </c>
      <c r="E78" s="102"/>
      <c r="F78" s="202" t="n">
        <f aca="false">SUM(E75:E86)</f>
        <v>25000</v>
      </c>
      <c r="G78" s="203" t="n">
        <f aca="false">(J73+J96+J109)-F78</f>
        <v>0</v>
      </c>
      <c r="H78" s="4"/>
      <c r="I78" s="174" t="n">
        <v>0</v>
      </c>
      <c r="J78" s="4" t="s">
        <v>166</v>
      </c>
      <c r="K78" s="35"/>
      <c r="L78" s="19" t="s">
        <v>167</v>
      </c>
      <c r="M78" s="197"/>
      <c r="N78" s="197"/>
    </row>
    <row r="79" customFormat="false" ht="23.25" hidden="false" customHeight="false" outlineLevel="0" collapsed="false">
      <c r="C79" s="199" t="n">
        <v>951097</v>
      </c>
      <c r="D79" s="102" t="s">
        <v>168</v>
      </c>
      <c r="E79" s="204" t="n">
        <v>15000</v>
      </c>
      <c r="F79" s="104"/>
      <c r="G79" s="8"/>
      <c r="H79" s="4"/>
      <c r="I79" s="174" t="n">
        <v>0</v>
      </c>
      <c r="J79" s="4" t="s">
        <v>169</v>
      </c>
      <c r="K79" s="35"/>
      <c r="L79" s="19" t="s">
        <v>170</v>
      </c>
      <c r="M79" s="197"/>
      <c r="N79" s="197"/>
    </row>
    <row r="80" customFormat="false" ht="23.25" hidden="false" customHeight="false" outlineLevel="0" collapsed="false">
      <c r="C80" s="198"/>
      <c r="D80" s="8" t="s">
        <v>171</v>
      </c>
      <c r="E80" s="8" t="n">
        <v>0</v>
      </c>
      <c r="F80" s="104"/>
      <c r="G80" s="8"/>
      <c r="H80" s="4"/>
      <c r="I80" s="205" t="n">
        <v>0</v>
      </c>
      <c r="J80" s="4" t="s">
        <v>143</v>
      </c>
      <c r="K80" s="35"/>
      <c r="L80" s="19"/>
      <c r="M80" s="197"/>
      <c r="N80" s="197"/>
    </row>
    <row r="81" customFormat="false" ht="23.25" hidden="false" customHeight="false" outlineLevel="0" collapsed="false">
      <c r="D81" s="8" t="s">
        <v>172</v>
      </c>
      <c r="E81" s="8" t="n">
        <v>0</v>
      </c>
      <c r="F81" s="104"/>
      <c r="G81" s="8"/>
      <c r="H81" s="4"/>
      <c r="I81" s="174" t="n">
        <f aca="false">SUM(I78:I80)</f>
        <v>0</v>
      </c>
      <c r="J81" s="4" t="s">
        <v>0</v>
      </c>
      <c r="K81" s="35"/>
      <c r="L81" s="19"/>
      <c r="M81" s="197"/>
      <c r="N81" s="197"/>
    </row>
    <row r="82" customFormat="false" ht="23.25" hidden="false" customHeight="false" outlineLevel="0" collapsed="false">
      <c r="D82" s="8" t="s">
        <v>173</v>
      </c>
      <c r="E82" s="8" t="n">
        <v>0</v>
      </c>
      <c r="F82" s="104"/>
      <c r="G82" s="8"/>
      <c r="H82" s="4"/>
      <c r="I82" s="174"/>
      <c r="J82" s="4"/>
      <c r="K82" s="35"/>
      <c r="L82" s="19"/>
      <c r="M82" s="197"/>
      <c r="N82" s="197"/>
    </row>
    <row r="83" customFormat="false" ht="23.25" hidden="false" customHeight="false" outlineLevel="0" collapsed="false">
      <c r="D83" s="8" t="s">
        <v>174</v>
      </c>
      <c r="E83" s="8" t="n">
        <v>0</v>
      </c>
      <c r="F83" s="104"/>
      <c r="G83" s="8"/>
      <c r="H83" s="4"/>
      <c r="I83" s="174"/>
      <c r="J83" s="4"/>
      <c r="K83" s="35"/>
      <c r="L83" s="19"/>
      <c r="M83" s="197"/>
      <c r="N83" s="197"/>
    </row>
    <row r="84" customFormat="false" ht="23.25" hidden="false" customHeight="false" outlineLevel="0" collapsed="false">
      <c r="D84" s="8" t="s">
        <v>175</v>
      </c>
      <c r="E84" s="8" t="n">
        <v>0</v>
      </c>
      <c r="F84" s="104"/>
      <c r="G84" s="8"/>
      <c r="H84" s="4"/>
      <c r="I84" s="174"/>
      <c r="J84" s="4"/>
      <c r="K84" s="35"/>
      <c r="L84" s="19"/>
      <c r="M84" s="197"/>
      <c r="N84" s="197"/>
    </row>
    <row r="85" customFormat="false" ht="23.25" hidden="false" customHeight="false" outlineLevel="0" collapsed="false">
      <c r="C85" s="169"/>
      <c r="D85" s="8"/>
      <c r="E85" s="8"/>
      <c r="F85" s="104"/>
      <c r="G85" s="8"/>
      <c r="H85" s="4"/>
      <c r="I85" s="174"/>
      <c r="J85" s="4"/>
      <c r="K85" s="35"/>
      <c r="L85" s="19"/>
      <c r="M85" s="197"/>
      <c r="N85" s="197"/>
    </row>
    <row r="86" customFormat="false" ht="23.25" hidden="false" customHeight="false" outlineLevel="0" collapsed="false">
      <c r="C86" s="169"/>
      <c r="D86" s="8"/>
      <c r="E86" s="8"/>
      <c r="F86" s="104"/>
      <c r="G86" s="8"/>
      <c r="H86" s="4"/>
      <c r="I86" s="174"/>
      <c r="J86" s="4"/>
      <c r="K86" s="35"/>
      <c r="L86" s="19"/>
      <c r="M86" s="197"/>
      <c r="N86" s="197"/>
    </row>
    <row r="87" customFormat="false" ht="24" hidden="false" customHeight="false" outlineLevel="0" collapsed="false">
      <c r="C87" s="169"/>
      <c r="D87" s="8"/>
      <c r="E87" s="8"/>
      <c r="F87" s="104"/>
      <c r="G87" s="8"/>
      <c r="H87" s="4"/>
      <c r="I87" s="174"/>
      <c r="J87" s="4"/>
      <c r="K87" s="35"/>
      <c r="L87" s="19"/>
      <c r="M87" s="197"/>
      <c r="N87" s="197"/>
    </row>
    <row r="88" customFormat="false" ht="23.25" hidden="false" customHeight="false" outlineLevel="0" collapsed="false">
      <c r="B88" s="206" t="n">
        <v>916454</v>
      </c>
      <c r="C88" s="207"/>
      <c r="D88" s="207"/>
      <c r="E88" s="207"/>
      <c r="F88" s="207"/>
      <c r="G88" s="207"/>
      <c r="H88" s="208"/>
      <c r="I88" s="209"/>
      <c r="J88" s="208"/>
      <c r="K88" s="210"/>
      <c r="L88" s="211"/>
      <c r="M88" s="207"/>
      <c r="N88" s="212"/>
    </row>
    <row r="89" customFormat="false" ht="23.25" hidden="false" customHeight="false" outlineLevel="0" collapsed="false">
      <c r="B89" s="213" t="s">
        <v>176</v>
      </c>
      <c r="C89" s="14"/>
      <c r="D89" s="14" t="s">
        <v>145</v>
      </c>
      <c r="E89" s="14" t="s">
        <v>13</v>
      </c>
      <c r="F89" s="14" t="n">
        <v>41075000</v>
      </c>
      <c r="G89" s="14" t="s">
        <v>142</v>
      </c>
      <c r="H89" s="16" t="n">
        <v>0</v>
      </c>
      <c r="I89" s="37"/>
      <c r="J89" s="16" t="n">
        <f aca="false">ROUND(IF(H89&lt;0,H89*(1+TB_Fuel_Rate),H89*(1-TB_Fuel_Rate)),0)</f>
        <v>0</v>
      </c>
      <c r="K89" s="14" t="s">
        <v>143</v>
      </c>
      <c r="L89" s="14" t="s">
        <v>177</v>
      </c>
      <c r="M89" s="14" t="s">
        <v>178</v>
      </c>
      <c r="N89" s="60" t="s">
        <v>140</v>
      </c>
    </row>
    <row r="90" customFormat="false" ht="23.25" hidden="false" customHeight="false" outlineLevel="0" collapsed="false">
      <c r="B90" s="213" t="s">
        <v>179</v>
      </c>
      <c r="C90" s="14"/>
      <c r="D90" s="14" t="s">
        <v>145</v>
      </c>
      <c r="E90" s="14" t="s">
        <v>99</v>
      </c>
      <c r="F90" s="14" t="n">
        <v>5866</v>
      </c>
      <c r="G90" s="14" t="s">
        <v>142</v>
      </c>
      <c r="H90" s="16" t="n">
        <v>0</v>
      </c>
      <c r="I90" s="53"/>
      <c r="J90" s="16" t="n">
        <f aca="false">ROUND(IF(H90&lt;0,H90*(1+TB_Fuel_Rate),H90*(1-TB_Fuel_Rate)),0)</f>
        <v>0</v>
      </c>
      <c r="K90" s="14" t="s">
        <v>143</v>
      </c>
      <c r="L90" s="14" t="s">
        <v>177</v>
      </c>
      <c r="M90" s="14" t="s">
        <v>178</v>
      </c>
      <c r="N90" s="60" t="s">
        <v>140</v>
      </c>
      <c r="O90" s="173"/>
    </row>
    <row r="91" customFormat="false" ht="23.25" hidden="false" customHeight="false" outlineLevel="0" collapsed="false">
      <c r="B91" s="213"/>
      <c r="C91" s="14"/>
      <c r="D91" s="14" t="s">
        <v>157</v>
      </c>
      <c r="E91" s="14" t="s">
        <v>53</v>
      </c>
      <c r="F91" s="17" t="s">
        <v>68</v>
      </c>
      <c r="G91" s="14" t="s">
        <v>142</v>
      </c>
      <c r="H91" s="16" t="n">
        <v>0</v>
      </c>
      <c r="I91" s="37"/>
      <c r="J91" s="16" t="n">
        <f aca="false">ROUND(IF(H91&lt;0,H91*(1+TB_Fuel_Rate),H91*(1-TB_Fuel_Rate)),0)</f>
        <v>0</v>
      </c>
      <c r="K91" s="14" t="s">
        <v>143</v>
      </c>
      <c r="L91" s="14" t="s">
        <v>177</v>
      </c>
      <c r="M91" s="14" t="s">
        <v>178</v>
      </c>
      <c r="N91" s="60" t="s">
        <v>140</v>
      </c>
    </row>
    <row r="92" customFormat="false" ht="23.25" hidden="false" customHeight="false" outlineLevel="0" collapsed="false">
      <c r="B92" s="213"/>
      <c r="C92" s="14"/>
      <c r="D92" s="14" t="s">
        <v>141</v>
      </c>
      <c r="E92" s="14" t="s">
        <v>13</v>
      </c>
      <c r="F92" s="14" t="n">
        <v>33123252</v>
      </c>
      <c r="G92" s="14" t="s">
        <v>142</v>
      </c>
      <c r="H92" s="16" t="n">
        <v>0</v>
      </c>
      <c r="I92" s="37"/>
      <c r="J92" s="16" t="n">
        <f aca="false">ROUND(IF(H92&lt;0,H92*(1+TB_Fuel_Rate),H92*(1-TB_Fuel_Rate)),0)</f>
        <v>0</v>
      </c>
      <c r="K92" s="14" t="s">
        <v>143</v>
      </c>
      <c r="L92" s="14" t="s">
        <v>177</v>
      </c>
      <c r="M92" s="14" t="s">
        <v>178</v>
      </c>
      <c r="N92" s="60" t="s">
        <v>140</v>
      </c>
    </row>
    <row r="93" customFormat="false" ht="23.25" hidden="false" customHeight="false" outlineLevel="0" collapsed="false">
      <c r="A93" s="2"/>
      <c r="B93" s="186"/>
      <c r="C93" s="14"/>
      <c r="D93" s="14" t="s">
        <v>141</v>
      </c>
      <c r="E93" s="14" t="s">
        <v>180</v>
      </c>
      <c r="F93" s="14" t="n">
        <v>1752</v>
      </c>
      <c r="G93" s="14" t="s">
        <v>142</v>
      </c>
      <c r="H93" s="16" t="n">
        <v>0</v>
      </c>
      <c r="J93" s="16" t="n">
        <f aca="false">ROUND(IF(H93&lt;0,H93*(1+TB_Fuel_Rate),H93*(1-TB_Fuel_Rate)),0)</f>
        <v>0</v>
      </c>
      <c r="K93" s="14" t="s">
        <v>143</v>
      </c>
      <c r="L93" s="14" t="s">
        <v>177</v>
      </c>
      <c r="M93" s="14" t="s">
        <v>178</v>
      </c>
      <c r="N93" s="60" t="s">
        <v>140</v>
      </c>
      <c r="O93" s="32"/>
    </row>
    <row r="94" customFormat="false" ht="23.25" hidden="false" customHeight="false" outlineLevel="0" collapsed="false">
      <c r="B94" s="186"/>
      <c r="C94" s="14"/>
      <c r="D94" s="14" t="s">
        <v>141</v>
      </c>
      <c r="E94" s="14" t="s">
        <v>181</v>
      </c>
      <c r="F94" s="14" t="n">
        <v>9967</v>
      </c>
      <c r="G94" s="14" t="s">
        <v>142</v>
      </c>
      <c r="H94" s="16" t="n">
        <v>0</v>
      </c>
      <c r="I94" s="53"/>
      <c r="J94" s="16" t="n">
        <f aca="false">ROUND(IF(H94&lt;0,H94*(1+TB_Fuel_Rate),H94*(1-TB_Fuel_Rate)),0)</f>
        <v>0</v>
      </c>
      <c r="K94" s="14" t="s">
        <v>143</v>
      </c>
      <c r="L94" s="14" t="s">
        <v>177</v>
      </c>
      <c r="M94" s="14" t="s">
        <v>178</v>
      </c>
      <c r="N94" s="60" t="s">
        <v>140</v>
      </c>
      <c r="O94" s="173"/>
    </row>
    <row r="95" customFormat="false" ht="24" hidden="false" customHeight="false" outlineLevel="0" collapsed="false">
      <c r="B95" s="214"/>
      <c r="C95" s="215"/>
      <c r="D95" s="215"/>
      <c r="E95" s="215"/>
      <c r="F95" s="215"/>
      <c r="G95" s="215"/>
      <c r="H95" s="216"/>
      <c r="I95" s="217"/>
      <c r="J95" s="217"/>
      <c r="K95" s="215"/>
      <c r="L95" s="218"/>
      <c r="M95" s="215"/>
      <c r="N95" s="219"/>
    </row>
    <row r="96" customFormat="false" ht="23.25" hidden="false" customHeight="false" outlineLevel="0" collapsed="false">
      <c r="B96" s="220" t="s">
        <v>182</v>
      </c>
      <c r="C96" s="220"/>
      <c r="D96" s="220"/>
      <c r="E96" s="220"/>
      <c r="H96" s="221" t="n">
        <v>0</v>
      </c>
      <c r="I96" s="222"/>
      <c r="J96" s="221" t="n">
        <f aca="false">SUM(J89:J95)</f>
        <v>0</v>
      </c>
      <c r="K96" s="220"/>
      <c r="L96" s="223"/>
      <c r="M96" s="220"/>
      <c r="N96" s="220"/>
    </row>
    <row r="97" customFormat="false" ht="23.25" hidden="false" customHeight="false" outlineLevel="0" collapsed="false">
      <c r="B97" s="220"/>
      <c r="C97" s="220"/>
      <c r="D97" s="220"/>
      <c r="E97" s="220"/>
      <c r="F97" s="220"/>
      <c r="G97" s="8"/>
      <c r="H97" s="163" t="n">
        <f aca="false">SUM(H96)</f>
        <v>0</v>
      </c>
      <c r="I97" s="222"/>
      <c r="J97" s="16" t="n">
        <v>10000</v>
      </c>
      <c r="K97" s="35" t="s">
        <v>47</v>
      </c>
      <c r="L97" s="223"/>
      <c r="M97" s="220"/>
      <c r="N97" s="220"/>
    </row>
    <row r="98" customFormat="false" ht="23.25" hidden="false" customHeight="false" outlineLevel="0" collapsed="false">
      <c r="B98" s="220"/>
      <c r="C98" s="220"/>
      <c r="D98" s="220"/>
      <c r="E98" s="220"/>
      <c r="F98" s="220"/>
      <c r="G98" s="8"/>
      <c r="H98" s="224"/>
      <c r="I98" s="222"/>
      <c r="J98" s="196" t="n">
        <f aca="false">J96-J97</f>
        <v>-10000</v>
      </c>
      <c r="K98" s="35" t="s">
        <v>162</v>
      </c>
      <c r="L98" s="223"/>
      <c r="M98" s="220"/>
      <c r="N98" s="220"/>
    </row>
    <row r="99" customFormat="false" ht="23.25" hidden="false" customHeight="false" outlineLevel="0" collapsed="false">
      <c r="B99" s="220"/>
      <c r="C99" s="220"/>
      <c r="D99" s="220"/>
      <c r="E99" s="220"/>
      <c r="F99" s="220"/>
      <c r="G99" s="220"/>
      <c r="H99" s="224"/>
      <c r="I99" s="222"/>
      <c r="J99" s="196"/>
      <c r="K99" s="35"/>
      <c r="L99" s="223"/>
      <c r="M99" s="220"/>
      <c r="N99" s="220"/>
    </row>
    <row r="100" customFormat="false" ht="23.25" hidden="false" customHeight="false" outlineLevel="0" collapsed="false">
      <c r="B100" s="220"/>
      <c r="C100" s="220"/>
      <c r="D100" s="220"/>
      <c r="E100" s="220"/>
      <c r="F100" s="220"/>
      <c r="G100" s="8"/>
      <c r="H100" s="224"/>
      <c r="I100" s="222"/>
      <c r="J100" s="16"/>
      <c r="K100" s="35"/>
      <c r="L100" s="223"/>
      <c r="M100" s="220"/>
      <c r="N100" s="220"/>
    </row>
    <row r="101" customFormat="false" ht="24" hidden="false" customHeight="false" outlineLevel="0" collapsed="false">
      <c r="C101" s="8"/>
      <c r="D101" s="8"/>
      <c r="E101" s="8"/>
      <c r="F101" s="8"/>
      <c r="G101" s="8"/>
      <c r="H101" s="4"/>
      <c r="I101" s="174"/>
      <c r="J101" s="4"/>
      <c r="K101" s="35"/>
      <c r="L101" s="19"/>
      <c r="M101" s="8"/>
      <c r="N101" s="8"/>
    </row>
    <row r="102" customFormat="false" ht="23.25" hidden="false" customHeight="false" outlineLevel="0" collapsed="false">
      <c r="B102" s="206" t="n">
        <v>901239</v>
      </c>
      <c r="C102" s="207"/>
      <c r="D102" s="207"/>
      <c r="E102" s="207"/>
      <c r="F102" s="207"/>
      <c r="G102" s="207"/>
      <c r="H102" s="208"/>
      <c r="I102" s="209"/>
      <c r="J102" s="208"/>
      <c r="K102" s="210"/>
      <c r="L102" s="211"/>
      <c r="M102" s="207"/>
      <c r="N102" s="212"/>
    </row>
    <row r="103" customFormat="false" ht="23.25" hidden="false" customHeight="false" outlineLevel="0" collapsed="false">
      <c r="B103" s="213" t="s">
        <v>183</v>
      </c>
      <c r="C103" s="14"/>
      <c r="D103" s="14" t="s">
        <v>141</v>
      </c>
      <c r="E103" s="14" t="s">
        <v>13</v>
      </c>
      <c r="F103" s="14" t="n">
        <v>5866</v>
      </c>
      <c r="G103" s="14" t="s">
        <v>142</v>
      </c>
      <c r="H103" s="16" t="n">
        <v>0</v>
      </c>
      <c r="I103" s="53"/>
      <c r="J103" s="16" t="n">
        <f aca="false">ROUND(IF(H103&lt;0,H103*(1+TB_Fuel_Rate),H103*(1-TB_Fuel_Rate)),0)</f>
        <v>0</v>
      </c>
      <c r="K103" s="14" t="s">
        <v>143</v>
      </c>
      <c r="L103" s="14" t="s">
        <v>184</v>
      </c>
      <c r="M103" s="14" t="s">
        <v>13</v>
      </c>
      <c r="N103" s="60" t="s">
        <v>140</v>
      </c>
      <c r="O103" s="32"/>
    </row>
    <row r="104" customFormat="false" ht="23.25" hidden="false" customHeight="false" outlineLevel="0" collapsed="false">
      <c r="B104" s="225"/>
      <c r="C104" s="14"/>
      <c r="D104" s="14" t="s">
        <v>141</v>
      </c>
      <c r="E104" s="14" t="s">
        <v>148</v>
      </c>
      <c r="F104" s="14" t="n">
        <v>20163</v>
      </c>
      <c r="G104" s="14" t="s">
        <v>142</v>
      </c>
      <c r="H104" s="16" t="n">
        <v>0</v>
      </c>
      <c r="I104" s="37"/>
      <c r="J104" s="16" t="n">
        <f aca="false">ROUND(IF(H104&lt;0,H104*(1+TB_Fuel_Rate),H104*(1-TB_Fuel_Rate)),0)</f>
        <v>0</v>
      </c>
      <c r="K104" s="14" t="s">
        <v>143</v>
      </c>
      <c r="L104" s="14" t="s">
        <v>184</v>
      </c>
      <c r="M104" s="14" t="s">
        <v>13</v>
      </c>
      <c r="N104" s="60" t="s">
        <v>140</v>
      </c>
      <c r="O104" s="32"/>
    </row>
    <row r="105" customFormat="false" ht="23.25" hidden="false" customHeight="false" outlineLevel="0" collapsed="false">
      <c r="B105" s="225"/>
      <c r="C105" s="14"/>
      <c r="D105" s="14" t="s">
        <v>145</v>
      </c>
      <c r="E105" s="14" t="s">
        <v>13</v>
      </c>
      <c r="F105" s="14" t="n">
        <v>41066000</v>
      </c>
      <c r="G105" s="8" t="s">
        <v>142</v>
      </c>
      <c r="H105" s="16" t="n">
        <v>0</v>
      </c>
      <c r="I105" s="37"/>
      <c r="J105" s="16" t="n">
        <f aca="false">H105</f>
        <v>0</v>
      </c>
      <c r="K105" s="14" t="s">
        <v>143</v>
      </c>
      <c r="L105" s="14" t="s">
        <v>184</v>
      </c>
      <c r="M105" s="14" t="s">
        <v>13</v>
      </c>
      <c r="N105" s="60" t="s">
        <v>140</v>
      </c>
      <c r="O105" s="32"/>
    </row>
    <row r="106" customFormat="false" ht="23.25" hidden="false" customHeight="false" outlineLevel="0" collapsed="false">
      <c r="B106" s="225"/>
      <c r="C106" s="14"/>
      <c r="D106" s="14" t="s">
        <v>145</v>
      </c>
      <c r="E106" s="14" t="s">
        <v>13</v>
      </c>
      <c r="F106" s="14" t="n">
        <v>41066000</v>
      </c>
      <c r="G106" s="8" t="s">
        <v>142</v>
      </c>
      <c r="H106" s="16" t="n">
        <v>0</v>
      </c>
      <c r="I106" s="37"/>
      <c r="J106" s="16" t="n">
        <f aca="false">H106</f>
        <v>0</v>
      </c>
      <c r="K106" s="14" t="s">
        <v>169</v>
      </c>
      <c r="L106" s="14" t="s">
        <v>184</v>
      </c>
      <c r="M106" s="14" t="s">
        <v>13</v>
      </c>
      <c r="N106" s="60" t="s">
        <v>140</v>
      </c>
      <c r="O106" s="32"/>
    </row>
    <row r="107" customFormat="false" ht="23.25" hidden="false" customHeight="false" outlineLevel="0" collapsed="false">
      <c r="B107" s="225"/>
      <c r="C107" s="14"/>
      <c r="D107" s="14" t="s">
        <v>145</v>
      </c>
      <c r="E107" s="14" t="s">
        <v>70</v>
      </c>
      <c r="F107" s="14" t="n">
        <v>41069000</v>
      </c>
      <c r="G107" s="14" t="s">
        <v>142</v>
      </c>
      <c r="H107" s="16" t="n">
        <v>0</v>
      </c>
      <c r="I107" s="53"/>
      <c r="J107" s="16" t="n">
        <f aca="false">ROUND(IF(H107&lt;0,H107*(1+TB_Fuel_Rate),H107*(1-TB_Fuel_Rate)),0)</f>
        <v>0</v>
      </c>
      <c r="K107" s="14" t="s">
        <v>143</v>
      </c>
      <c r="L107" s="14" t="s">
        <v>177</v>
      </c>
      <c r="M107" s="14" t="s">
        <v>178</v>
      </c>
      <c r="N107" s="60" t="s">
        <v>140</v>
      </c>
      <c r="O107" s="32"/>
    </row>
    <row r="108" customFormat="false" ht="24" hidden="false" customHeight="false" outlineLevel="0" collapsed="false">
      <c r="B108" s="214" t="n">
        <v>-0.12</v>
      </c>
      <c r="C108" s="215"/>
      <c r="D108" s="215"/>
      <c r="E108" s="215"/>
      <c r="F108" s="215"/>
      <c r="G108" s="215"/>
      <c r="H108" s="216"/>
      <c r="I108" s="217"/>
      <c r="J108" s="226"/>
      <c r="K108" s="215"/>
      <c r="L108" s="218"/>
      <c r="M108" s="215"/>
      <c r="N108" s="219"/>
    </row>
    <row r="109" customFormat="false" ht="23.25" hidden="false" customHeight="false" outlineLevel="0" collapsed="false">
      <c r="B109" s="220"/>
      <c r="C109" s="220"/>
      <c r="D109" s="220"/>
      <c r="E109" s="220"/>
      <c r="H109" s="221" t="n">
        <f aca="false">SUM(H103:H108)</f>
        <v>0</v>
      </c>
      <c r="I109" s="222"/>
      <c r="J109" s="221" t="n">
        <f aca="false">SUM(J103:J108)</f>
        <v>0</v>
      </c>
      <c r="K109" s="220"/>
      <c r="L109" s="223"/>
      <c r="M109" s="220"/>
      <c r="N109" s="220"/>
    </row>
    <row r="110" customFormat="false" ht="23.25" hidden="false" customHeight="false" outlineLevel="0" collapsed="false">
      <c r="B110" s="220"/>
      <c r="C110" s="220"/>
      <c r="D110" s="220"/>
      <c r="E110" s="220"/>
      <c r="F110" s="220"/>
      <c r="G110" s="8"/>
      <c r="H110" s="224" t="n">
        <v>0</v>
      </c>
      <c r="I110" s="222"/>
      <c r="J110" s="16" t="n">
        <v>353000</v>
      </c>
      <c r="K110" s="35" t="s">
        <v>47</v>
      </c>
      <c r="L110" s="223"/>
      <c r="M110" s="220"/>
      <c r="N110" s="220"/>
    </row>
    <row r="111" customFormat="false" ht="23.25" hidden="false" customHeight="false" outlineLevel="0" collapsed="false">
      <c r="G111" s="8"/>
      <c r="H111" s="227"/>
      <c r="I111" s="3"/>
      <c r="J111" s="196" t="n">
        <f aca="false">J109-J110</f>
        <v>-353000</v>
      </c>
      <c r="K111" s="35" t="s">
        <v>162</v>
      </c>
      <c r="L111" s="228"/>
    </row>
    <row r="112" customFormat="false" ht="23.25" hidden="false" customHeight="false" outlineLevel="0" collapsed="false">
      <c r="G112" s="8"/>
      <c r="H112" s="227"/>
      <c r="I112" s="3"/>
      <c r="J112" s="32"/>
      <c r="K112" s="35"/>
      <c r="L112" s="228"/>
    </row>
    <row r="113" customFormat="false" ht="23.25" hidden="false" customHeight="false" outlineLevel="0" collapsed="false">
      <c r="B113" s="229" t="s">
        <v>185</v>
      </c>
      <c r="D113" s="230" t="s">
        <v>186</v>
      </c>
      <c r="E113" s="230" t="s">
        <v>187</v>
      </c>
      <c r="G113" s="8"/>
      <c r="H113" s="169"/>
      <c r="I113" s="229" t="s">
        <v>188</v>
      </c>
      <c r="J113" s="171"/>
      <c r="K113" s="230" t="s">
        <v>189</v>
      </c>
      <c r="L113" s="228"/>
      <c r="M113" s="230" t="s">
        <v>190</v>
      </c>
    </row>
    <row r="114" customFormat="false" ht="23.25" hidden="false" customHeight="false" outlineLevel="0" collapsed="false">
      <c r="C114" s="143" t="n">
        <v>889265</v>
      </c>
      <c r="D114" s="143" t="s">
        <v>191</v>
      </c>
      <c r="E114" s="143" t="s">
        <v>143</v>
      </c>
      <c r="G114" s="8"/>
      <c r="H114" s="169"/>
      <c r="I114" s="3"/>
      <c r="K114" s="8" t="n">
        <v>3856</v>
      </c>
      <c r="L114" s="2" t="s">
        <v>191</v>
      </c>
      <c r="M114" s="8" t="n">
        <v>902900</v>
      </c>
      <c r="N114" s="1" t="s">
        <v>192</v>
      </c>
    </row>
    <row r="115" customFormat="false" ht="23.25" hidden="false" customHeight="false" outlineLevel="0" collapsed="false">
      <c r="C115" s="8" t="n">
        <v>889266</v>
      </c>
      <c r="D115" s="8" t="s">
        <v>191</v>
      </c>
      <c r="E115" s="8" t="s">
        <v>169</v>
      </c>
      <c r="G115" s="8"/>
      <c r="H115" s="227"/>
      <c r="I115" s="3"/>
      <c r="K115" s="8" t="n">
        <v>3907</v>
      </c>
      <c r="L115" s="2" t="s">
        <v>193</v>
      </c>
      <c r="M115" s="8" t="n">
        <v>902901</v>
      </c>
      <c r="N115" s="1" t="s">
        <v>194</v>
      </c>
    </row>
    <row r="116" customFormat="false" ht="23.25" hidden="false" customHeight="false" outlineLevel="0" collapsed="false">
      <c r="C116" s="143" t="n">
        <v>889268</v>
      </c>
      <c r="D116" s="143" t="s">
        <v>195</v>
      </c>
      <c r="E116" s="231" t="s">
        <v>143</v>
      </c>
      <c r="F116" s="232" t="s">
        <v>196</v>
      </c>
      <c r="G116" s="8"/>
      <c r="H116" s="169"/>
      <c r="I116" s="3"/>
      <c r="K116" s="8" t="n">
        <v>5001</v>
      </c>
      <c r="L116" s="2" t="s">
        <v>195</v>
      </c>
      <c r="M116" s="8" t="n">
        <v>3850</v>
      </c>
      <c r="N116" s="1" t="s">
        <v>197</v>
      </c>
    </row>
    <row r="117" customFormat="false" ht="23.25" hidden="false" customHeight="false" outlineLevel="0" collapsed="false">
      <c r="C117" s="8" t="n">
        <v>889270</v>
      </c>
      <c r="D117" s="8" t="s">
        <v>195</v>
      </c>
      <c r="E117" s="8" t="s">
        <v>169</v>
      </c>
      <c r="G117" s="8"/>
      <c r="H117" s="169"/>
      <c r="I117" s="3"/>
      <c r="K117" s="8" t="n">
        <v>3848</v>
      </c>
      <c r="L117" s="2" t="s">
        <v>149</v>
      </c>
      <c r="M117" s="8" t="n">
        <v>3851</v>
      </c>
      <c r="N117" s="35" t="s">
        <v>198</v>
      </c>
    </row>
    <row r="118" customFormat="false" ht="23.25" hidden="false" customHeight="false" outlineLevel="0" collapsed="false">
      <c r="C118" s="8" t="n">
        <v>927358</v>
      </c>
      <c r="D118" s="8" t="s">
        <v>195</v>
      </c>
      <c r="E118" s="16" t="s">
        <v>197</v>
      </c>
      <c r="G118" s="8"/>
      <c r="H118" s="169"/>
      <c r="I118" s="3"/>
      <c r="K118" s="8" t="n">
        <v>3907</v>
      </c>
      <c r="L118" s="2" t="s">
        <v>199</v>
      </c>
      <c r="M118" s="8"/>
      <c r="N118" s="35"/>
    </row>
    <row r="119" customFormat="false" ht="23.25" hidden="false" customHeight="false" outlineLevel="0" collapsed="false">
      <c r="C119" s="143" t="n">
        <v>1060130</v>
      </c>
      <c r="D119" s="143" t="s">
        <v>149</v>
      </c>
      <c r="E119" s="231" t="s">
        <v>143</v>
      </c>
      <c r="G119" s="8"/>
      <c r="H119" s="169"/>
      <c r="I119" s="3"/>
      <c r="K119" s="8"/>
      <c r="L119" s="2"/>
      <c r="M119" s="8"/>
    </row>
    <row r="120" customFormat="false" ht="23.25" hidden="false" customHeight="false" outlineLevel="0" collapsed="false">
      <c r="C120" s="143" t="n">
        <v>889273</v>
      </c>
      <c r="D120" s="143" t="s">
        <v>200</v>
      </c>
      <c r="E120" s="143" t="s">
        <v>143</v>
      </c>
      <c r="G120" s="8"/>
      <c r="H120" s="169"/>
      <c r="I120" s="3"/>
      <c r="K120" s="8"/>
      <c r="L120" s="2"/>
      <c r="M120" s="8"/>
    </row>
    <row r="121" customFormat="false" ht="23.25" hidden="false" customHeight="false" outlineLevel="0" collapsed="false">
      <c r="C121" s="8" t="n">
        <v>889275</v>
      </c>
      <c r="D121" s="8" t="s">
        <v>200</v>
      </c>
      <c r="E121" s="8" t="s">
        <v>169</v>
      </c>
      <c r="G121" s="8"/>
      <c r="H121" s="169"/>
      <c r="I121" s="3"/>
      <c r="K121" s="8"/>
      <c r="L121" s="2"/>
      <c r="M121" s="8"/>
    </row>
    <row r="122" customFormat="false" ht="23.25" hidden="false" customHeight="false" outlineLevel="0" collapsed="false">
      <c r="G122" s="8"/>
      <c r="H122" s="169"/>
      <c r="I122" s="3"/>
      <c r="K122" s="233"/>
      <c r="L122" s="233"/>
      <c r="M122" s="21"/>
      <c r="N122" s="234"/>
    </row>
    <row r="123" customFormat="false" ht="23.25" hidden="false" customHeight="false" outlineLevel="0" collapsed="false">
      <c r="C123" s="8" t="n">
        <v>240512</v>
      </c>
      <c r="D123" s="8" t="s">
        <v>195</v>
      </c>
      <c r="E123" s="16" t="s">
        <v>201</v>
      </c>
      <c r="G123" s="8"/>
      <c r="H123" s="169"/>
      <c r="I123" s="3"/>
      <c r="K123" s="233"/>
      <c r="L123" s="233"/>
      <c r="M123" s="21"/>
      <c r="N123" s="234"/>
    </row>
    <row r="124" customFormat="false" ht="23.25" hidden="false" customHeight="false" outlineLevel="0" collapsed="false">
      <c r="C124" s="8" t="n">
        <v>284765</v>
      </c>
      <c r="D124" s="8" t="s">
        <v>195</v>
      </c>
      <c r="E124" s="16" t="s">
        <v>202</v>
      </c>
      <c r="G124" s="8"/>
      <c r="H124" s="169"/>
      <c r="I124" s="3"/>
      <c r="K124" s="8"/>
      <c r="L124" s="2"/>
      <c r="M124" s="8"/>
    </row>
    <row r="125" customFormat="false" ht="23.25" hidden="false" customHeight="false" outlineLevel="0" collapsed="false">
      <c r="C125" s="8" t="n">
        <v>667160</v>
      </c>
      <c r="D125" s="8" t="s">
        <v>191</v>
      </c>
      <c r="E125" s="16" t="s">
        <v>201</v>
      </c>
      <c r="G125" s="8"/>
      <c r="H125" s="169"/>
      <c r="I125" s="3"/>
      <c r="J125" s="32"/>
      <c r="K125" s="8"/>
      <c r="L125" s="228"/>
      <c r="M125" s="8"/>
    </row>
    <row r="126" customFormat="false" ht="23.25" hidden="false" customHeight="false" outlineLevel="0" collapsed="false">
      <c r="A126" s="2"/>
      <c r="B126" s="2"/>
      <c r="C126" s="8" t="n">
        <v>667367</v>
      </c>
      <c r="D126" s="8" t="s">
        <v>191</v>
      </c>
      <c r="E126" s="16" t="s">
        <v>202</v>
      </c>
      <c r="F126" s="4"/>
      <c r="G126" s="8"/>
      <c r="H126" s="4"/>
      <c r="I126" s="5"/>
      <c r="J126" s="4"/>
      <c r="K126" s="4" t="s">
        <v>0</v>
      </c>
      <c r="L126" s="4"/>
      <c r="M126" s="6"/>
      <c r="N126" s="6"/>
    </row>
    <row r="127" customFormat="false" ht="23.25" hidden="false" customHeight="false" outlineLevel="0" collapsed="false">
      <c r="A127" s="2"/>
      <c r="B127" s="2"/>
      <c r="C127" s="3"/>
      <c r="D127" s="4"/>
      <c r="E127" s="4"/>
      <c r="F127" s="4"/>
      <c r="G127" s="8"/>
      <c r="H127" s="4"/>
      <c r="I127" s="5"/>
      <c r="J127" s="4"/>
      <c r="K127" s="4"/>
      <c r="L127" s="4"/>
      <c r="M127" s="6"/>
      <c r="N127" s="6"/>
    </row>
    <row r="128" customFormat="false" ht="23.25" hidden="false" customHeight="false" outlineLevel="0" collapsed="false">
      <c r="A128" s="2"/>
      <c r="B128" s="2"/>
      <c r="C128" s="3"/>
      <c r="D128" s="8"/>
      <c r="E128" s="4"/>
      <c r="F128" s="6"/>
      <c r="G128" s="8"/>
      <c r="H128" s="4"/>
      <c r="I128" s="5"/>
      <c r="J128" s="3"/>
      <c r="K128" s="3"/>
      <c r="L128" s="4"/>
      <c r="M128" s="6"/>
      <c r="N128" s="6"/>
    </row>
    <row r="129" customFormat="false" ht="23.25" hidden="false" customHeight="false" outlineLevel="0" collapsed="false">
      <c r="A129" s="2"/>
      <c r="B129" s="2"/>
      <c r="C129" s="3" t="s">
        <v>0</v>
      </c>
      <c r="D129" s="8"/>
      <c r="E129" s="4"/>
      <c r="F129" s="6"/>
      <c r="G129" s="6"/>
      <c r="H129" s="4"/>
      <c r="I129" s="5"/>
      <c r="J129" s="3"/>
      <c r="K129" s="3"/>
      <c r="L129" s="4"/>
      <c r="M129" s="6"/>
      <c r="N129" s="6"/>
    </row>
    <row r="130" customFormat="false" ht="29.25" hidden="false" customHeight="true" outlineLevel="0" collapsed="false">
      <c r="A130" s="2"/>
      <c r="B130" s="2"/>
      <c r="C130" s="4" t="s">
        <v>4</v>
      </c>
      <c r="D130" s="4" t="s">
        <v>5</v>
      </c>
      <c r="E130" s="4" t="s">
        <v>6</v>
      </c>
      <c r="F130" s="6" t="s">
        <v>7</v>
      </c>
      <c r="G130" s="6" t="s">
        <v>203</v>
      </c>
      <c r="H130" s="4" t="s">
        <v>9</v>
      </c>
      <c r="I130" s="5"/>
      <c r="J130" s="4" t="s">
        <v>9</v>
      </c>
      <c r="K130" s="4" t="s">
        <v>5</v>
      </c>
      <c r="L130" s="4" t="s">
        <v>6</v>
      </c>
      <c r="M130" s="6" t="s">
        <v>10</v>
      </c>
      <c r="N130" s="4" t="s">
        <v>4</v>
      </c>
    </row>
    <row r="131" customFormat="false" ht="23.25" hidden="false" customHeight="false" outlineLevel="0" collapsed="false">
      <c r="A131" s="2"/>
      <c r="B131" s="180" t="s">
        <v>204</v>
      </c>
      <c r="C131" s="55"/>
      <c r="D131" s="181"/>
      <c r="E131" s="181"/>
      <c r="F131" s="181"/>
      <c r="G131" s="181"/>
      <c r="H131" s="181"/>
      <c r="I131" s="182"/>
      <c r="J131" s="181"/>
      <c r="K131" s="181"/>
      <c r="L131" s="181"/>
      <c r="M131" s="183"/>
      <c r="N131" s="235"/>
      <c r="O131" s="162"/>
    </row>
    <row r="132" customFormat="false" ht="23.25" hidden="false" customHeight="false" outlineLevel="0" collapsed="false">
      <c r="A132" s="2"/>
      <c r="B132" s="185"/>
      <c r="C132" s="14"/>
      <c r="D132" s="21" t="s">
        <v>145</v>
      </c>
      <c r="E132" s="21"/>
      <c r="F132" s="21" t="s">
        <v>0</v>
      </c>
      <c r="G132" s="21" t="s">
        <v>89</v>
      </c>
      <c r="H132" s="187" t="n">
        <v>0</v>
      </c>
      <c r="I132" s="162"/>
      <c r="J132" s="187" t="n">
        <f aca="false">H132</f>
        <v>0</v>
      </c>
      <c r="K132" s="21" t="s">
        <v>145</v>
      </c>
      <c r="L132" s="26" t="s">
        <v>26</v>
      </c>
      <c r="M132" s="236" t="n">
        <v>5904</v>
      </c>
      <c r="N132" s="237" t="n">
        <v>981848</v>
      </c>
      <c r="O132" s="175"/>
    </row>
    <row r="133" customFormat="false" ht="23.25" hidden="false" customHeight="false" outlineLevel="0" collapsed="false">
      <c r="A133" s="238"/>
      <c r="B133" s="239"/>
      <c r="C133" s="21"/>
      <c r="D133" s="21" t="s">
        <v>145</v>
      </c>
      <c r="E133" s="21"/>
      <c r="F133" s="21" t="s">
        <v>0</v>
      </c>
      <c r="G133" s="21" t="s">
        <v>89</v>
      </c>
      <c r="H133" s="187" t="n">
        <v>5000</v>
      </c>
      <c r="I133" s="162"/>
      <c r="J133" s="187" t="n">
        <f aca="false">H133</f>
        <v>5000</v>
      </c>
      <c r="K133" s="21" t="s">
        <v>145</v>
      </c>
      <c r="L133" s="26" t="s">
        <v>69</v>
      </c>
      <c r="M133" s="236" t="n">
        <v>11943</v>
      </c>
      <c r="N133" s="237" t="n">
        <v>981812</v>
      </c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62"/>
      <c r="CC133" s="162"/>
      <c r="CD133" s="162"/>
      <c r="CE133" s="162"/>
      <c r="CF133" s="162"/>
      <c r="CG133" s="162"/>
      <c r="CH133" s="162"/>
      <c r="CI133" s="162"/>
      <c r="CJ133" s="162"/>
      <c r="CK133" s="162"/>
      <c r="CL133" s="162"/>
      <c r="CM133" s="162"/>
      <c r="CN133" s="162"/>
      <c r="CO133" s="162"/>
      <c r="CP133" s="162"/>
      <c r="CQ133" s="162"/>
      <c r="CR133" s="162"/>
      <c r="CS133" s="162"/>
      <c r="CT133" s="162"/>
      <c r="CU133" s="162"/>
      <c r="CV133" s="162"/>
      <c r="CW133" s="162"/>
      <c r="CX133" s="162"/>
      <c r="CY133" s="162"/>
      <c r="CZ133" s="162"/>
      <c r="DA133" s="162"/>
      <c r="DB133" s="162"/>
      <c r="DC133" s="162"/>
      <c r="DD133" s="162"/>
      <c r="DE133" s="162"/>
      <c r="DF133" s="162"/>
      <c r="DG133" s="162"/>
      <c r="DH133" s="162"/>
      <c r="DI133" s="162"/>
      <c r="DJ133" s="162"/>
      <c r="DK133" s="162"/>
      <c r="DL133" s="162"/>
      <c r="DM133" s="162"/>
      <c r="DN133" s="162"/>
      <c r="DO133" s="162"/>
      <c r="DP133" s="162"/>
      <c r="DQ133" s="162"/>
      <c r="DR133" s="162"/>
      <c r="DS133" s="162"/>
      <c r="DT133" s="162"/>
      <c r="DU133" s="162"/>
      <c r="DV133" s="162"/>
      <c r="DW133" s="162"/>
      <c r="DX133" s="162"/>
      <c r="DY133" s="162"/>
      <c r="DZ133" s="162"/>
      <c r="EA133" s="162"/>
      <c r="EB133" s="162"/>
      <c r="EC133" s="162"/>
      <c r="ED133" s="162"/>
      <c r="EE133" s="162"/>
      <c r="EF133" s="162"/>
      <c r="EG133" s="162"/>
      <c r="EH133" s="162"/>
      <c r="EI133" s="162"/>
      <c r="EJ133" s="162"/>
      <c r="EK133" s="162"/>
      <c r="EL133" s="162"/>
      <c r="EM133" s="162"/>
      <c r="EN133" s="162"/>
      <c r="EO133" s="162"/>
      <c r="EP133" s="162"/>
      <c r="EQ133" s="162"/>
      <c r="ER133" s="162"/>
      <c r="ES133" s="162"/>
      <c r="ET133" s="162"/>
      <c r="EU133" s="162"/>
      <c r="EV133" s="162"/>
      <c r="EW133" s="162"/>
      <c r="EX133" s="162"/>
      <c r="EY133" s="162"/>
      <c r="EZ133" s="162"/>
      <c r="FA133" s="162"/>
      <c r="FB133" s="162"/>
      <c r="FC133" s="162"/>
      <c r="FD133" s="162"/>
      <c r="FE133" s="162"/>
      <c r="FF133" s="162"/>
      <c r="FG133" s="162"/>
      <c r="FH133" s="162"/>
      <c r="FI133" s="162"/>
      <c r="FJ133" s="162"/>
      <c r="FK133" s="162"/>
      <c r="FL133" s="162"/>
      <c r="FM133" s="162"/>
      <c r="FN133" s="162"/>
      <c r="FO133" s="162"/>
      <c r="FP133" s="162"/>
      <c r="FQ133" s="162"/>
      <c r="FR133" s="162"/>
      <c r="FS133" s="162"/>
      <c r="FT133" s="162"/>
      <c r="FU133" s="162"/>
      <c r="FV133" s="162"/>
      <c r="FW133" s="162"/>
      <c r="FX133" s="162"/>
      <c r="FY133" s="162"/>
      <c r="FZ133" s="162"/>
      <c r="GA133" s="162"/>
      <c r="GB133" s="162"/>
      <c r="GC133" s="162"/>
      <c r="GD133" s="162"/>
      <c r="GE133" s="162"/>
      <c r="GF133" s="162"/>
      <c r="GG133" s="162"/>
      <c r="GH133" s="162"/>
      <c r="GI133" s="162"/>
      <c r="GJ133" s="162"/>
      <c r="GK133" s="162"/>
      <c r="GL133" s="162"/>
      <c r="GM133" s="162"/>
      <c r="GN133" s="162"/>
      <c r="GO133" s="162"/>
      <c r="GP133" s="162"/>
      <c r="GQ133" s="162"/>
      <c r="GR133" s="162"/>
      <c r="GS133" s="162"/>
      <c r="GT133" s="162"/>
      <c r="GU133" s="162"/>
      <c r="GV133" s="162"/>
      <c r="GW133" s="162"/>
      <c r="GX133" s="162"/>
      <c r="GY133" s="162"/>
      <c r="GZ133" s="162"/>
      <c r="HA133" s="162"/>
      <c r="HB133" s="162"/>
      <c r="HC133" s="162"/>
      <c r="HD133" s="162"/>
      <c r="HE133" s="162"/>
      <c r="HF133" s="162"/>
      <c r="HG133" s="162"/>
      <c r="HH133" s="162"/>
      <c r="HI133" s="162"/>
      <c r="HJ133" s="162"/>
      <c r="HK133" s="162"/>
      <c r="HL133" s="162"/>
      <c r="HM133" s="162"/>
      <c r="HN133" s="162"/>
      <c r="HO133" s="162"/>
      <c r="HP133" s="162"/>
      <c r="HQ133" s="162"/>
      <c r="HR133" s="162"/>
      <c r="HS133" s="162"/>
      <c r="HT133" s="162"/>
      <c r="HU133" s="162"/>
      <c r="HV133" s="162"/>
      <c r="HW133" s="162"/>
      <c r="HX133" s="162"/>
      <c r="HY133" s="162"/>
      <c r="HZ133" s="162"/>
      <c r="IA133" s="162"/>
      <c r="IB133" s="162"/>
      <c r="IC133" s="162"/>
      <c r="ID133" s="162"/>
      <c r="IE133" s="162"/>
      <c r="IF133" s="162"/>
      <c r="IG133" s="162"/>
      <c r="IH133" s="162"/>
      <c r="II133" s="162"/>
      <c r="IJ133" s="162"/>
      <c r="IK133" s="162"/>
      <c r="IL133" s="162"/>
      <c r="IM133" s="162"/>
      <c r="IN133" s="162"/>
      <c r="IO133" s="162"/>
      <c r="IP133" s="162"/>
      <c r="IQ133" s="162"/>
      <c r="IR133" s="162"/>
      <c r="IS133" s="162"/>
      <c r="IT133" s="162"/>
      <c r="IU133" s="162"/>
      <c r="IV133" s="162"/>
      <c r="IW133" s="162"/>
    </row>
    <row r="134" customFormat="false" ht="23.25" hidden="false" customHeight="false" outlineLevel="0" collapsed="false">
      <c r="A134" s="238"/>
      <c r="B134" s="239"/>
      <c r="C134" s="21"/>
      <c r="D134" s="21" t="s">
        <v>145</v>
      </c>
      <c r="E134" s="21"/>
      <c r="F134" s="21" t="s">
        <v>0</v>
      </c>
      <c r="G134" s="21" t="s">
        <v>89</v>
      </c>
      <c r="H134" s="187" t="n">
        <v>5000</v>
      </c>
      <c r="I134" s="162"/>
      <c r="J134" s="187" t="n">
        <f aca="false">H134</f>
        <v>5000</v>
      </c>
      <c r="K134" s="21" t="s">
        <v>145</v>
      </c>
      <c r="L134" s="26" t="s">
        <v>69</v>
      </c>
      <c r="M134" s="236" t="n">
        <v>11943</v>
      </c>
      <c r="N134" s="237" t="n">
        <v>1008466</v>
      </c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62"/>
      <c r="CL134" s="162"/>
      <c r="CM134" s="162"/>
      <c r="CN134" s="162"/>
      <c r="CO134" s="162"/>
      <c r="CP134" s="162"/>
      <c r="CQ134" s="162"/>
      <c r="CR134" s="162"/>
      <c r="CS134" s="162"/>
      <c r="CT134" s="162"/>
      <c r="CU134" s="162"/>
      <c r="CV134" s="162"/>
      <c r="CW134" s="162"/>
      <c r="CX134" s="162"/>
      <c r="CY134" s="162"/>
      <c r="CZ134" s="162"/>
      <c r="DA134" s="162"/>
      <c r="DB134" s="162"/>
      <c r="DC134" s="162"/>
      <c r="DD134" s="162"/>
      <c r="DE134" s="162"/>
      <c r="DF134" s="162"/>
      <c r="DG134" s="162"/>
      <c r="DH134" s="162"/>
      <c r="DI134" s="162"/>
      <c r="DJ134" s="162"/>
      <c r="DK134" s="162"/>
      <c r="DL134" s="162"/>
      <c r="DM134" s="162"/>
      <c r="DN134" s="162"/>
      <c r="DO134" s="162"/>
      <c r="DP134" s="162"/>
      <c r="DQ134" s="162"/>
      <c r="DR134" s="162"/>
      <c r="DS134" s="162"/>
      <c r="DT134" s="162"/>
      <c r="DU134" s="162"/>
      <c r="DV134" s="162"/>
      <c r="DW134" s="162"/>
      <c r="DX134" s="162"/>
      <c r="DY134" s="162"/>
      <c r="DZ134" s="162"/>
      <c r="EA134" s="162"/>
      <c r="EB134" s="162"/>
      <c r="EC134" s="162"/>
      <c r="ED134" s="162"/>
      <c r="EE134" s="162"/>
      <c r="EF134" s="162"/>
      <c r="EG134" s="162"/>
      <c r="EH134" s="162"/>
      <c r="EI134" s="162"/>
      <c r="EJ134" s="162"/>
      <c r="EK134" s="162"/>
      <c r="EL134" s="162"/>
      <c r="EM134" s="162"/>
      <c r="EN134" s="162"/>
      <c r="EO134" s="162"/>
      <c r="EP134" s="162"/>
      <c r="EQ134" s="162"/>
      <c r="ER134" s="162"/>
      <c r="ES134" s="162"/>
      <c r="ET134" s="162"/>
      <c r="EU134" s="162"/>
      <c r="EV134" s="162"/>
      <c r="EW134" s="162"/>
      <c r="EX134" s="162"/>
      <c r="EY134" s="162"/>
      <c r="EZ134" s="162"/>
      <c r="FA134" s="162"/>
      <c r="FB134" s="162"/>
      <c r="FC134" s="162"/>
      <c r="FD134" s="162"/>
      <c r="FE134" s="162"/>
      <c r="FF134" s="162"/>
      <c r="FG134" s="162"/>
      <c r="FH134" s="162"/>
      <c r="FI134" s="162"/>
      <c r="FJ134" s="162"/>
      <c r="FK134" s="162"/>
      <c r="FL134" s="162"/>
      <c r="FM134" s="162"/>
      <c r="FN134" s="162"/>
      <c r="FO134" s="162"/>
      <c r="FP134" s="162"/>
      <c r="FQ134" s="162"/>
      <c r="FR134" s="162"/>
      <c r="FS134" s="162"/>
      <c r="FT134" s="162"/>
      <c r="FU134" s="162"/>
      <c r="FV134" s="162"/>
      <c r="FW134" s="162"/>
      <c r="FX134" s="162"/>
      <c r="FY134" s="162"/>
      <c r="FZ134" s="162"/>
      <c r="GA134" s="162"/>
      <c r="GB134" s="162"/>
      <c r="GC134" s="162"/>
      <c r="GD134" s="162"/>
      <c r="GE134" s="162"/>
      <c r="GF134" s="162"/>
      <c r="GG134" s="162"/>
      <c r="GH134" s="162"/>
      <c r="GI134" s="162"/>
      <c r="GJ134" s="162"/>
      <c r="GK134" s="162"/>
      <c r="GL134" s="162"/>
      <c r="GM134" s="162"/>
      <c r="GN134" s="162"/>
      <c r="GO134" s="162"/>
      <c r="GP134" s="162"/>
      <c r="GQ134" s="162"/>
      <c r="GR134" s="162"/>
      <c r="GS134" s="162"/>
      <c r="GT134" s="162"/>
      <c r="GU134" s="162"/>
      <c r="GV134" s="162"/>
      <c r="GW134" s="162"/>
      <c r="GX134" s="162"/>
      <c r="GY134" s="162"/>
      <c r="GZ134" s="162"/>
      <c r="HA134" s="162"/>
      <c r="HB134" s="162"/>
      <c r="HC134" s="162"/>
      <c r="HD134" s="162"/>
      <c r="HE134" s="162"/>
      <c r="HF134" s="162"/>
      <c r="HG134" s="162"/>
      <c r="HH134" s="162"/>
      <c r="HI134" s="162"/>
      <c r="HJ134" s="162"/>
      <c r="HK134" s="162"/>
      <c r="HL134" s="162"/>
      <c r="HM134" s="162"/>
      <c r="HN134" s="162"/>
      <c r="HO134" s="162"/>
      <c r="HP134" s="162"/>
      <c r="HQ134" s="162"/>
      <c r="HR134" s="162"/>
      <c r="HS134" s="162"/>
      <c r="HT134" s="162"/>
      <c r="HU134" s="162"/>
      <c r="HV134" s="162"/>
      <c r="HW134" s="162"/>
      <c r="HX134" s="162"/>
      <c r="HY134" s="162"/>
      <c r="HZ134" s="162"/>
      <c r="IA134" s="162"/>
      <c r="IB134" s="162"/>
      <c r="IC134" s="162"/>
      <c r="ID134" s="162"/>
      <c r="IE134" s="162"/>
      <c r="IF134" s="162"/>
      <c r="IG134" s="162"/>
      <c r="IH134" s="162"/>
      <c r="II134" s="162"/>
      <c r="IJ134" s="162"/>
      <c r="IK134" s="162"/>
      <c r="IL134" s="162"/>
      <c r="IM134" s="162"/>
      <c r="IN134" s="162"/>
      <c r="IO134" s="162"/>
      <c r="IP134" s="162"/>
      <c r="IQ134" s="162"/>
      <c r="IR134" s="162"/>
      <c r="IS134" s="162"/>
      <c r="IT134" s="162"/>
      <c r="IU134" s="162"/>
      <c r="IV134" s="162"/>
      <c r="IW134" s="162"/>
    </row>
    <row r="135" customFormat="false" ht="23.25" hidden="false" customHeight="false" outlineLevel="0" collapsed="false">
      <c r="A135" s="238"/>
      <c r="B135" s="239"/>
      <c r="C135" s="21"/>
      <c r="D135" s="21" t="s">
        <v>145</v>
      </c>
      <c r="E135" s="21"/>
      <c r="F135" s="21" t="s">
        <v>0</v>
      </c>
      <c r="G135" s="21" t="s">
        <v>89</v>
      </c>
      <c r="H135" s="187" t="n">
        <v>5000</v>
      </c>
      <c r="I135" s="162"/>
      <c r="J135" s="187" t="n">
        <f aca="false">H135</f>
        <v>5000</v>
      </c>
      <c r="K135" s="21" t="s">
        <v>145</v>
      </c>
      <c r="L135" s="26" t="s">
        <v>155</v>
      </c>
      <c r="M135" s="27" t="n">
        <v>26485</v>
      </c>
      <c r="N135" s="237" t="n">
        <v>1016948</v>
      </c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2"/>
      <c r="AT135" s="162"/>
      <c r="AU135" s="162"/>
      <c r="AV135" s="162"/>
      <c r="AW135" s="162"/>
      <c r="AX135" s="162"/>
      <c r="AY135" s="162"/>
      <c r="AZ135" s="162"/>
      <c r="BA135" s="162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2"/>
      <c r="CH135" s="162"/>
      <c r="CI135" s="162"/>
      <c r="CJ135" s="162"/>
      <c r="CK135" s="162"/>
      <c r="CL135" s="162"/>
      <c r="CM135" s="162"/>
      <c r="CN135" s="162"/>
      <c r="CO135" s="162"/>
      <c r="CP135" s="162"/>
      <c r="CQ135" s="162"/>
      <c r="CR135" s="162"/>
      <c r="CS135" s="162"/>
      <c r="CT135" s="162"/>
      <c r="CU135" s="162"/>
      <c r="CV135" s="162"/>
      <c r="CW135" s="162"/>
      <c r="CX135" s="162"/>
      <c r="CY135" s="162"/>
      <c r="CZ135" s="162"/>
      <c r="DA135" s="162"/>
      <c r="DB135" s="162"/>
      <c r="DC135" s="162"/>
      <c r="DD135" s="162"/>
      <c r="DE135" s="162"/>
      <c r="DF135" s="162"/>
      <c r="DG135" s="162"/>
      <c r="DH135" s="162"/>
      <c r="DI135" s="162"/>
      <c r="DJ135" s="162"/>
      <c r="DK135" s="162"/>
      <c r="DL135" s="162"/>
      <c r="DM135" s="162"/>
      <c r="DN135" s="162"/>
      <c r="DO135" s="162"/>
      <c r="DP135" s="162"/>
      <c r="DQ135" s="162"/>
      <c r="DR135" s="162"/>
      <c r="DS135" s="162"/>
      <c r="DT135" s="162"/>
      <c r="DU135" s="162"/>
      <c r="DV135" s="162"/>
      <c r="DW135" s="162"/>
      <c r="DX135" s="162"/>
      <c r="DY135" s="162"/>
      <c r="DZ135" s="162"/>
      <c r="EA135" s="162"/>
      <c r="EB135" s="162"/>
      <c r="EC135" s="162"/>
      <c r="ED135" s="162"/>
      <c r="EE135" s="162"/>
      <c r="EF135" s="162"/>
      <c r="EG135" s="162"/>
      <c r="EH135" s="162"/>
      <c r="EI135" s="162"/>
      <c r="EJ135" s="162"/>
      <c r="EK135" s="162"/>
      <c r="EL135" s="162"/>
      <c r="EM135" s="162"/>
      <c r="EN135" s="162"/>
      <c r="EO135" s="162"/>
      <c r="EP135" s="162"/>
      <c r="EQ135" s="162"/>
      <c r="ER135" s="162"/>
      <c r="ES135" s="162"/>
      <c r="ET135" s="162"/>
      <c r="EU135" s="162"/>
      <c r="EV135" s="162"/>
      <c r="EW135" s="162"/>
      <c r="EX135" s="162"/>
      <c r="EY135" s="162"/>
      <c r="EZ135" s="162"/>
      <c r="FA135" s="162"/>
      <c r="FB135" s="162"/>
      <c r="FC135" s="162"/>
      <c r="FD135" s="162"/>
      <c r="FE135" s="162"/>
      <c r="FF135" s="162"/>
      <c r="FG135" s="162"/>
      <c r="FH135" s="162"/>
      <c r="FI135" s="162"/>
      <c r="FJ135" s="162"/>
      <c r="FK135" s="162"/>
      <c r="FL135" s="162"/>
      <c r="FM135" s="162"/>
      <c r="FN135" s="162"/>
      <c r="FO135" s="162"/>
      <c r="FP135" s="162"/>
      <c r="FQ135" s="162"/>
      <c r="FR135" s="162"/>
      <c r="FS135" s="162"/>
      <c r="FT135" s="162"/>
      <c r="FU135" s="162"/>
      <c r="FV135" s="162"/>
      <c r="FW135" s="162"/>
      <c r="FX135" s="162"/>
      <c r="FY135" s="162"/>
      <c r="FZ135" s="162"/>
      <c r="GA135" s="162"/>
      <c r="GB135" s="162"/>
      <c r="GC135" s="162"/>
      <c r="GD135" s="162"/>
      <c r="GE135" s="162"/>
      <c r="GF135" s="162"/>
      <c r="GG135" s="162"/>
      <c r="GH135" s="162"/>
      <c r="GI135" s="162"/>
      <c r="GJ135" s="162"/>
      <c r="GK135" s="162"/>
      <c r="GL135" s="162"/>
      <c r="GM135" s="162"/>
      <c r="GN135" s="162"/>
      <c r="GO135" s="162"/>
      <c r="GP135" s="162"/>
      <c r="GQ135" s="162"/>
      <c r="GR135" s="162"/>
      <c r="GS135" s="162"/>
      <c r="GT135" s="162"/>
      <c r="GU135" s="162"/>
      <c r="GV135" s="162"/>
      <c r="GW135" s="162"/>
      <c r="GX135" s="162"/>
      <c r="GY135" s="162"/>
      <c r="GZ135" s="162"/>
      <c r="HA135" s="162"/>
      <c r="HB135" s="162"/>
      <c r="HC135" s="162"/>
      <c r="HD135" s="162"/>
      <c r="HE135" s="162"/>
      <c r="HF135" s="162"/>
      <c r="HG135" s="162"/>
      <c r="HH135" s="162"/>
      <c r="HI135" s="162"/>
      <c r="HJ135" s="162"/>
      <c r="HK135" s="162"/>
      <c r="HL135" s="162"/>
      <c r="HM135" s="162"/>
      <c r="HN135" s="162"/>
      <c r="HO135" s="162"/>
      <c r="HP135" s="162"/>
      <c r="HQ135" s="162"/>
      <c r="HR135" s="162"/>
      <c r="HS135" s="162"/>
      <c r="HT135" s="162"/>
      <c r="HU135" s="162"/>
      <c r="HV135" s="162"/>
      <c r="HW135" s="162"/>
      <c r="HX135" s="162"/>
      <c r="HY135" s="162"/>
      <c r="HZ135" s="162"/>
      <c r="IA135" s="162"/>
      <c r="IB135" s="162"/>
      <c r="IC135" s="162"/>
      <c r="ID135" s="162"/>
      <c r="IE135" s="162"/>
      <c r="IF135" s="162"/>
      <c r="IG135" s="162"/>
      <c r="IH135" s="162"/>
      <c r="II135" s="162"/>
      <c r="IJ135" s="162"/>
      <c r="IK135" s="162"/>
      <c r="IL135" s="162"/>
      <c r="IM135" s="162"/>
      <c r="IN135" s="162"/>
      <c r="IO135" s="162"/>
      <c r="IP135" s="162"/>
      <c r="IQ135" s="162"/>
      <c r="IR135" s="162"/>
      <c r="IS135" s="162"/>
      <c r="IT135" s="162"/>
      <c r="IU135" s="162"/>
      <c r="IV135" s="162"/>
      <c r="IW135" s="162"/>
    </row>
    <row r="136" customFormat="false" ht="23.25" hidden="false" customHeight="false" outlineLevel="0" collapsed="false">
      <c r="A136" s="2"/>
      <c r="B136" s="240"/>
      <c r="C136" s="14"/>
      <c r="D136" s="21" t="s">
        <v>145</v>
      </c>
      <c r="E136" s="21"/>
      <c r="F136" s="21" t="s">
        <v>0</v>
      </c>
      <c r="G136" s="21" t="s">
        <v>89</v>
      </c>
      <c r="H136" s="187" t="n">
        <v>5000</v>
      </c>
      <c r="I136" s="162"/>
      <c r="J136" s="187" t="n">
        <f aca="false">H136</f>
        <v>5000</v>
      </c>
      <c r="K136" s="21" t="s">
        <v>145</v>
      </c>
      <c r="L136" s="26" t="s">
        <v>98</v>
      </c>
      <c r="M136" s="236" t="n">
        <v>17931</v>
      </c>
      <c r="N136" s="237" t="n">
        <v>1012173</v>
      </c>
      <c r="O136" s="175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</row>
    <row r="137" customFormat="false" ht="23.25" hidden="false" customHeight="false" outlineLevel="0" collapsed="false">
      <c r="A137" s="2"/>
      <c r="B137" s="240"/>
      <c r="C137" s="14"/>
      <c r="D137" s="21" t="s">
        <v>145</v>
      </c>
      <c r="E137" s="21"/>
      <c r="F137" s="21" t="s">
        <v>0</v>
      </c>
      <c r="G137" s="21" t="s">
        <v>89</v>
      </c>
      <c r="H137" s="187" t="n">
        <v>5000</v>
      </c>
      <c r="I137" s="162"/>
      <c r="J137" s="187" t="n">
        <f aca="false">H137</f>
        <v>5000</v>
      </c>
      <c r="K137" s="21" t="s">
        <v>145</v>
      </c>
      <c r="L137" s="26" t="s">
        <v>98</v>
      </c>
      <c r="M137" s="236" t="n">
        <v>17931</v>
      </c>
      <c r="N137" s="237" t="n">
        <v>1009054</v>
      </c>
      <c r="O137" s="175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</row>
    <row r="138" customFormat="false" ht="23.25" hidden="false" customHeight="false" outlineLevel="0" collapsed="false">
      <c r="A138" s="2"/>
      <c r="B138" s="240"/>
      <c r="C138" s="14"/>
      <c r="D138" s="21" t="s">
        <v>145</v>
      </c>
      <c r="E138" s="21"/>
      <c r="F138" s="21" t="s">
        <v>0</v>
      </c>
      <c r="G138" s="21" t="s">
        <v>89</v>
      </c>
      <c r="H138" s="187" t="n">
        <v>5000</v>
      </c>
      <c r="I138" s="162"/>
      <c r="J138" s="187" t="n">
        <f aca="false">H138</f>
        <v>5000</v>
      </c>
      <c r="K138" s="21" t="s">
        <v>145</v>
      </c>
      <c r="L138" s="26" t="s">
        <v>98</v>
      </c>
      <c r="M138" s="236" t="n">
        <v>17931</v>
      </c>
      <c r="N138" s="237" t="n">
        <v>1008772</v>
      </c>
      <c r="O138" s="175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</row>
    <row r="139" customFormat="false" ht="23.25" hidden="false" customHeight="false" outlineLevel="0" collapsed="false">
      <c r="A139" s="2"/>
      <c r="B139" s="240"/>
      <c r="C139" s="14"/>
      <c r="D139" s="21" t="s">
        <v>145</v>
      </c>
      <c r="E139" s="21"/>
      <c r="F139" s="21" t="s">
        <v>0</v>
      </c>
      <c r="G139" s="21" t="s">
        <v>89</v>
      </c>
      <c r="H139" s="187" t="n">
        <v>5000</v>
      </c>
      <c r="I139" s="162"/>
      <c r="J139" s="187" t="n">
        <f aca="false">H139</f>
        <v>5000</v>
      </c>
      <c r="K139" s="21" t="s">
        <v>145</v>
      </c>
      <c r="L139" s="26" t="s">
        <v>98</v>
      </c>
      <c r="M139" s="236" t="n">
        <v>17931</v>
      </c>
      <c r="N139" s="237" t="n">
        <v>1012977</v>
      </c>
      <c r="O139" s="175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</row>
    <row r="140" customFormat="false" ht="23.25" hidden="false" customHeight="false" outlineLevel="0" collapsed="false">
      <c r="A140" s="238"/>
      <c r="B140" s="239"/>
      <c r="C140" s="21"/>
      <c r="D140" s="21" t="s">
        <v>145</v>
      </c>
      <c r="E140" s="21"/>
      <c r="F140" s="21" t="s">
        <v>0</v>
      </c>
      <c r="G140" s="21" t="s">
        <v>89</v>
      </c>
      <c r="H140" s="241" t="n">
        <v>0</v>
      </c>
      <c r="I140" s="162"/>
      <c r="J140" s="241" t="n">
        <f aca="false">H140</f>
        <v>0</v>
      </c>
      <c r="K140" s="21" t="s">
        <v>145</v>
      </c>
      <c r="L140" s="21" t="s">
        <v>117</v>
      </c>
      <c r="M140" s="21" t="n">
        <v>2075</v>
      </c>
      <c r="N140" s="237" t="n">
        <v>994469</v>
      </c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2"/>
      <c r="AO140" s="162"/>
      <c r="AP140" s="162"/>
      <c r="AQ140" s="162"/>
      <c r="AR140" s="162"/>
      <c r="AS140" s="162"/>
      <c r="AT140" s="162"/>
      <c r="AU140" s="162"/>
      <c r="AV140" s="162"/>
      <c r="AW140" s="162"/>
      <c r="AX140" s="162"/>
      <c r="AY140" s="162"/>
      <c r="AZ140" s="162"/>
      <c r="BA140" s="162"/>
      <c r="BB140" s="162"/>
      <c r="BC140" s="162"/>
      <c r="BD140" s="162"/>
      <c r="BE140" s="162"/>
      <c r="BF140" s="162"/>
      <c r="BG140" s="162"/>
      <c r="BH140" s="162"/>
      <c r="BI140" s="162"/>
      <c r="BJ140" s="162"/>
      <c r="BK140" s="162"/>
      <c r="BL140" s="162"/>
      <c r="BM140" s="162"/>
      <c r="BN140" s="162"/>
      <c r="BO140" s="162"/>
      <c r="BP140" s="162"/>
      <c r="BQ140" s="162"/>
      <c r="BR140" s="162"/>
      <c r="BS140" s="162"/>
      <c r="BT140" s="162"/>
      <c r="BU140" s="162"/>
      <c r="BV140" s="162"/>
      <c r="BW140" s="162"/>
      <c r="BX140" s="162"/>
      <c r="BY140" s="162"/>
      <c r="BZ140" s="162"/>
      <c r="CA140" s="162"/>
      <c r="CB140" s="162"/>
      <c r="CC140" s="162"/>
      <c r="CD140" s="162"/>
      <c r="CE140" s="162"/>
      <c r="CF140" s="162"/>
      <c r="CG140" s="162"/>
      <c r="CH140" s="162"/>
      <c r="CI140" s="162"/>
      <c r="CJ140" s="162"/>
      <c r="CK140" s="162"/>
      <c r="CL140" s="162"/>
      <c r="CM140" s="162"/>
      <c r="CN140" s="162"/>
      <c r="CO140" s="162"/>
      <c r="CP140" s="162"/>
      <c r="CQ140" s="162"/>
      <c r="CR140" s="162"/>
      <c r="CS140" s="162"/>
      <c r="CT140" s="162"/>
      <c r="CU140" s="162"/>
      <c r="CV140" s="162"/>
      <c r="CW140" s="162"/>
      <c r="CX140" s="162"/>
      <c r="CY140" s="162"/>
      <c r="CZ140" s="162"/>
      <c r="DA140" s="162"/>
      <c r="DB140" s="162"/>
      <c r="DC140" s="162"/>
      <c r="DD140" s="162"/>
      <c r="DE140" s="162"/>
      <c r="DF140" s="162"/>
      <c r="DG140" s="162"/>
      <c r="DH140" s="162"/>
      <c r="DI140" s="162"/>
      <c r="DJ140" s="162"/>
      <c r="DK140" s="162"/>
      <c r="DL140" s="162"/>
      <c r="DM140" s="162"/>
      <c r="DN140" s="162"/>
      <c r="DO140" s="162"/>
      <c r="DP140" s="162"/>
      <c r="DQ140" s="162"/>
      <c r="DR140" s="162"/>
      <c r="DS140" s="162"/>
      <c r="DT140" s="162"/>
      <c r="DU140" s="162"/>
      <c r="DV140" s="162"/>
      <c r="DW140" s="162"/>
      <c r="DX140" s="162"/>
      <c r="DY140" s="162"/>
      <c r="DZ140" s="162"/>
      <c r="EA140" s="162"/>
      <c r="EB140" s="162"/>
      <c r="EC140" s="162"/>
      <c r="ED140" s="162"/>
      <c r="EE140" s="162"/>
      <c r="EF140" s="162"/>
      <c r="EG140" s="162"/>
      <c r="EH140" s="162"/>
      <c r="EI140" s="162"/>
      <c r="EJ140" s="162"/>
      <c r="EK140" s="162"/>
      <c r="EL140" s="162"/>
      <c r="EM140" s="162"/>
      <c r="EN140" s="162"/>
      <c r="EO140" s="162"/>
      <c r="EP140" s="162"/>
      <c r="EQ140" s="162"/>
      <c r="ER140" s="162"/>
      <c r="ES140" s="162"/>
      <c r="ET140" s="162"/>
      <c r="EU140" s="162"/>
      <c r="EV140" s="162"/>
      <c r="EW140" s="162"/>
      <c r="EX140" s="162"/>
      <c r="EY140" s="162"/>
      <c r="EZ140" s="162"/>
      <c r="FA140" s="162"/>
      <c r="FB140" s="162"/>
      <c r="FC140" s="162"/>
      <c r="FD140" s="162"/>
      <c r="FE140" s="162"/>
      <c r="FF140" s="162"/>
      <c r="FG140" s="162"/>
      <c r="FH140" s="162"/>
      <c r="FI140" s="162"/>
      <c r="FJ140" s="162"/>
      <c r="FK140" s="162"/>
      <c r="FL140" s="162"/>
      <c r="FM140" s="162"/>
      <c r="FN140" s="162"/>
      <c r="FO140" s="162"/>
      <c r="FP140" s="162"/>
      <c r="FQ140" s="162"/>
      <c r="FR140" s="162"/>
      <c r="FS140" s="162"/>
      <c r="FT140" s="162"/>
      <c r="FU140" s="162"/>
      <c r="FV140" s="162"/>
      <c r="FW140" s="162"/>
      <c r="FX140" s="162"/>
      <c r="FY140" s="162"/>
      <c r="FZ140" s="162"/>
      <c r="GA140" s="162"/>
      <c r="GB140" s="162"/>
      <c r="GC140" s="162"/>
      <c r="GD140" s="162"/>
      <c r="GE140" s="162"/>
      <c r="GF140" s="162"/>
      <c r="GG140" s="162"/>
      <c r="GH140" s="162"/>
      <c r="GI140" s="162"/>
      <c r="GJ140" s="162"/>
      <c r="GK140" s="162"/>
      <c r="GL140" s="162"/>
      <c r="GM140" s="162"/>
      <c r="GN140" s="162"/>
      <c r="GO140" s="162"/>
      <c r="GP140" s="162"/>
      <c r="GQ140" s="162"/>
      <c r="GR140" s="162"/>
      <c r="GS140" s="162"/>
      <c r="GT140" s="162"/>
      <c r="GU140" s="162"/>
      <c r="GV140" s="162"/>
      <c r="GW140" s="162"/>
      <c r="GX140" s="162"/>
      <c r="GY140" s="162"/>
      <c r="GZ140" s="162"/>
      <c r="HA140" s="162"/>
      <c r="HB140" s="162"/>
      <c r="HC140" s="162"/>
      <c r="HD140" s="162"/>
      <c r="HE140" s="162"/>
      <c r="HF140" s="162"/>
      <c r="HG140" s="162"/>
      <c r="HH140" s="162"/>
      <c r="HI140" s="162"/>
      <c r="HJ140" s="162"/>
      <c r="HK140" s="162"/>
      <c r="HL140" s="162"/>
      <c r="HM140" s="162"/>
      <c r="HN140" s="162"/>
      <c r="HO140" s="162"/>
      <c r="HP140" s="162"/>
      <c r="HQ140" s="162"/>
      <c r="HR140" s="162"/>
      <c r="HS140" s="162"/>
      <c r="HT140" s="162"/>
      <c r="HU140" s="162"/>
      <c r="HV140" s="162"/>
      <c r="HW140" s="162"/>
      <c r="HX140" s="162"/>
      <c r="HY140" s="162"/>
      <c r="HZ140" s="162"/>
      <c r="IA140" s="162"/>
      <c r="IB140" s="162"/>
      <c r="IC140" s="162"/>
      <c r="ID140" s="162"/>
      <c r="IE140" s="162"/>
      <c r="IF140" s="162"/>
      <c r="IG140" s="162"/>
      <c r="IH140" s="162"/>
      <c r="II140" s="162"/>
      <c r="IJ140" s="162"/>
      <c r="IK140" s="162"/>
      <c r="IL140" s="162"/>
      <c r="IM140" s="162"/>
      <c r="IN140" s="162"/>
      <c r="IO140" s="162"/>
      <c r="IP140" s="162"/>
      <c r="IQ140" s="162"/>
      <c r="IR140" s="162"/>
      <c r="IS140" s="162"/>
      <c r="IT140" s="162"/>
      <c r="IU140" s="162"/>
      <c r="IV140" s="162"/>
      <c r="IW140" s="162"/>
    </row>
    <row r="141" customFormat="false" ht="23.25" hidden="false" customHeight="false" outlineLevel="0" collapsed="false">
      <c r="B141" s="240"/>
      <c r="C141" s="37" t="n">
        <v>1032930</v>
      </c>
      <c r="D141" s="14" t="s">
        <v>145</v>
      </c>
      <c r="E141" s="14"/>
      <c r="F141" s="220"/>
      <c r="G141" s="14" t="s">
        <v>89</v>
      </c>
      <c r="H141" s="34" t="n">
        <v>0</v>
      </c>
      <c r="I141" s="162"/>
      <c r="J141" s="34" t="n">
        <f aca="false">H141</f>
        <v>0</v>
      </c>
      <c r="K141" s="14" t="s">
        <v>145</v>
      </c>
      <c r="L141" s="14" t="s">
        <v>23</v>
      </c>
      <c r="M141" s="14" t="n">
        <v>1510</v>
      </c>
      <c r="N141" s="242" t="n">
        <v>1022297</v>
      </c>
    </row>
    <row r="142" customFormat="false" ht="23.25" hidden="false" customHeight="false" outlineLevel="0" collapsed="false">
      <c r="B142" s="240"/>
      <c r="C142" s="37" t="n">
        <v>1032935</v>
      </c>
      <c r="D142" s="14" t="s">
        <v>145</v>
      </c>
      <c r="E142" s="14"/>
      <c r="F142" s="220"/>
      <c r="G142" s="14" t="s">
        <v>89</v>
      </c>
      <c r="H142" s="34" t="n">
        <v>5000</v>
      </c>
      <c r="I142" s="162"/>
      <c r="J142" s="34" t="n">
        <f aca="false">H142</f>
        <v>5000</v>
      </c>
      <c r="K142" s="14" t="s">
        <v>145</v>
      </c>
      <c r="L142" s="14" t="s">
        <v>23</v>
      </c>
      <c r="M142" s="14" t="n">
        <v>1510</v>
      </c>
      <c r="N142" s="242" t="n">
        <v>1021710</v>
      </c>
    </row>
    <row r="143" customFormat="false" ht="23.25" hidden="false" customHeight="false" outlineLevel="0" collapsed="false">
      <c r="A143" s="2"/>
      <c r="B143" s="240"/>
      <c r="C143" s="174"/>
      <c r="D143" s="14" t="s">
        <v>145</v>
      </c>
      <c r="E143" s="14"/>
      <c r="F143" s="14" t="s">
        <v>0</v>
      </c>
      <c r="G143" s="14" t="s">
        <v>89</v>
      </c>
      <c r="H143" s="34" t="n">
        <v>0</v>
      </c>
      <c r="I143" s="162"/>
      <c r="J143" s="34" t="n">
        <f aca="false">H143</f>
        <v>0</v>
      </c>
      <c r="K143" s="14" t="s">
        <v>145</v>
      </c>
      <c r="L143" s="14" t="s">
        <v>94</v>
      </c>
      <c r="M143" s="20" t="n">
        <v>1608</v>
      </c>
      <c r="N143" s="242" t="n">
        <v>1021710</v>
      </c>
      <c r="O143" s="32"/>
    </row>
    <row r="144" customFormat="false" ht="23.25" hidden="false" customHeight="false" outlineLevel="0" collapsed="false">
      <c r="A144" s="2"/>
      <c r="B144" s="240"/>
      <c r="C144" s="174"/>
      <c r="D144" s="14" t="s">
        <v>145</v>
      </c>
      <c r="E144" s="14"/>
      <c r="F144" s="14" t="s">
        <v>0</v>
      </c>
      <c r="G144" s="14" t="s">
        <v>89</v>
      </c>
      <c r="H144" s="34" t="n">
        <v>0</v>
      </c>
      <c r="I144" s="162"/>
      <c r="J144" s="34" t="n">
        <f aca="false">H144</f>
        <v>0</v>
      </c>
      <c r="K144" s="14" t="s">
        <v>145</v>
      </c>
      <c r="L144" s="14" t="s">
        <v>93</v>
      </c>
      <c r="M144" s="14" t="n">
        <v>20897</v>
      </c>
      <c r="N144" s="242"/>
      <c r="O144" s="32"/>
    </row>
    <row r="145" customFormat="false" ht="23.25" hidden="false" customHeight="false" outlineLevel="0" collapsed="false">
      <c r="A145" s="2"/>
      <c r="B145" s="240"/>
      <c r="C145" s="174"/>
      <c r="D145" s="14" t="s">
        <v>145</v>
      </c>
      <c r="E145" s="14"/>
      <c r="F145" s="14" t="s">
        <v>0</v>
      </c>
      <c r="G145" s="14" t="s">
        <v>89</v>
      </c>
      <c r="H145" s="34" t="n">
        <v>10000</v>
      </c>
      <c r="I145" s="162"/>
      <c r="J145" s="34" t="n">
        <f aca="false">H145</f>
        <v>10000</v>
      </c>
      <c r="K145" s="14" t="s">
        <v>145</v>
      </c>
      <c r="L145" s="154" t="s">
        <v>205</v>
      </c>
      <c r="M145" s="14" t="n">
        <v>20163</v>
      </c>
      <c r="N145" s="242" t="n">
        <v>1021805</v>
      </c>
      <c r="O145" s="32"/>
    </row>
    <row r="146" customFormat="false" ht="23.25" hidden="false" customHeight="false" outlineLevel="0" collapsed="false">
      <c r="A146" s="2"/>
      <c r="B146" s="240"/>
      <c r="C146" s="174"/>
      <c r="D146" s="14" t="s">
        <v>145</v>
      </c>
      <c r="E146" s="14"/>
      <c r="F146" s="14" t="s">
        <v>0</v>
      </c>
      <c r="G146" s="14" t="s">
        <v>89</v>
      </c>
      <c r="H146" s="34" t="n">
        <v>5000</v>
      </c>
      <c r="I146" s="162"/>
      <c r="J146" s="34" t="n">
        <f aca="false">H146</f>
        <v>5000</v>
      </c>
      <c r="K146" s="14" t="s">
        <v>145</v>
      </c>
      <c r="L146" s="154" t="s">
        <v>205</v>
      </c>
      <c r="M146" s="14" t="n">
        <v>20163</v>
      </c>
      <c r="N146" s="242"/>
      <c r="O146" s="32"/>
    </row>
    <row r="147" customFormat="false" ht="23.25" hidden="false" customHeight="false" outlineLevel="0" collapsed="false">
      <c r="A147" s="2"/>
      <c r="B147" s="240"/>
      <c r="C147" s="174"/>
      <c r="D147" s="14" t="s">
        <v>145</v>
      </c>
      <c r="E147" s="14"/>
      <c r="F147" s="14" t="s">
        <v>0</v>
      </c>
      <c r="G147" s="14" t="s">
        <v>89</v>
      </c>
      <c r="H147" s="34" t="n">
        <v>0</v>
      </c>
      <c r="I147" s="162"/>
      <c r="J147" s="34" t="n">
        <f aca="false">H147</f>
        <v>0</v>
      </c>
      <c r="K147" s="14" t="s">
        <v>145</v>
      </c>
      <c r="L147" s="14" t="s">
        <v>69</v>
      </c>
      <c r="M147" s="14" t="n">
        <v>11943</v>
      </c>
      <c r="N147" s="242"/>
      <c r="O147" s="32"/>
    </row>
    <row r="148" customFormat="false" ht="23.25" hidden="false" customHeight="false" outlineLevel="0" collapsed="false">
      <c r="A148" s="2"/>
      <c r="B148" s="239"/>
      <c r="C148" s="174"/>
      <c r="D148" s="14" t="s">
        <v>145</v>
      </c>
      <c r="E148" s="14"/>
      <c r="F148" s="14" t="s">
        <v>0</v>
      </c>
      <c r="G148" s="14" t="s">
        <v>89</v>
      </c>
      <c r="H148" s="34" t="n">
        <v>0</v>
      </c>
      <c r="I148" s="162"/>
      <c r="J148" s="34" t="n">
        <f aca="false">H148</f>
        <v>0</v>
      </c>
      <c r="K148" s="14" t="s">
        <v>145</v>
      </c>
      <c r="L148" s="14" t="s">
        <v>69</v>
      </c>
      <c r="M148" s="14" t="n">
        <v>11943</v>
      </c>
      <c r="N148" s="242"/>
      <c r="O148" s="32"/>
    </row>
    <row r="149" customFormat="false" ht="23.25" hidden="false" customHeight="false" outlineLevel="0" collapsed="false">
      <c r="A149" s="2"/>
      <c r="B149" s="239"/>
      <c r="C149" s="243"/>
      <c r="D149" s="14" t="s">
        <v>145</v>
      </c>
      <c r="E149" s="14"/>
      <c r="F149" s="14" t="s">
        <v>0</v>
      </c>
      <c r="G149" s="14" t="s">
        <v>89</v>
      </c>
      <c r="H149" s="34" t="n">
        <v>0</v>
      </c>
      <c r="I149" s="162"/>
      <c r="J149" s="34" t="n">
        <f aca="false">H149</f>
        <v>0</v>
      </c>
      <c r="K149" s="14" t="s">
        <v>145</v>
      </c>
      <c r="L149" s="14" t="s">
        <v>53</v>
      </c>
      <c r="M149" s="14"/>
      <c r="N149" s="242" t="n">
        <v>1025059</v>
      </c>
      <c r="O149" s="32"/>
    </row>
    <row r="150" customFormat="false" ht="23.25" hidden="false" customHeight="false" outlineLevel="0" collapsed="false">
      <c r="A150" s="2"/>
      <c r="B150" s="240"/>
      <c r="C150" s="174" t="n">
        <v>1032984</v>
      </c>
      <c r="D150" s="14" t="s">
        <v>145</v>
      </c>
      <c r="E150" s="14"/>
      <c r="F150" s="14" t="s">
        <v>0</v>
      </c>
      <c r="G150" s="14" t="s">
        <v>89</v>
      </c>
      <c r="H150" s="34" t="n">
        <v>0</v>
      </c>
      <c r="I150" s="162"/>
      <c r="J150" s="34" t="n">
        <f aca="false">H150</f>
        <v>0</v>
      </c>
      <c r="K150" s="14" t="s">
        <v>145</v>
      </c>
      <c r="L150" s="14" t="s">
        <v>147</v>
      </c>
      <c r="M150" s="14" t="n">
        <v>15037</v>
      </c>
      <c r="N150" s="242" t="n">
        <v>1024965</v>
      </c>
      <c r="O150" s="32"/>
    </row>
    <row r="151" customFormat="false" ht="23.25" hidden="false" customHeight="false" outlineLevel="0" collapsed="false">
      <c r="A151" s="2"/>
      <c r="B151" s="240"/>
      <c r="C151" s="174"/>
      <c r="D151" s="14" t="s">
        <v>145</v>
      </c>
      <c r="E151" s="14"/>
      <c r="F151" s="14" t="s">
        <v>0</v>
      </c>
      <c r="G151" s="14" t="s">
        <v>89</v>
      </c>
      <c r="H151" s="34" t="n">
        <v>0</v>
      </c>
      <c r="I151" s="162"/>
      <c r="J151" s="34" t="n">
        <f aca="false">H151</f>
        <v>0</v>
      </c>
      <c r="K151" s="14" t="s">
        <v>145</v>
      </c>
      <c r="L151" s="14" t="s">
        <v>147</v>
      </c>
      <c r="M151" s="14" t="n">
        <v>1476</v>
      </c>
      <c r="N151" s="242"/>
      <c r="O151" s="32"/>
    </row>
    <row r="152" customFormat="false" ht="23.25" hidden="false" customHeight="false" outlineLevel="0" collapsed="false">
      <c r="A152" s="2"/>
      <c r="B152" s="240"/>
      <c r="C152" s="174"/>
      <c r="D152" s="14" t="s">
        <v>145</v>
      </c>
      <c r="E152" s="14"/>
      <c r="F152" s="14" t="s">
        <v>0</v>
      </c>
      <c r="G152" s="14" t="s">
        <v>89</v>
      </c>
      <c r="H152" s="34" t="n">
        <v>0</v>
      </c>
      <c r="I152" s="162"/>
      <c r="J152" s="34" t="n">
        <f aca="false">H152</f>
        <v>0</v>
      </c>
      <c r="K152" s="14" t="s">
        <v>145</v>
      </c>
      <c r="L152" s="14" t="s">
        <v>147</v>
      </c>
      <c r="M152" s="14" t="n">
        <v>11943</v>
      </c>
      <c r="N152" s="242"/>
      <c r="O152" s="32"/>
    </row>
    <row r="153" customFormat="false" ht="23.25" hidden="false" customHeight="false" outlineLevel="0" collapsed="false">
      <c r="A153" s="2"/>
      <c r="B153" s="240"/>
      <c r="C153" s="174"/>
      <c r="D153" s="14" t="s">
        <v>145</v>
      </c>
      <c r="E153" s="14"/>
      <c r="F153" s="14" t="s">
        <v>0</v>
      </c>
      <c r="G153" s="14" t="s">
        <v>89</v>
      </c>
      <c r="H153" s="34" t="n">
        <v>0</v>
      </c>
      <c r="I153" s="162"/>
      <c r="J153" s="34" t="n">
        <f aca="false">H153</f>
        <v>0</v>
      </c>
      <c r="K153" s="14" t="s">
        <v>145</v>
      </c>
      <c r="L153" s="14" t="s">
        <v>99</v>
      </c>
      <c r="M153" s="14" t="n">
        <v>13649</v>
      </c>
      <c r="N153" s="242"/>
      <c r="O153" s="32"/>
    </row>
    <row r="154" customFormat="false" ht="23.25" hidden="false" customHeight="false" outlineLevel="0" collapsed="false">
      <c r="A154" s="2"/>
      <c r="B154" s="240"/>
      <c r="C154" s="174"/>
      <c r="D154" s="14" t="s">
        <v>145</v>
      </c>
      <c r="E154" s="14"/>
      <c r="F154" s="14"/>
      <c r="G154" s="14" t="s">
        <v>89</v>
      </c>
      <c r="H154" s="34" t="n">
        <v>0</v>
      </c>
      <c r="I154" s="162"/>
      <c r="J154" s="34" t="n">
        <f aca="false">H154</f>
        <v>0</v>
      </c>
      <c r="K154" s="14" t="s">
        <v>145</v>
      </c>
      <c r="L154" s="14" t="s">
        <v>206</v>
      </c>
      <c r="M154" s="14"/>
      <c r="N154" s="242"/>
      <c r="O154" s="32"/>
    </row>
    <row r="155" customFormat="false" ht="23.25" hidden="false" customHeight="false" outlineLevel="0" collapsed="false">
      <c r="A155" s="2"/>
      <c r="B155" s="240"/>
      <c r="C155" s="174"/>
      <c r="D155" s="14" t="s">
        <v>145</v>
      </c>
      <c r="E155" s="14"/>
      <c r="F155" s="14"/>
      <c r="G155" s="14" t="s">
        <v>89</v>
      </c>
      <c r="H155" s="34" t="n">
        <v>0</v>
      </c>
      <c r="I155" s="162"/>
      <c r="J155" s="34" t="n">
        <f aca="false">H155</f>
        <v>0</v>
      </c>
      <c r="K155" s="14" t="s">
        <v>145</v>
      </c>
      <c r="L155" s="14" t="s">
        <v>30</v>
      </c>
      <c r="M155" s="14" t="n">
        <v>13649</v>
      </c>
      <c r="N155" s="242"/>
      <c r="O155" s="32"/>
    </row>
    <row r="156" customFormat="false" ht="23.25" hidden="false" customHeight="false" outlineLevel="0" collapsed="false">
      <c r="A156" s="2"/>
      <c r="B156" s="240"/>
      <c r="C156" s="174"/>
      <c r="D156" s="14" t="s">
        <v>145</v>
      </c>
      <c r="E156" s="14"/>
      <c r="F156" s="14"/>
      <c r="G156" s="14" t="s">
        <v>89</v>
      </c>
      <c r="H156" s="34" t="n">
        <v>0</v>
      </c>
      <c r="I156" s="162"/>
      <c r="J156" s="34" t="n">
        <f aca="false">H156</f>
        <v>0</v>
      </c>
      <c r="K156" s="14" t="s">
        <v>145</v>
      </c>
      <c r="L156" s="14" t="s">
        <v>98</v>
      </c>
      <c r="M156" s="14" t="n">
        <v>17931</v>
      </c>
      <c r="N156" s="242"/>
      <c r="O156" s="32"/>
    </row>
    <row r="157" customFormat="false" ht="23.25" hidden="false" customHeight="false" outlineLevel="0" collapsed="false">
      <c r="A157" s="2"/>
      <c r="B157" s="240"/>
      <c r="C157" s="174"/>
      <c r="D157" s="14" t="s">
        <v>145</v>
      </c>
      <c r="E157" s="14"/>
      <c r="F157" s="14" t="s">
        <v>0</v>
      </c>
      <c r="G157" s="14" t="s">
        <v>89</v>
      </c>
      <c r="H157" s="34" t="n">
        <v>3000</v>
      </c>
      <c r="I157" s="162"/>
      <c r="J157" s="34" t="n">
        <f aca="false">H157</f>
        <v>3000</v>
      </c>
      <c r="K157" s="14" t="s">
        <v>145</v>
      </c>
      <c r="L157" s="154" t="s">
        <v>94</v>
      </c>
      <c r="M157" s="14" t="n">
        <v>1608</v>
      </c>
      <c r="N157" s="242" t="n">
        <v>1025642</v>
      </c>
      <c r="O157" s="32"/>
    </row>
    <row r="158" customFormat="false" ht="23.25" hidden="false" customHeight="false" outlineLevel="0" collapsed="false">
      <c r="A158" s="2"/>
      <c r="B158" s="240"/>
      <c r="C158" s="174"/>
      <c r="D158" s="14" t="s">
        <v>145</v>
      </c>
      <c r="E158" s="14"/>
      <c r="F158" s="14" t="s">
        <v>0</v>
      </c>
      <c r="G158" s="14" t="s">
        <v>89</v>
      </c>
      <c r="H158" s="34" t="n">
        <v>2000</v>
      </c>
      <c r="I158" s="162"/>
      <c r="J158" s="34" t="n">
        <f aca="false">H158</f>
        <v>2000</v>
      </c>
      <c r="K158" s="14" t="s">
        <v>145</v>
      </c>
      <c r="L158" s="154" t="s">
        <v>94</v>
      </c>
      <c r="M158" s="14" t="n">
        <v>1608</v>
      </c>
      <c r="N158" s="242"/>
      <c r="O158" s="32"/>
    </row>
    <row r="159" customFormat="false" ht="23.25" hidden="false" customHeight="false" outlineLevel="0" collapsed="false">
      <c r="A159" s="2"/>
      <c r="B159" s="240"/>
      <c r="C159" s="174"/>
      <c r="D159" s="14" t="s">
        <v>145</v>
      </c>
      <c r="E159" s="14"/>
      <c r="F159" s="14" t="s">
        <v>0</v>
      </c>
      <c r="G159" s="14" t="s">
        <v>89</v>
      </c>
      <c r="H159" s="34" t="n">
        <v>0</v>
      </c>
      <c r="I159" s="162"/>
      <c r="J159" s="34" t="n">
        <f aca="false">H159</f>
        <v>0</v>
      </c>
      <c r="K159" s="14" t="s">
        <v>145</v>
      </c>
      <c r="L159" s="14" t="s">
        <v>94</v>
      </c>
      <c r="M159" s="14" t="n">
        <v>1608</v>
      </c>
      <c r="N159" s="242"/>
      <c r="O159" s="32"/>
    </row>
    <row r="160" customFormat="false" ht="21.75" hidden="false" customHeight="true" outlineLevel="0" collapsed="false">
      <c r="A160" s="2"/>
      <c r="B160" s="240"/>
      <c r="C160" s="174"/>
      <c r="D160" s="14" t="s">
        <v>145</v>
      </c>
      <c r="E160" s="14"/>
      <c r="F160" s="14" t="s">
        <v>0</v>
      </c>
      <c r="G160" s="14" t="s">
        <v>89</v>
      </c>
      <c r="H160" s="34" t="n">
        <v>0</v>
      </c>
      <c r="I160" s="162"/>
      <c r="J160" s="34" t="n">
        <f aca="false">H160</f>
        <v>0</v>
      </c>
      <c r="K160" s="14" t="s">
        <v>145</v>
      </c>
      <c r="L160" s="14" t="s">
        <v>93</v>
      </c>
      <c r="M160" s="14" t="n">
        <v>20897</v>
      </c>
      <c r="N160" s="242"/>
      <c r="O160" s="32"/>
    </row>
    <row r="161" customFormat="false" ht="21.75" hidden="false" customHeight="true" outlineLevel="0" collapsed="false">
      <c r="A161" s="2"/>
      <c r="B161" s="240"/>
      <c r="C161" s="174"/>
      <c r="D161" s="14" t="s">
        <v>145</v>
      </c>
      <c r="E161" s="14"/>
      <c r="F161" s="14" t="s">
        <v>0</v>
      </c>
      <c r="G161" s="14" t="s">
        <v>89</v>
      </c>
      <c r="H161" s="34" t="n">
        <v>0</v>
      </c>
      <c r="I161" s="162"/>
      <c r="J161" s="34" t="n">
        <f aca="false">H161</f>
        <v>0</v>
      </c>
      <c r="K161" s="14" t="s">
        <v>145</v>
      </c>
      <c r="L161" s="14" t="s">
        <v>26</v>
      </c>
      <c r="M161" s="14" t="n">
        <v>5904</v>
      </c>
      <c r="N161" s="242"/>
      <c r="O161" s="32"/>
    </row>
    <row r="162" customFormat="false" ht="21.75" hidden="false" customHeight="true" outlineLevel="0" collapsed="false">
      <c r="A162" s="2"/>
      <c r="B162" s="240"/>
      <c r="C162" s="174"/>
      <c r="D162" s="14" t="s">
        <v>145</v>
      </c>
      <c r="E162" s="14"/>
      <c r="F162" s="14" t="s">
        <v>0</v>
      </c>
      <c r="G162" s="14" t="s">
        <v>89</v>
      </c>
      <c r="H162" s="34" t="n">
        <v>0</v>
      </c>
      <c r="I162" s="162"/>
      <c r="J162" s="34" t="n">
        <f aca="false">H162</f>
        <v>0</v>
      </c>
      <c r="K162" s="14" t="s">
        <v>145</v>
      </c>
      <c r="L162" s="14" t="s">
        <v>26</v>
      </c>
      <c r="M162" s="14" t="n">
        <v>5904</v>
      </c>
      <c r="N162" s="242"/>
      <c r="O162" s="32"/>
    </row>
    <row r="163" customFormat="false" ht="21.75" hidden="false" customHeight="true" outlineLevel="0" collapsed="false">
      <c r="A163" s="2"/>
      <c r="B163" s="240"/>
      <c r="C163" s="174"/>
      <c r="D163" s="14" t="s">
        <v>145</v>
      </c>
      <c r="E163" s="14"/>
      <c r="F163" s="14" t="s">
        <v>0</v>
      </c>
      <c r="G163" s="14" t="s">
        <v>89</v>
      </c>
      <c r="H163" s="34" t="n">
        <v>0</v>
      </c>
      <c r="I163" s="162"/>
      <c r="J163" s="34" t="n">
        <f aca="false">H163</f>
        <v>0</v>
      </c>
      <c r="K163" s="14" t="s">
        <v>145</v>
      </c>
      <c r="L163" s="14" t="s">
        <v>207</v>
      </c>
      <c r="M163" s="14" t="n">
        <v>20897</v>
      </c>
      <c r="N163" s="242"/>
      <c r="O163" s="32"/>
    </row>
    <row r="164" customFormat="false" ht="21.75" hidden="false" customHeight="true" outlineLevel="0" collapsed="false">
      <c r="A164" s="2"/>
      <c r="B164" s="240"/>
      <c r="C164" s="174"/>
      <c r="D164" s="14" t="s">
        <v>145</v>
      </c>
      <c r="E164" s="14"/>
      <c r="F164" s="14" t="s">
        <v>0</v>
      </c>
      <c r="G164" s="14" t="s">
        <v>89</v>
      </c>
      <c r="H164" s="34" t="n">
        <v>0</v>
      </c>
      <c r="I164" s="162"/>
      <c r="J164" s="34" t="n">
        <f aca="false">H164</f>
        <v>0</v>
      </c>
      <c r="K164" s="14" t="s">
        <v>145</v>
      </c>
      <c r="L164" s="14" t="s">
        <v>207</v>
      </c>
      <c r="M164" s="14" t="n">
        <v>20897</v>
      </c>
      <c r="N164" s="242"/>
      <c r="O164" s="32"/>
    </row>
    <row r="165" customFormat="false" ht="21.75" hidden="false" customHeight="true" outlineLevel="0" collapsed="false">
      <c r="A165" s="2"/>
      <c r="B165" s="240"/>
      <c r="C165" s="174"/>
      <c r="D165" s="14" t="s">
        <v>145</v>
      </c>
      <c r="E165" s="14"/>
      <c r="F165" s="14" t="s">
        <v>0</v>
      </c>
      <c r="G165" s="14" t="s">
        <v>89</v>
      </c>
      <c r="H165" s="34" t="n">
        <v>0</v>
      </c>
      <c r="I165" s="162"/>
      <c r="J165" s="34" t="n">
        <f aca="false">H165</f>
        <v>0</v>
      </c>
      <c r="K165" s="14" t="s">
        <v>145</v>
      </c>
      <c r="L165" s="14" t="s">
        <v>207</v>
      </c>
      <c r="M165" s="14" t="n">
        <v>20897</v>
      </c>
      <c r="N165" s="242"/>
      <c r="O165" s="32"/>
    </row>
    <row r="166" customFormat="false" ht="21.75" hidden="false" customHeight="true" outlineLevel="0" collapsed="false">
      <c r="A166" s="2"/>
      <c r="B166" s="240"/>
      <c r="C166" s="174"/>
      <c r="D166" s="14" t="s">
        <v>145</v>
      </c>
      <c r="E166" s="14"/>
      <c r="F166" s="14" t="s">
        <v>0</v>
      </c>
      <c r="G166" s="14" t="s">
        <v>89</v>
      </c>
      <c r="H166" s="34" t="n">
        <v>0</v>
      </c>
      <c r="I166" s="162"/>
      <c r="J166" s="34" t="n">
        <f aca="false">H166</f>
        <v>0</v>
      </c>
      <c r="K166" s="14" t="s">
        <v>145</v>
      </c>
      <c r="L166" s="14" t="s">
        <v>130</v>
      </c>
      <c r="M166" s="14" t="n">
        <v>9967</v>
      </c>
      <c r="N166" s="242"/>
      <c r="O166" s="32"/>
    </row>
    <row r="167" customFormat="false" ht="21.75" hidden="false" customHeight="true" outlineLevel="0" collapsed="false">
      <c r="A167" s="2"/>
      <c r="B167" s="240"/>
      <c r="C167" s="174"/>
      <c r="D167" s="14" t="s">
        <v>145</v>
      </c>
      <c r="E167" s="14"/>
      <c r="F167" s="14" t="s">
        <v>0</v>
      </c>
      <c r="G167" s="14" t="s">
        <v>89</v>
      </c>
      <c r="H167" s="34" t="n">
        <v>243</v>
      </c>
      <c r="I167" s="162"/>
      <c r="J167" s="34" t="n">
        <f aca="false">H167</f>
        <v>243</v>
      </c>
      <c r="K167" s="14" t="s">
        <v>145</v>
      </c>
      <c r="L167" s="154" t="s">
        <v>131</v>
      </c>
      <c r="M167" s="14" t="n">
        <v>2075</v>
      </c>
      <c r="N167" s="242"/>
      <c r="O167" s="32"/>
    </row>
    <row r="168" customFormat="false" ht="23.25" hidden="false" customHeight="false" outlineLevel="0" collapsed="false">
      <c r="A168" s="2"/>
      <c r="B168" s="240"/>
      <c r="D168" s="14" t="s">
        <v>145</v>
      </c>
      <c r="E168" s="14"/>
      <c r="F168" s="14" t="s">
        <v>0</v>
      </c>
      <c r="G168" s="14" t="s">
        <v>89</v>
      </c>
      <c r="H168" s="34" t="n">
        <v>0</v>
      </c>
      <c r="I168" s="162"/>
      <c r="J168" s="34" t="n">
        <f aca="false">H168</f>
        <v>0</v>
      </c>
      <c r="K168" s="14" t="s">
        <v>145</v>
      </c>
      <c r="L168" s="14" t="s">
        <v>70</v>
      </c>
      <c r="M168" s="14" t="n">
        <v>9967</v>
      </c>
      <c r="N168" s="242"/>
      <c r="O168" s="32"/>
    </row>
    <row r="169" customFormat="false" ht="23.25" hidden="false" customHeight="false" outlineLevel="0" collapsed="false">
      <c r="A169" s="2"/>
      <c r="B169" s="240"/>
      <c r="D169" s="14" t="s">
        <v>145</v>
      </c>
      <c r="E169" s="14"/>
      <c r="F169" s="14" t="s">
        <v>0</v>
      </c>
      <c r="G169" s="14" t="s">
        <v>89</v>
      </c>
      <c r="H169" s="34" t="n">
        <v>0</v>
      </c>
      <c r="I169" s="162"/>
      <c r="J169" s="34" t="n">
        <f aca="false">H169</f>
        <v>0</v>
      </c>
      <c r="K169" s="14" t="s">
        <v>145</v>
      </c>
      <c r="L169" s="14" t="s">
        <v>70</v>
      </c>
      <c r="M169" s="14" t="n">
        <v>9967</v>
      </c>
      <c r="N169" s="242"/>
      <c r="O169" s="32"/>
    </row>
    <row r="170" customFormat="false" ht="23.25" hidden="false" customHeight="false" outlineLevel="0" collapsed="false">
      <c r="A170" s="2"/>
      <c r="B170" s="240"/>
      <c r="D170" s="14" t="s">
        <v>145</v>
      </c>
      <c r="E170" s="14"/>
      <c r="F170" s="14" t="s">
        <v>0</v>
      </c>
      <c r="G170" s="14" t="s">
        <v>89</v>
      </c>
      <c r="H170" s="34" t="n">
        <v>0</v>
      </c>
      <c r="I170" s="162"/>
      <c r="J170" s="34" t="n">
        <f aca="false">H170</f>
        <v>0</v>
      </c>
      <c r="K170" s="14" t="s">
        <v>145</v>
      </c>
      <c r="L170" s="14" t="s">
        <v>155</v>
      </c>
      <c r="M170" s="14" t="n">
        <v>26485</v>
      </c>
      <c r="N170" s="242"/>
      <c r="O170" s="32"/>
    </row>
    <row r="171" customFormat="false" ht="23.25" hidden="false" customHeight="false" outlineLevel="0" collapsed="false">
      <c r="A171" s="2"/>
      <c r="B171" s="240"/>
      <c r="D171" s="14" t="s">
        <v>145</v>
      </c>
      <c r="E171" s="14"/>
      <c r="F171" s="14" t="s">
        <v>0</v>
      </c>
      <c r="G171" s="14" t="s">
        <v>89</v>
      </c>
      <c r="H171" s="34" t="n">
        <v>0</v>
      </c>
      <c r="I171" s="162"/>
      <c r="J171" s="34" t="n">
        <f aca="false">H171</f>
        <v>0</v>
      </c>
      <c r="K171" s="14" t="s">
        <v>145</v>
      </c>
      <c r="L171" s="14" t="s">
        <v>69</v>
      </c>
      <c r="M171" s="14" t="n">
        <v>11943</v>
      </c>
      <c r="N171" s="242"/>
      <c r="O171" s="32"/>
    </row>
    <row r="172" customFormat="false" ht="23.25" hidden="false" customHeight="false" outlineLevel="0" collapsed="false">
      <c r="A172" s="2"/>
      <c r="B172" s="240"/>
      <c r="D172" s="14" t="s">
        <v>145</v>
      </c>
      <c r="E172" s="14"/>
      <c r="F172" s="14" t="s">
        <v>0</v>
      </c>
      <c r="G172" s="14" t="s">
        <v>89</v>
      </c>
      <c r="H172" s="34" t="n">
        <v>5000</v>
      </c>
      <c r="I172" s="162"/>
      <c r="J172" s="34" t="n">
        <f aca="false">H172</f>
        <v>5000</v>
      </c>
      <c r="K172" s="14" t="s">
        <v>145</v>
      </c>
      <c r="L172" s="154" t="s">
        <v>71</v>
      </c>
      <c r="M172" s="14" t="n">
        <v>5926</v>
      </c>
      <c r="N172" s="242"/>
      <c r="O172" s="32"/>
    </row>
    <row r="173" customFormat="false" ht="23.25" hidden="false" customHeight="false" outlineLevel="0" collapsed="false">
      <c r="A173" s="2"/>
      <c r="B173" s="240"/>
      <c r="D173" s="14" t="s">
        <v>145</v>
      </c>
      <c r="E173" s="14"/>
      <c r="F173" s="14" t="s">
        <v>0</v>
      </c>
      <c r="G173" s="14" t="s">
        <v>89</v>
      </c>
      <c r="H173" s="34" t="n">
        <v>0</v>
      </c>
      <c r="I173" s="162"/>
      <c r="J173" s="34" t="n">
        <v>0</v>
      </c>
      <c r="K173" s="14" t="s">
        <v>145</v>
      </c>
      <c r="L173" s="14" t="s">
        <v>108</v>
      </c>
      <c r="M173" s="14" t="n">
        <v>18994</v>
      </c>
      <c r="N173" s="242"/>
      <c r="O173" s="32"/>
    </row>
    <row r="174" customFormat="false" ht="23.25" hidden="false" customHeight="false" outlineLevel="0" collapsed="false">
      <c r="A174" s="2"/>
      <c r="B174" s="240"/>
      <c r="D174" s="14"/>
      <c r="E174" s="14"/>
      <c r="F174" s="14"/>
      <c r="G174" s="14"/>
      <c r="H174" s="104"/>
      <c r="I174" s="162"/>
      <c r="J174" s="104"/>
      <c r="K174" s="14"/>
      <c r="L174" s="14"/>
      <c r="M174" s="14"/>
      <c r="N174" s="242"/>
      <c r="O174" s="32"/>
    </row>
    <row r="175" customFormat="false" ht="24" hidden="false" customHeight="false" outlineLevel="0" collapsed="false">
      <c r="B175" s="191"/>
      <c r="C175" s="64"/>
      <c r="D175" s="64"/>
      <c r="E175" s="64"/>
      <c r="F175" s="64"/>
      <c r="G175" s="64"/>
      <c r="H175" s="64"/>
      <c r="I175" s="193"/>
      <c r="J175" s="64"/>
      <c r="K175" s="64"/>
      <c r="L175" s="64"/>
      <c r="M175" s="64"/>
      <c r="N175" s="244"/>
    </row>
    <row r="176" customFormat="false" ht="23.25" hidden="false" customHeight="false" outlineLevel="0" collapsed="false">
      <c r="H176" s="4" t="n">
        <f aca="false">SUM(H132:H175)</f>
        <v>65243</v>
      </c>
      <c r="I176" s="4"/>
      <c r="J176" s="4" t="n">
        <f aca="false">SUM(J132:J175)</f>
        <v>65243</v>
      </c>
    </row>
    <row r="177" customFormat="false" ht="24" hidden="false" customHeight="false" outlineLevel="0" collapsed="false">
      <c r="H177" s="4"/>
      <c r="I177" s="4"/>
      <c r="J177" s="4"/>
    </row>
    <row r="178" customFormat="false" ht="23.25" hidden="false" customHeight="false" outlineLevel="0" collapsed="false">
      <c r="B178" s="245" t="s">
        <v>137</v>
      </c>
      <c r="C178" s="246"/>
      <c r="D178" s="246"/>
      <c r="E178" s="246"/>
      <c r="F178" s="246"/>
      <c r="G178" s="246"/>
      <c r="H178" s="247"/>
      <c r="I178" s="247"/>
      <c r="J178" s="247"/>
      <c r="K178" s="246"/>
      <c r="L178" s="246"/>
      <c r="M178" s="246"/>
      <c r="N178" s="131"/>
    </row>
    <row r="179" customFormat="false" ht="23.25" hidden="false" customHeight="false" outlineLevel="0" collapsed="false">
      <c r="B179" s="248"/>
      <c r="C179" s="21" t="n">
        <v>1008954</v>
      </c>
      <c r="D179" s="21" t="s">
        <v>145</v>
      </c>
      <c r="E179" s="21" t="s">
        <v>97</v>
      </c>
      <c r="F179" s="21"/>
      <c r="G179" s="234" t="s">
        <v>89</v>
      </c>
      <c r="H179" s="187" t="n">
        <v>5000</v>
      </c>
      <c r="I179" s="26"/>
      <c r="J179" s="187" t="n">
        <f aca="false">H179</f>
        <v>5000</v>
      </c>
      <c r="K179" s="21" t="s">
        <v>145</v>
      </c>
      <c r="L179" s="21" t="s">
        <v>97</v>
      </c>
      <c r="M179" s="21" t="s">
        <v>89</v>
      </c>
      <c r="N179" s="146" t="n">
        <v>1017161</v>
      </c>
    </row>
    <row r="180" customFormat="false" ht="23.25" hidden="false" customHeight="false" outlineLevel="0" collapsed="false">
      <c r="B180" s="248"/>
      <c r="C180" s="21"/>
      <c r="D180" s="14" t="s">
        <v>145</v>
      </c>
      <c r="E180" s="14" t="s">
        <v>150</v>
      </c>
      <c r="F180" s="14"/>
      <c r="G180" s="220" t="s">
        <v>89</v>
      </c>
      <c r="H180" s="34" t="n">
        <v>0</v>
      </c>
      <c r="I180" s="104"/>
      <c r="J180" s="34" t="n">
        <f aca="false">H180</f>
        <v>0</v>
      </c>
      <c r="K180" s="14" t="s">
        <v>145</v>
      </c>
      <c r="L180" s="14" t="s">
        <v>150</v>
      </c>
      <c r="M180" s="14" t="s">
        <v>89</v>
      </c>
      <c r="N180" s="134"/>
    </row>
    <row r="181" customFormat="false" ht="23.25" hidden="false" customHeight="false" outlineLevel="0" collapsed="false">
      <c r="B181" s="248"/>
      <c r="C181" s="21"/>
      <c r="D181" s="14" t="s">
        <v>145</v>
      </c>
      <c r="E181" s="14" t="s">
        <v>150</v>
      </c>
      <c r="F181" s="14"/>
      <c r="G181" s="220" t="s">
        <v>89</v>
      </c>
      <c r="H181" s="34" t="n">
        <v>0</v>
      </c>
      <c r="I181" s="104"/>
      <c r="J181" s="34" t="n">
        <f aca="false">H181</f>
        <v>0</v>
      </c>
      <c r="K181" s="14" t="s">
        <v>145</v>
      </c>
      <c r="L181" s="14" t="s">
        <v>150</v>
      </c>
      <c r="M181" s="14" t="s">
        <v>89</v>
      </c>
      <c r="N181" s="134"/>
    </row>
    <row r="182" customFormat="false" ht="23.25" hidden="false" customHeight="false" outlineLevel="0" collapsed="false">
      <c r="B182" s="248"/>
      <c r="C182" s="21"/>
      <c r="D182" s="14" t="s">
        <v>145</v>
      </c>
      <c r="E182" s="14" t="s">
        <v>150</v>
      </c>
      <c r="F182" s="14"/>
      <c r="G182" s="220" t="s">
        <v>89</v>
      </c>
      <c r="H182" s="34" t="n">
        <v>0</v>
      </c>
      <c r="I182" s="104"/>
      <c r="J182" s="34" t="n">
        <v>0</v>
      </c>
      <c r="K182" s="14" t="s">
        <v>145</v>
      </c>
      <c r="L182" s="14" t="s">
        <v>150</v>
      </c>
      <c r="M182" s="14" t="s">
        <v>89</v>
      </c>
      <c r="N182" s="134"/>
    </row>
    <row r="183" customFormat="false" ht="23.25" hidden="false" customHeight="false" outlineLevel="0" collapsed="false">
      <c r="B183" s="248"/>
      <c r="C183" s="21"/>
      <c r="D183" s="14" t="s">
        <v>145</v>
      </c>
      <c r="E183" s="104" t="s">
        <v>98</v>
      </c>
      <c r="F183" s="220"/>
      <c r="G183" s="220" t="s">
        <v>89</v>
      </c>
      <c r="H183" s="34" t="n">
        <v>0</v>
      </c>
      <c r="I183" s="104"/>
      <c r="J183" s="34" t="n">
        <f aca="false">H183</f>
        <v>0</v>
      </c>
      <c r="K183" s="14" t="s">
        <v>145</v>
      </c>
      <c r="L183" s="104" t="s">
        <v>98</v>
      </c>
      <c r="M183" s="249" t="n">
        <v>17931</v>
      </c>
      <c r="N183" s="134"/>
    </row>
    <row r="184" customFormat="false" ht="23.25" hidden="false" customHeight="false" outlineLevel="0" collapsed="false">
      <c r="B184" s="248"/>
      <c r="C184" s="21"/>
      <c r="D184" s="14" t="s">
        <v>145</v>
      </c>
      <c r="E184" s="14" t="s">
        <v>71</v>
      </c>
      <c r="F184" s="220"/>
      <c r="G184" s="220" t="s">
        <v>89</v>
      </c>
      <c r="H184" s="34" t="n">
        <v>0</v>
      </c>
      <c r="I184" s="104"/>
      <c r="J184" s="34" t="n">
        <f aca="false">H184</f>
        <v>0</v>
      </c>
      <c r="K184" s="14" t="s">
        <v>145</v>
      </c>
      <c r="L184" s="14" t="s">
        <v>71</v>
      </c>
      <c r="M184" s="14" t="s">
        <v>89</v>
      </c>
      <c r="N184" s="134"/>
    </row>
    <row r="185" customFormat="false" ht="23.25" hidden="false" customHeight="false" outlineLevel="0" collapsed="false">
      <c r="B185" s="248"/>
      <c r="C185" s="14"/>
      <c r="D185" s="14" t="s">
        <v>145</v>
      </c>
      <c r="E185" s="14" t="s">
        <v>147</v>
      </c>
      <c r="F185" s="220"/>
      <c r="G185" s="220" t="s">
        <v>89</v>
      </c>
      <c r="H185" s="34" t="n">
        <v>0</v>
      </c>
      <c r="I185" s="104"/>
      <c r="J185" s="34" t="n">
        <f aca="false">H185</f>
        <v>0</v>
      </c>
      <c r="K185" s="14" t="s">
        <v>145</v>
      </c>
      <c r="L185" s="14" t="s">
        <v>147</v>
      </c>
      <c r="M185" s="14" t="s">
        <v>89</v>
      </c>
      <c r="N185" s="134"/>
      <c r="O185" s="175"/>
    </row>
    <row r="186" customFormat="false" ht="23.25" hidden="false" customHeight="false" outlineLevel="0" collapsed="false">
      <c r="B186" s="248"/>
      <c r="C186" s="14"/>
      <c r="D186" s="14" t="s">
        <v>145</v>
      </c>
      <c r="E186" s="14" t="s">
        <v>155</v>
      </c>
      <c r="F186" s="220"/>
      <c r="G186" s="220" t="s">
        <v>89</v>
      </c>
      <c r="H186" s="34" t="n">
        <v>0</v>
      </c>
      <c r="I186" s="104"/>
      <c r="J186" s="34" t="n">
        <f aca="false">H186</f>
        <v>0</v>
      </c>
      <c r="K186" s="14" t="s">
        <v>145</v>
      </c>
      <c r="L186" s="14" t="s">
        <v>23</v>
      </c>
      <c r="M186" s="14" t="s">
        <v>89</v>
      </c>
      <c r="N186" s="134"/>
    </row>
    <row r="187" customFormat="false" ht="23.25" hidden="false" customHeight="false" outlineLevel="0" collapsed="false">
      <c r="B187" s="248"/>
      <c r="C187" s="14"/>
      <c r="D187" s="14" t="s">
        <v>141</v>
      </c>
      <c r="E187" s="14" t="s">
        <v>207</v>
      </c>
      <c r="F187" s="220"/>
      <c r="G187" s="36" t="n">
        <v>20897</v>
      </c>
      <c r="H187" s="34" t="n">
        <v>0</v>
      </c>
      <c r="I187" s="104"/>
      <c r="J187" s="34" t="n">
        <f aca="false">H187</f>
        <v>0</v>
      </c>
      <c r="K187" s="14" t="s">
        <v>141</v>
      </c>
      <c r="L187" s="14" t="s">
        <v>207</v>
      </c>
      <c r="M187" s="14" t="n">
        <v>20897</v>
      </c>
      <c r="N187" s="134"/>
    </row>
    <row r="188" customFormat="false" ht="23.25" hidden="false" customHeight="false" outlineLevel="0" collapsed="false">
      <c r="B188" s="248"/>
      <c r="C188" s="14"/>
      <c r="D188" s="14" t="s">
        <v>141</v>
      </c>
      <c r="E188" s="14" t="s">
        <v>23</v>
      </c>
      <c r="F188" s="220"/>
      <c r="G188" s="36" t="n">
        <v>1510</v>
      </c>
      <c r="H188" s="34" t="n">
        <v>0</v>
      </c>
      <c r="I188" s="104"/>
      <c r="J188" s="34" t="n">
        <f aca="false">H188</f>
        <v>0</v>
      </c>
      <c r="K188" s="14" t="s">
        <v>141</v>
      </c>
      <c r="L188" s="14" t="s">
        <v>23</v>
      </c>
      <c r="M188" s="14" t="s">
        <v>89</v>
      </c>
      <c r="N188" s="134"/>
    </row>
    <row r="189" customFormat="false" ht="23.25" hidden="false" customHeight="false" outlineLevel="0" collapsed="false">
      <c r="B189" s="248"/>
      <c r="C189" s="14"/>
      <c r="D189" s="14" t="s">
        <v>141</v>
      </c>
      <c r="E189" s="14" t="s">
        <v>23</v>
      </c>
      <c r="F189" s="220"/>
      <c r="G189" s="36" t="n">
        <v>1510</v>
      </c>
      <c r="H189" s="34" t="n">
        <v>0</v>
      </c>
      <c r="I189" s="104"/>
      <c r="J189" s="34" t="n">
        <f aca="false">H189</f>
        <v>0</v>
      </c>
      <c r="K189" s="14" t="s">
        <v>141</v>
      </c>
      <c r="L189" s="14" t="s">
        <v>23</v>
      </c>
      <c r="M189" s="14" t="s">
        <v>89</v>
      </c>
      <c r="N189" s="134"/>
    </row>
    <row r="190" customFormat="false" ht="23.25" hidden="false" customHeight="false" outlineLevel="0" collapsed="false">
      <c r="B190" s="248"/>
      <c r="C190" s="14"/>
      <c r="D190" s="14" t="s">
        <v>145</v>
      </c>
      <c r="E190" s="14" t="s">
        <v>108</v>
      </c>
      <c r="F190" s="220"/>
      <c r="G190" s="220" t="s">
        <v>89</v>
      </c>
      <c r="H190" s="34" t="n">
        <v>0</v>
      </c>
      <c r="I190" s="104"/>
      <c r="J190" s="34" t="n">
        <f aca="false">H190</f>
        <v>0</v>
      </c>
      <c r="K190" s="14" t="s">
        <v>145</v>
      </c>
      <c r="L190" s="14" t="s">
        <v>108</v>
      </c>
      <c r="M190" s="14" t="s">
        <v>89</v>
      </c>
      <c r="N190" s="134"/>
    </row>
    <row r="191" customFormat="false" ht="23.25" hidden="false" customHeight="false" outlineLevel="0" collapsed="false">
      <c r="B191" s="248"/>
      <c r="C191" s="14"/>
      <c r="D191" s="14" t="s">
        <v>145</v>
      </c>
      <c r="E191" s="14" t="s">
        <v>99</v>
      </c>
      <c r="F191" s="220"/>
      <c r="G191" s="220" t="s">
        <v>89</v>
      </c>
      <c r="H191" s="34" t="n">
        <v>0</v>
      </c>
      <c r="I191" s="104"/>
      <c r="J191" s="34" t="n">
        <f aca="false">H191</f>
        <v>0</v>
      </c>
      <c r="K191" s="14" t="s">
        <v>145</v>
      </c>
      <c r="L191" s="14" t="s">
        <v>99</v>
      </c>
      <c r="M191" s="14" t="s">
        <v>89</v>
      </c>
      <c r="N191" s="134"/>
    </row>
    <row r="192" customFormat="false" ht="23.25" hidden="false" customHeight="false" outlineLevel="0" collapsed="false">
      <c r="B192" s="248"/>
      <c r="C192" s="14"/>
      <c r="D192" s="14" t="s">
        <v>145</v>
      </c>
      <c r="E192" s="14" t="s">
        <v>147</v>
      </c>
      <c r="F192" s="220"/>
      <c r="G192" s="220" t="s">
        <v>89</v>
      </c>
      <c r="H192" s="34" t="n">
        <v>0</v>
      </c>
      <c r="I192" s="104"/>
      <c r="J192" s="34" t="n">
        <f aca="false">H192</f>
        <v>0</v>
      </c>
      <c r="K192" s="14" t="s">
        <v>145</v>
      </c>
      <c r="L192" s="14" t="s">
        <v>147</v>
      </c>
      <c r="M192" s="14" t="s">
        <v>89</v>
      </c>
      <c r="N192" s="134"/>
    </row>
    <row r="193" customFormat="false" ht="23.25" hidden="false" customHeight="false" outlineLevel="0" collapsed="false">
      <c r="B193" s="248"/>
      <c r="C193" s="14"/>
      <c r="D193" s="14" t="s">
        <v>145</v>
      </c>
      <c r="E193" s="14" t="s">
        <v>147</v>
      </c>
      <c r="F193" s="220"/>
      <c r="G193" s="220" t="s">
        <v>89</v>
      </c>
      <c r="H193" s="34" t="n">
        <v>0</v>
      </c>
      <c r="I193" s="104"/>
      <c r="J193" s="34" t="n">
        <f aca="false">H193</f>
        <v>0</v>
      </c>
      <c r="K193" s="14" t="s">
        <v>145</v>
      </c>
      <c r="L193" s="14" t="s">
        <v>147</v>
      </c>
      <c r="M193" s="14" t="s">
        <v>89</v>
      </c>
      <c r="N193" s="134"/>
    </row>
    <row r="194" customFormat="false" ht="23.25" hidden="false" customHeight="false" outlineLevel="0" collapsed="false">
      <c r="B194" s="248"/>
      <c r="C194" s="14"/>
      <c r="D194" s="14" t="s">
        <v>145</v>
      </c>
      <c r="E194" s="14" t="s">
        <v>147</v>
      </c>
      <c r="F194" s="220"/>
      <c r="G194" s="220" t="s">
        <v>89</v>
      </c>
      <c r="H194" s="34" t="n">
        <v>0</v>
      </c>
      <c r="I194" s="26"/>
      <c r="J194" s="34" t="n">
        <f aca="false">H194</f>
        <v>0</v>
      </c>
      <c r="K194" s="14" t="s">
        <v>145</v>
      </c>
      <c r="L194" s="14" t="s">
        <v>147</v>
      </c>
      <c r="M194" s="14" t="s">
        <v>89</v>
      </c>
      <c r="N194" s="134"/>
    </row>
    <row r="195" customFormat="false" ht="23.25" hidden="false" customHeight="false" outlineLevel="0" collapsed="false">
      <c r="B195" s="248"/>
      <c r="C195" s="14"/>
      <c r="D195" s="14" t="s">
        <v>145</v>
      </c>
      <c r="E195" s="14" t="s">
        <v>147</v>
      </c>
      <c r="F195" s="220"/>
      <c r="G195" s="220" t="s">
        <v>89</v>
      </c>
      <c r="H195" s="34" t="n">
        <v>0</v>
      </c>
      <c r="I195" s="26"/>
      <c r="J195" s="34" t="n">
        <f aca="false">H195</f>
        <v>0</v>
      </c>
      <c r="K195" s="14" t="s">
        <v>145</v>
      </c>
      <c r="L195" s="14" t="s">
        <v>147</v>
      </c>
      <c r="M195" s="14" t="s">
        <v>89</v>
      </c>
      <c r="N195" s="134"/>
    </row>
    <row r="196" customFormat="false" ht="23.25" hidden="false" customHeight="false" outlineLevel="0" collapsed="false">
      <c r="B196" s="248"/>
      <c r="C196" s="14"/>
      <c r="D196" s="14" t="s">
        <v>145</v>
      </c>
      <c r="E196" s="14" t="s">
        <v>147</v>
      </c>
      <c r="F196" s="220"/>
      <c r="G196" s="220" t="s">
        <v>89</v>
      </c>
      <c r="H196" s="34" t="n">
        <v>0</v>
      </c>
      <c r="I196" s="26"/>
      <c r="J196" s="34" t="n">
        <f aca="false">H196</f>
        <v>0</v>
      </c>
      <c r="K196" s="14" t="s">
        <v>145</v>
      </c>
      <c r="L196" s="14" t="s">
        <v>147</v>
      </c>
      <c r="M196" s="14" t="s">
        <v>89</v>
      </c>
      <c r="N196" s="134"/>
    </row>
    <row r="197" customFormat="false" ht="23.25" hidden="false" customHeight="false" outlineLevel="0" collapsed="false">
      <c r="B197" s="248"/>
      <c r="C197" s="14"/>
      <c r="D197" s="14" t="s">
        <v>145</v>
      </c>
      <c r="E197" s="14" t="s">
        <v>147</v>
      </c>
      <c r="F197" s="220"/>
      <c r="G197" s="220" t="s">
        <v>89</v>
      </c>
      <c r="H197" s="34" t="n">
        <v>0</v>
      </c>
      <c r="I197" s="26"/>
      <c r="J197" s="34" t="n">
        <f aca="false">H197</f>
        <v>0</v>
      </c>
      <c r="K197" s="14" t="s">
        <v>145</v>
      </c>
      <c r="L197" s="14" t="s">
        <v>147</v>
      </c>
      <c r="M197" s="14" t="s">
        <v>89</v>
      </c>
      <c r="N197" s="134"/>
    </row>
    <row r="198" customFormat="false" ht="23.25" hidden="false" customHeight="false" outlineLevel="0" collapsed="false">
      <c r="B198" s="248"/>
      <c r="C198" s="14"/>
      <c r="D198" s="14" t="s">
        <v>145</v>
      </c>
      <c r="E198" s="14" t="s">
        <v>26</v>
      </c>
      <c r="F198" s="220"/>
      <c r="G198" s="220" t="s">
        <v>89</v>
      </c>
      <c r="H198" s="34" t="n">
        <v>0</v>
      </c>
      <c r="I198" s="26"/>
      <c r="J198" s="34" t="n">
        <f aca="false">H198</f>
        <v>0</v>
      </c>
      <c r="K198" s="14" t="s">
        <v>145</v>
      </c>
      <c r="L198" s="14" t="s">
        <v>26</v>
      </c>
      <c r="M198" s="14" t="s">
        <v>89</v>
      </c>
      <c r="N198" s="134"/>
    </row>
    <row r="199" customFormat="false" ht="23.25" hidden="false" customHeight="false" outlineLevel="0" collapsed="false">
      <c r="B199" s="248"/>
      <c r="C199" s="14"/>
      <c r="D199" s="14" t="s">
        <v>145</v>
      </c>
      <c r="E199" s="14" t="s">
        <v>94</v>
      </c>
      <c r="F199" s="220"/>
      <c r="G199" s="220" t="s">
        <v>89</v>
      </c>
      <c r="H199" s="34" t="n">
        <v>0</v>
      </c>
      <c r="I199" s="26"/>
      <c r="J199" s="34" t="n">
        <f aca="false">H199</f>
        <v>0</v>
      </c>
      <c r="K199" s="14" t="s">
        <v>145</v>
      </c>
      <c r="L199" s="14" t="s">
        <v>26</v>
      </c>
      <c r="M199" s="14" t="s">
        <v>89</v>
      </c>
      <c r="N199" s="134"/>
    </row>
    <row r="200" customFormat="false" ht="23.25" hidden="false" customHeight="false" outlineLevel="0" collapsed="false">
      <c r="B200" s="248"/>
      <c r="C200" s="14"/>
      <c r="D200" s="14" t="s">
        <v>145</v>
      </c>
      <c r="E200" s="14" t="s">
        <v>208</v>
      </c>
      <c r="F200" s="220"/>
      <c r="G200" s="220" t="s">
        <v>89</v>
      </c>
      <c r="H200" s="34" t="n">
        <v>0</v>
      </c>
      <c r="I200" s="26"/>
      <c r="J200" s="34" t="n">
        <f aca="false">H200</f>
        <v>0</v>
      </c>
      <c r="K200" s="14" t="s">
        <v>145</v>
      </c>
      <c r="L200" s="14" t="s">
        <v>208</v>
      </c>
      <c r="M200" s="14" t="s">
        <v>89</v>
      </c>
      <c r="N200" s="134"/>
    </row>
    <row r="201" customFormat="false" ht="23.25" hidden="false" customHeight="false" outlineLevel="0" collapsed="false">
      <c r="A201" s="2" t="n">
        <v>980335</v>
      </c>
      <c r="B201" s="248"/>
      <c r="C201" s="14"/>
      <c r="D201" s="14" t="s">
        <v>145</v>
      </c>
      <c r="E201" s="14" t="s">
        <v>94</v>
      </c>
      <c r="F201" s="14" t="s">
        <v>0</v>
      </c>
      <c r="G201" s="220" t="s">
        <v>89</v>
      </c>
      <c r="H201" s="34" t="n">
        <v>0</v>
      </c>
      <c r="I201" s="234"/>
      <c r="J201" s="34" t="n">
        <f aca="false">H201</f>
        <v>0</v>
      </c>
      <c r="K201" s="14" t="s">
        <v>145</v>
      </c>
      <c r="L201" s="14" t="s">
        <v>94</v>
      </c>
      <c r="M201" s="14" t="n">
        <v>1608</v>
      </c>
      <c r="N201" s="134"/>
      <c r="O201" s="32"/>
    </row>
    <row r="202" customFormat="false" ht="23.25" hidden="false" customHeight="false" outlineLevel="0" collapsed="false">
      <c r="B202" s="248"/>
      <c r="C202" s="14"/>
      <c r="D202" s="14" t="s">
        <v>145</v>
      </c>
      <c r="E202" s="14" t="s">
        <v>69</v>
      </c>
      <c r="F202" s="220"/>
      <c r="G202" s="220" t="s">
        <v>89</v>
      </c>
      <c r="H202" s="34" t="n">
        <v>0</v>
      </c>
      <c r="I202" s="26"/>
      <c r="J202" s="34" t="n">
        <f aca="false">H202</f>
        <v>0</v>
      </c>
      <c r="K202" s="14" t="s">
        <v>145</v>
      </c>
      <c r="L202" s="14" t="s">
        <v>69</v>
      </c>
      <c r="M202" s="14" t="s">
        <v>89</v>
      </c>
      <c r="N202" s="134"/>
    </row>
    <row r="203" customFormat="false" ht="23.25" hidden="false" customHeight="false" outlineLevel="0" collapsed="false">
      <c r="B203" s="248"/>
      <c r="C203" s="14"/>
      <c r="D203" s="14" t="s">
        <v>145</v>
      </c>
      <c r="E203" s="14" t="s">
        <v>206</v>
      </c>
      <c r="F203" s="220"/>
      <c r="G203" s="220" t="s">
        <v>89</v>
      </c>
      <c r="H203" s="34" t="n">
        <v>0</v>
      </c>
      <c r="I203" s="26"/>
      <c r="J203" s="34" t="n">
        <f aca="false">H203</f>
        <v>0</v>
      </c>
      <c r="K203" s="14" t="s">
        <v>145</v>
      </c>
      <c r="L203" s="14" t="s">
        <v>206</v>
      </c>
      <c r="M203" s="14" t="s">
        <v>89</v>
      </c>
      <c r="N203" s="134"/>
    </row>
    <row r="204" customFormat="false" ht="23.25" hidden="false" customHeight="false" outlineLevel="0" collapsed="false">
      <c r="B204" s="248"/>
      <c r="C204" s="14"/>
      <c r="D204" s="14" t="s">
        <v>209</v>
      </c>
      <c r="E204" s="14" t="s">
        <v>48</v>
      </c>
      <c r="F204" s="220"/>
      <c r="G204" s="220" t="s">
        <v>89</v>
      </c>
      <c r="H204" s="34" t="n">
        <v>0</v>
      </c>
      <c r="I204" s="26"/>
      <c r="J204" s="34" t="n">
        <f aca="false">H204</f>
        <v>0</v>
      </c>
      <c r="K204" s="14" t="s">
        <v>145</v>
      </c>
      <c r="L204" s="14" t="s">
        <v>70</v>
      </c>
      <c r="M204" s="14" t="s">
        <v>89</v>
      </c>
      <c r="N204" s="134"/>
    </row>
    <row r="205" customFormat="false" ht="23.25" hidden="false" customHeight="false" outlineLevel="0" collapsed="false">
      <c r="B205" s="248"/>
      <c r="C205" s="220"/>
      <c r="D205" s="14" t="s">
        <v>145</v>
      </c>
      <c r="E205" s="20" t="s">
        <v>117</v>
      </c>
      <c r="F205" s="220"/>
      <c r="G205" s="220" t="s">
        <v>89</v>
      </c>
      <c r="H205" s="34" t="n">
        <v>5000</v>
      </c>
      <c r="I205" s="26"/>
      <c r="J205" s="34" t="n">
        <f aca="false">H205</f>
        <v>5000</v>
      </c>
      <c r="K205" s="14" t="s">
        <v>145</v>
      </c>
      <c r="L205" s="154" t="s">
        <v>117</v>
      </c>
      <c r="M205" s="14" t="s">
        <v>89</v>
      </c>
      <c r="N205" s="134"/>
    </row>
    <row r="206" customFormat="false" ht="23.25" hidden="false" customHeight="false" outlineLevel="0" collapsed="false">
      <c r="B206" s="248"/>
      <c r="C206" s="14"/>
      <c r="D206" s="14" t="s">
        <v>145</v>
      </c>
      <c r="E206" s="14" t="s">
        <v>117</v>
      </c>
      <c r="F206" s="220"/>
      <c r="G206" s="220" t="s">
        <v>89</v>
      </c>
      <c r="H206" s="34" t="n">
        <v>0</v>
      </c>
      <c r="I206" s="26"/>
      <c r="J206" s="34" t="n">
        <f aca="false">H206</f>
        <v>0</v>
      </c>
      <c r="K206" s="14" t="s">
        <v>145</v>
      </c>
      <c r="L206" s="14" t="s">
        <v>117</v>
      </c>
      <c r="M206" s="14" t="s">
        <v>89</v>
      </c>
      <c r="N206" s="134"/>
    </row>
    <row r="207" customFormat="false" ht="23.25" hidden="false" customHeight="false" outlineLevel="0" collapsed="false">
      <c r="A207" s="157"/>
      <c r="B207" s="250"/>
      <c r="C207" s="14"/>
      <c r="D207" s="14" t="s">
        <v>145</v>
      </c>
      <c r="E207" s="14" t="s">
        <v>117</v>
      </c>
      <c r="F207" s="251" t="s">
        <v>0</v>
      </c>
      <c r="G207" s="220" t="s">
        <v>89</v>
      </c>
      <c r="H207" s="34" t="n">
        <v>0</v>
      </c>
      <c r="I207" s="26"/>
      <c r="J207" s="34" t="n">
        <f aca="false">H207</f>
        <v>0</v>
      </c>
      <c r="K207" s="14" t="s">
        <v>145</v>
      </c>
      <c r="L207" s="14" t="s">
        <v>117</v>
      </c>
      <c r="M207" s="14" t="s">
        <v>89</v>
      </c>
      <c r="N207" s="146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7"/>
      <c r="BN207" s="157"/>
      <c r="BO207" s="157"/>
      <c r="BP207" s="157"/>
      <c r="BQ207" s="157"/>
      <c r="BR207" s="157"/>
      <c r="BS207" s="157"/>
      <c r="BT207" s="157"/>
      <c r="BU207" s="157"/>
      <c r="BV207" s="157"/>
      <c r="BW207" s="157"/>
      <c r="BX207" s="157"/>
      <c r="BY207" s="157"/>
      <c r="BZ207" s="157"/>
      <c r="CA207" s="157"/>
      <c r="CB207" s="157"/>
      <c r="CC207" s="157"/>
      <c r="CD207" s="157"/>
      <c r="CE207" s="157"/>
      <c r="CF207" s="157"/>
      <c r="CG207" s="157"/>
      <c r="CH207" s="157"/>
      <c r="CI207" s="157"/>
      <c r="CJ207" s="157"/>
      <c r="CK207" s="157"/>
      <c r="CL207" s="157"/>
      <c r="CM207" s="157"/>
      <c r="CN207" s="157"/>
      <c r="CO207" s="157"/>
      <c r="CP207" s="157"/>
      <c r="CQ207" s="157"/>
      <c r="CR207" s="157"/>
      <c r="CS207" s="157"/>
      <c r="CT207" s="157"/>
      <c r="CU207" s="157"/>
      <c r="CV207" s="157"/>
      <c r="CW207" s="157"/>
      <c r="CX207" s="157"/>
      <c r="CY207" s="157"/>
      <c r="CZ207" s="157"/>
      <c r="DA207" s="157"/>
      <c r="DB207" s="157"/>
      <c r="DC207" s="157"/>
      <c r="DD207" s="157"/>
      <c r="DE207" s="157"/>
      <c r="DF207" s="157"/>
      <c r="DG207" s="157"/>
      <c r="DH207" s="157"/>
      <c r="DI207" s="157"/>
      <c r="DJ207" s="157"/>
      <c r="DK207" s="157"/>
      <c r="DL207" s="157"/>
      <c r="DM207" s="157"/>
      <c r="DN207" s="157"/>
      <c r="DO207" s="157"/>
      <c r="DP207" s="157"/>
      <c r="DQ207" s="157"/>
      <c r="DR207" s="157"/>
      <c r="DS207" s="157"/>
      <c r="DT207" s="157"/>
      <c r="DU207" s="157"/>
      <c r="DV207" s="157"/>
      <c r="DW207" s="157"/>
      <c r="DX207" s="157"/>
      <c r="DY207" s="157"/>
      <c r="DZ207" s="157"/>
      <c r="EA207" s="157"/>
      <c r="EB207" s="157"/>
      <c r="EC207" s="157"/>
      <c r="ED207" s="157"/>
      <c r="EE207" s="157"/>
      <c r="EF207" s="157"/>
      <c r="EG207" s="157"/>
      <c r="EH207" s="157"/>
      <c r="EI207" s="157"/>
      <c r="EJ207" s="157"/>
      <c r="EK207" s="157"/>
      <c r="EL207" s="157"/>
      <c r="EM207" s="157"/>
      <c r="EN207" s="157"/>
      <c r="EO207" s="157"/>
      <c r="EP207" s="157"/>
      <c r="EQ207" s="157"/>
      <c r="ER207" s="157"/>
      <c r="ES207" s="157"/>
      <c r="ET207" s="157"/>
      <c r="EU207" s="157"/>
      <c r="EV207" s="157"/>
      <c r="EW207" s="157"/>
      <c r="EX207" s="157"/>
      <c r="EY207" s="157"/>
      <c r="EZ207" s="157"/>
      <c r="FA207" s="157"/>
      <c r="FB207" s="157"/>
      <c r="FC207" s="157"/>
      <c r="FD207" s="157"/>
      <c r="FE207" s="157"/>
      <c r="FF207" s="157"/>
      <c r="FG207" s="157"/>
      <c r="FH207" s="157"/>
      <c r="FI207" s="157"/>
      <c r="FJ207" s="157"/>
      <c r="FK207" s="157"/>
      <c r="FL207" s="157"/>
      <c r="FM207" s="157"/>
      <c r="FN207" s="157"/>
      <c r="FO207" s="157"/>
      <c r="FP207" s="157"/>
      <c r="FQ207" s="157"/>
      <c r="FR207" s="157"/>
      <c r="FS207" s="157"/>
      <c r="FT207" s="157"/>
      <c r="FU207" s="157"/>
      <c r="FV207" s="157"/>
      <c r="FW207" s="157"/>
      <c r="FX207" s="157"/>
      <c r="FY207" s="157"/>
      <c r="FZ207" s="157"/>
      <c r="GA207" s="157"/>
      <c r="GB207" s="157"/>
      <c r="GC207" s="157"/>
      <c r="GD207" s="157"/>
      <c r="GE207" s="157"/>
      <c r="GF207" s="157"/>
      <c r="GG207" s="157"/>
      <c r="GH207" s="157"/>
      <c r="GI207" s="157"/>
      <c r="GJ207" s="157"/>
      <c r="GK207" s="157"/>
      <c r="GL207" s="157"/>
      <c r="GM207" s="157"/>
      <c r="GN207" s="157"/>
      <c r="GO207" s="157"/>
      <c r="GP207" s="157"/>
      <c r="GQ207" s="157"/>
      <c r="GR207" s="157"/>
      <c r="GS207" s="157"/>
      <c r="GT207" s="157"/>
      <c r="GU207" s="157"/>
      <c r="GV207" s="157"/>
      <c r="GW207" s="157"/>
      <c r="GX207" s="157"/>
      <c r="GY207" s="157"/>
      <c r="GZ207" s="157"/>
      <c r="HA207" s="157"/>
      <c r="HB207" s="157"/>
      <c r="HC207" s="157"/>
      <c r="HD207" s="157"/>
      <c r="HE207" s="157"/>
      <c r="HF207" s="157"/>
      <c r="HG207" s="157"/>
      <c r="HH207" s="157"/>
      <c r="HI207" s="157"/>
      <c r="HJ207" s="157"/>
      <c r="HK207" s="157"/>
      <c r="HL207" s="157"/>
      <c r="HM207" s="157"/>
      <c r="HN207" s="157"/>
      <c r="HO207" s="157"/>
      <c r="HP207" s="157"/>
      <c r="HQ207" s="157"/>
      <c r="HR207" s="157"/>
      <c r="HS207" s="157"/>
      <c r="HT207" s="157"/>
      <c r="HU207" s="157"/>
      <c r="HV207" s="157"/>
      <c r="HW207" s="157"/>
      <c r="HX207" s="157"/>
      <c r="HY207" s="157"/>
      <c r="HZ207" s="157"/>
      <c r="IA207" s="157"/>
      <c r="IB207" s="157"/>
      <c r="IC207" s="157"/>
      <c r="ID207" s="157"/>
      <c r="IE207" s="157"/>
      <c r="IF207" s="157"/>
      <c r="IG207" s="157"/>
      <c r="IH207" s="157"/>
      <c r="II207" s="157"/>
      <c r="IJ207" s="157"/>
      <c r="IK207" s="157"/>
      <c r="IL207" s="157"/>
      <c r="IM207" s="157"/>
      <c r="IN207" s="157"/>
      <c r="IO207" s="157"/>
      <c r="IP207" s="157"/>
      <c r="IQ207" s="157"/>
      <c r="IR207" s="157"/>
      <c r="IS207" s="157"/>
      <c r="IT207" s="157"/>
      <c r="IU207" s="157"/>
      <c r="IV207" s="157"/>
      <c r="IW207" s="157"/>
    </row>
    <row r="208" customFormat="false" ht="23.25" hidden="false" customHeight="false" outlineLevel="0" collapsed="false">
      <c r="A208" s="157"/>
      <c r="B208" s="250"/>
      <c r="C208" s="14"/>
      <c r="D208" s="14" t="s">
        <v>145</v>
      </c>
      <c r="E208" s="14" t="s">
        <v>67</v>
      </c>
      <c r="F208" s="251" t="s">
        <v>0</v>
      </c>
      <c r="G208" s="220" t="s">
        <v>89</v>
      </c>
      <c r="H208" s="34" t="n">
        <v>0</v>
      </c>
      <c r="I208" s="26"/>
      <c r="J208" s="34" t="n">
        <f aca="false">H208</f>
        <v>0</v>
      </c>
      <c r="K208" s="14" t="s">
        <v>145</v>
      </c>
      <c r="L208" s="14" t="s">
        <v>67</v>
      </c>
      <c r="M208" s="14" t="s">
        <v>89</v>
      </c>
      <c r="N208" s="146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  <c r="BL208" s="157"/>
      <c r="BM208" s="157"/>
      <c r="BN208" s="157"/>
      <c r="BO208" s="157"/>
      <c r="BP208" s="157"/>
      <c r="BQ208" s="157"/>
      <c r="BR208" s="157"/>
      <c r="BS208" s="157"/>
      <c r="BT208" s="157"/>
      <c r="BU208" s="157"/>
      <c r="BV208" s="157"/>
      <c r="BW208" s="157"/>
      <c r="BX208" s="157"/>
      <c r="BY208" s="157"/>
      <c r="BZ208" s="157"/>
      <c r="CA208" s="157"/>
      <c r="CB208" s="157"/>
      <c r="CC208" s="157"/>
      <c r="CD208" s="157"/>
      <c r="CE208" s="157"/>
      <c r="CF208" s="157"/>
      <c r="CG208" s="157"/>
      <c r="CH208" s="157"/>
      <c r="CI208" s="157"/>
      <c r="CJ208" s="157"/>
      <c r="CK208" s="157"/>
      <c r="CL208" s="157"/>
      <c r="CM208" s="157"/>
      <c r="CN208" s="157"/>
      <c r="CO208" s="157"/>
      <c r="CP208" s="157"/>
      <c r="CQ208" s="157"/>
      <c r="CR208" s="157"/>
      <c r="CS208" s="157"/>
      <c r="CT208" s="157"/>
      <c r="CU208" s="157"/>
      <c r="CV208" s="157"/>
      <c r="CW208" s="157"/>
      <c r="CX208" s="157"/>
      <c r="CY208" s="157"/>
      <c r="CZ208" s="157"/>
      <c r="DA208" s="157"/>
      <c r="DB208" s="157"/>
      <c r="DC208" s="157"/>
      <c r="DD208" s="157"/>
      <c r="DE208" s="157"/>
      <c r="DF208" s="157"/>
      <c r="DG208" s="157"/>
      <c r="DH208" s="157"/>
      <c r="DI208" s="157"/>
      <c r="DJ208" s="157"/>
      <c r="DK208" s="157"/>
      <c r="DL208" s="157"/>
      <c r="DM208" s="157"/>
      <c r="DN208" s="157"/>
      <c r="DO208" s="157"/>
      <c r="DP208" s="157"/>
      <c r="DQ208" s="157"/>
      <c r="DR208" s="157"/>
      <c r="DS208" s="157"/>
      <c r="DT208" s="157"/>
      <c r="DU208" s="157"/>
      <c r="DV208" s="157"/>
      <c r="DW208" s="157"/>
      <c r="DX208" s="157"/>
      <c r="DY208" s="157"/>
      <c r="DZ208" s="157"/>
      <c r="EA208" s="157"/>
      <c r="EB208" s="157"/>
      <c r="EC208" s="157"/>
      <c r="ED208" s="157"/>
      <c r="EE208" s="157"/>
      <c r="EF208" s="157"/>
      <c r="EG208" s="157"/>
      <c r="EH208" s="157"/>
      <c r="EI208" s="157"/>
      <c r="EJ208" s="157"/>
      <c r="EK208" s="157"/>
      <c r="EL208" s="157"/>
      <c r="EM208" s="157"/>
      <c r="EN208" s="157"/>
      <c r="EO208" s="157"/>
      <c r="EP208" s="157"/>
      <c r="EQ208" s="157"/>
      <c r="ER208" s="157"/>
      <c r="ES208" s="157"/>
      <c r="ET208" s="157"/>
      <c r="EU208" s="157"/>
      <c r="EV208" s="157"/>
      <c r="EW208" s="157"/>
      <c r="EX208" s="157"/>
      <c r="EY208" s="157"/>
      <c r="EZ208" s="157"/>
      <c r="FA208" s="157"/>
      <c r="FB208" s="157"/>
      <c r="FC208" s="157"/>
      <c r="FD208" s="157"/>
      <c r="FE208" s="157"/>
      <c r="FF208" s="157"/>
      <c r="FG208" s="157"/>
      <c r="FH208" s="157"/>
      <c r="FI208" s="157"/>
      <c r="FJ208" s="157"/>
      <c r="FK208" s="157"/>
      <c r="FL208" s="157"/>
      <c r="FM208" s="157"/>
      <c r="FN208" s="157"/>
      <c r="FO208" s="157"/>
      <c r="FP208" s="157"/>
      <c r="FQ208" s="157"/>
      <c r="FR208" s="157"/>
      <c r="FS208" s="157"/>
      <c r="FT208" s="157"/>
      <c r="FU208" s="157"/>
      <c r="FV208" s="157"/>
      <c r="FW208" s="157"/>
      <c r="FX208" s="157"/>
      <c r="FY208" s="157"/>
      <c r="FZ208" s="157"/>
      <c r="GA208" s="157"/>
      <c r="GB208" s="157"/>
      <c r="GC208" s="157"/>
      <c r="GD208" s="157"/>
      <c r="GE208" s="157"/>
      <c r="GF208" s="157"/>
      <c r="GG208" s="157"/>
      <c r="GH208" s="157"/>
      <c r="GI208" s="157"/>
      <c r="GJ208" s="157"/>
      <c r="GK208" s="157"/>
      <c r="GL208" s="157"/>
      <c r="GM208" s="157"/>
      <c r="GN208" s="157"/>
      <c r="GO208" s="157"/>
      <c r="GP208" s="157"/>
      <c r="GQ208" s="157"/>
      <c r="GR208" s="157"/>
      <c r="GS208" s="157"/>
      <c r="GT208" s="157"/>
      <c r="GU208" s="157"/>
      <c r="GV208" s="157"/>
      <c r="GW208" s="157"/>
      <c r="GX208" s="157"/>
      <c r="GY208" s="157"/>
      <c r="GZ208" s="157"/>
      <c r="HA208" s="157"/>
      <c r="HB208" s="157"/>
      <c r="HC208" s="157"/>
      <c r="HD208" s="157"/>
      <c r="HE208" s="157"/>
      <c r="HF208" s="157"/>
      <c r="HG208" s="157"/>
      <c r="HH208" s="157"/>
      <c r="HI208" s="157"/>
      <c r="HJ208" s="157"/>
      <c r="HK208" s="157"/>
      <c r="HL208" s="157"/>
      <c r="HM208" s="157"/>
      <c r="HN208" s="157"/>
      <c r="HO208" s="157"/>
      <c r="HP208" s="157"/>
      <c r="HQ208" s="157"/>
      <c r="HR208" s="157"/>
      <c r="HS208" s="157"/>
      <c r="HT208" s="157"/>
      <c r="HU208" s="157"/>
      <c r="HV208" s="157"/>
      <c r="HW208" s="157"/>
      <c r="HX208" s="157"/>
      <c r="HY208" s="157"/>
      <c r="HZ208" s="157"/>
      <c r="IA208" s="157"/>
      <c r="IB208" s="157"/>
      <c r="IC208" s="157"/>
      <c r="ID208" s="157"/>
      <c r="IE208" s="157"/>
      <c r="IF208" s="157"/>
      <c r="IG208" s="157"/>
      <c r="IH208" s="157"/>
      <c r="II208" s="157"/>
      <c r="IJ208" s="157"/>
      <c r="IK208" s="157"/>
      <c r="IL208" s="157"/>
      <c r="IM208" s="157"/>
      <c r="IN208" s="157"/>
      <c r="IO208" s="157"/>
      <c r="IP208" s="157"/>
      <c r="IQ208" s="157"/>
      <c r="IR208" s="157"/>
      <c r="IS208" s="157"/>
      <c r="IT208" s="157"/>
      <c r="IU208" s="157"/>
      <c r="IV208" s="157"/>
      <c r="IW208" s="157"/>
    </row>
    <row r="209" customFormat="false" ht="23.25" hidden="false" customHeight="false" outlineLevel="0" collapsed="false">
      <c r="A209" s="157"/>
      <c r="B209" s="250"/>
      <c r="C209" s="14"/>
      <c r="D209" s="14" t="s">
        <v>192</v>
      </c>
      <c r="E209" s="14" t="s">
        <v>144</v>
      </c>
      <c r="F209" s="251"/>
      <c r="G209" s="220" t="s">
        <v>89</v>
      </c>
      <c r="H209" s="34" t="n">
        <v>0</v>
      </c>
      <c r="I209" s="26"/>
      <c r="J209" s="34" t="n">
        <f aca="false">H209</f>
        <v>0</v>
      </c>
      <c r="K209" s="14" t="s">
        <v>192</v>
      </c>
      <c r="L209" s="14"/>
      <c r="M209" s="14"/>
      <c r="N209" s="134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  <c r="BL209" s="157"/>
      <c r="BM209" s="157"/>
      <c r="BN209" s="157"/>
      <c r="BO209" s="157"/>
      <c r="BP209" s="157"/>
      <c r="BQ209" s="157"/>
      <c r="BR209" s="157"/>
      <c r="BS209" s="157"/>
      <c r="BT209" s="157"/>
      <c r="BU209" s="157"/>
      <c r="BV209" s="157"/>
      <c r="BW209" s="157"/>
      <c r="BX209" s="157"/>
      <c r="BY209" s="157"/>
      <c r="BZ209" s="157"/>
      <c r="CA209" s="157"/>
      <c r="CB209" s="157"/>
      <c r="CC209" s="157"/>
      <c r="CD209" s="157"/>
      <c r="CE209" s="157"/>
      <c r="CF209" s="157"/>
      <c r="CG209" s="157"/>
      <c r="CH209" s="157"/>
      <c r="CI209" s="157"/>
      <c r="CJ209" s="157"/>
      <c r="CK209" s="157"/>
      <c r="CL209" s="157"/>
      <c r="CM209" s="157"/>
      <c r="CN209" s="157"/>
      <c r="CO209" s="157"/>
      <c r="CP209" s="157"/>
      <c r="CQ209" s="157"/>
      <c r="CR209" s="157"/>
      <c r="CS209" s="157"/>
      <c r="CT209" s="157"/>
      <c r="CU209" s="157"/>
      <c r="CV209" s="157"/>
      <c r="CW209" s="157"/>
      <c r="CX209" s="157"/>
      <c r="CY209" s="157"/>
      <c r="CZ209" s="157"/>
      <c r="DA209" s="157"/>
      <c r="DB209" s="157"/>
      <c r="DC209" s="157"/>
      <c r="DD209" s="157"/>
      <c r="DE209" s="157"/>
      <c r="DF209" s="157"/>
      <c r="DG209" s="157"/>
      <c r="DH209" s="157"/>
      <c r="DI209" s="157"/>
      <c r="DJ209" s="157"/>
      <c r="DK209" s="157"/>
      <c r="DL209" s="157"/>
      <c r="DM209" s="157"/>
      <c r="DN209" s="157"/>
      <c r="DO209" s="157"/>
      <c r="DP209" s="157"/>
      <c r="DQ209" s="157"/>
      <c r="DR209" s="157"/>
      <c r="DS209" s="157"/>
      <c r="DT209" s="157"/>
      <c r="DU209" s="157"/>
      <c r="DV209" s="157"/>
      <c r="DW209" s="157"/>
      <c r="DX209" s="157"/>
      <c r="DY209" s="157"/>
      <c r="DZ209" s="157"/>
      <c r="EA209" s="157"/>
      <c r="EB209" s="157"/>
      <c r="EC209" s="157"/>
      <c r="ED209" s="157"/>
      <c r="EE209" s="157"/>
      <c r="EF209" s="157"/>
      <c r="EG209" s="157"/>
      <c r="EH209" s="157"/>
      <c r="EI209" s="157"/>
      <c r="EJ209" s="157"/>
      <c r="EK209" s="157"/>
      <c r="EL209" s="157"/>
      <c r="EM209" s="157"/>
      <c r="EN209" s="157"/>
      <c r="EO209" s="157"/>
      <c r="EP209" s="157"/>
      <c r="EQ209" s="157"/>
      <c r="ER209" s="157"/>
      <c r="ES209" s="157"/>
      <c r="ET209" s="157"/>
      <c r="EU209" s="157"/>
      <c r="EV209" s="157"/>
      <c r="EW209" s="157"/>
      <c r="EX209" s="157"/>
      <c r="EY209" s="157"/>
      <c r="EZ209" s="157"/>
      <c r="FA209" s="157"/>
      <c r="FB209" s="157"/>
      <c r="FC209" s="157"/>
      <c r="FD209" s="157"/>
      <c r="FE209" s="157"/>
      <c r="FF209" s="157"/>
      <c r="FG209" s="157"/>
      <c r="FH209" s="157"/>
      <c r="FI209" s="157"/>
      <c r="FJ209" s="157"/>
      <c r="FK209" s="157"/>
      <c r="FL209" s="157"/>
      <c r="FM209" s="157"/>
      <c r="FN209" s="157"/>
      <c r="FO209" s="157"/>
      <c r="FP209" s="157"/>
      <c r="FQ209" s="157"/>
      <c r="FR209" s="157"/>
      <c r="FS209" s="157"/>
      <c r="FT209" s="157"/>
      <c r="FU209" s="157"/>
      <c r="FV209" s="157"/>
      <c r="FW209" s="157"/>
      <c r="FX209" s="157"/>
      <c r="FY209" s="157"/>
      <c r="FZ209" s="157"/>
      <c r="GA209" s="157"/>
      <c r="GB209" s="157"/>
      <c r="GC209" s="157"/>
      <c r="GD209" s="157"/>
      <c r="GE209" s="157"/>
      <c r="GF209" s="157"/>
      <c r="GG209" s="157"/>
      <c r="GH209" s="157"/>
      <c r="GI209" s="157"/>
      <c r="GJ209" s="157"/>
      <c r="GK209" s="157"/>
      <c r="GL209" s="157"/>
      <c r="GM209" s="157"/>
      <c r="GN209" s="157"/>
      <c r="GO209" s="157"/>
      <c r="GP209" s="157"/>
      <c r="GQ209" s="157"/>
      <c r="GR209" s="157"/>
      <c r="GS209" s="157"/>
      <c r="GT209" s="157"/>
      <c r="GU209" s="157"/>
      <c r="GV209" s="157"/>
      <c r="GW209" s="157"/>
      <c r="GX209" s="157"/>
      <c r="GY209" s="157"/>
      <c r="GZ209" s="157"/>
      <c r="HA209" s="157"/>
      <c r="HB209" s="157"/>
      <c r="HC209" s="157"/>
      <c r="HD209" s="157"/>
      <c r="HE209" s="157"/>
      <c r="HF209" s="157"/>
      <c r="HG209" s="157"/>
      <c r="HH209" s="157"/>
      <c r="HI209" s="157"/>
      <c r="HJ209" s="157"/>
      <c r="HK209" s="157"/>
      <c r="HL209" s="157"/>
      <c r="HM209" s="157"/>
      <c r="HN209" s="157"/>
      <c r="HO209" s="157"/>
      <c r="HP209" s="157"/>
      <c r="HQ209" s="157"/>
      <c r="HR209" s="157"/>
      <c r="HS209" s="157"/>
      <c r="HT209" s="157"/>
      <c r="HU209" s="157"/>
      <c r="HV209" s="157"/>
      <c r="HW209" s="157"/>
      <c r="HX209" s="157"/>
      <c r="HY209" s="157"/>
      <c r="HZ209" s="157"/>
      <c r="IA209" s="157"/>
      <c r="IB209" s="157"/>
      <c r="IC209" s="157"/>
      <c r="ID209" s="157"/>
      <c r="IE209" s="157"/>
      <c r="IF209" s="157"/>
      <c r="IG209" s="157"/>
      <c r="IH209" s="157"/>
      <c r="II209" s="157"/>
      <c r="IJ209" s="157"/>
      <c r="IK209" s="157"/>
      <c r="IL209" s="157"/>
      <c r="IM209" s="157"/>
      <c r="IN209" s="157"/>
      <c r="IO209" s="157"/>
      <c r="IP209" s="157"/>
      <c r="IQ209" s="157"/>
      <c r="IR209" s="157"/>
      <c r="IS209" s="157"/>
      <c r="IT209" s="157"/>
      <c r="IU209" s="157"/>
      <c r="IV209" s="157"/>
      <c r="IW209" s="157"/>
    </row>
    <row r="210" customFormat="false" ht="24" hidden="false" customHeight="false" outlineLevel="0" collapsed="false">
      <c r="B210" s="252"/>
      <c r="C210" s="165"/>
      <c r="D210" s="253"/>
      <c r="E210" s="253"/>
      <c r="F210" s="253"/>
      <c r="G210" s="253"/>
      <c r="H210" s="253"/>
      <c r="I210" s="253"/>
      <c r="J210" s="253"/>
      <c r="K210" s="253"/>
      <c r="L210" s="253"/>
      <c r="M210" s="253"/>
      <c r="N210" s="167"/>
    </row>
    <row r="211" customFormat="false" ht="23.25" hidden="false" customHeight="false" outlineLevel="0" collapsed="false">
      <c r="C211" s="8"/>
    </row>
    <row r="212" customFormat="false" ht="23.25" hidden="false" customHeight="false" outlineLevel="0" collapsed="false">
      <c r="C212" s="8"/>
      <c r="H212" s="1" t="n">
        <v>0</v>
      </c>
      <c r="J212" s="35" t="s">
        <v>210</v>
      </c>
      <c r="K212" s="1" t="n">
        <v>0</v>
      </c>
    </row>
    <row r="213" customFormat="false" ht="23.25" hidden="false" customHeight="false" outlineLevel="0" collapsed="false">
      <c r="C213" s="8"/>
      <c r="H213" s="1" t="n">
        <v>0</v>
      </c>
    </row>
    <row r="214" customFormat="false" ht="23.25" hidden="false" customHeight="false" outlineLevel="0" collapsed="false">
      <c r="C214" s="8"/>
      <c r="G214" s="169" t="s">
        <v>211</v>
      </c>
      <c r="H214" s="254" t="n">
        <f aca="false">H73+H109+H176+H96</f>
        <v>90243</v>
      </c>
      <c r="I214" s="169" t="s">
        <v>212</v>
      </c>
      <c r="J214" s="254" t="n">
        <f aca="false">J73+J109+J176+J96</f>
        <v>90243</v>
      </c>
    </row>
    <row r="215" customFormat="false" ht="23.25" hidden="false" customHeight="false" outlineLevel="0" collapsed="false">
      <c r="C215" s="8"/>
      <c r="G215" s="8"/>
      <c r="I215" s="174"/>
      <c r="J215" s="8"/>
    </row>
    <row r="216" customFormat="false" ht="23.25" hidden="false" customHeight="false" outlineLevel="0" collapsed="false">
      <c r="C216" s="8"/>
      <c r="G216" s="8"/>
      <c r="H216" s="169" t="s">
        <v>75</v>
      </c>
      <c r="I216" s="172" t="n">
        <f aca="false">H214-J214</f>
        <v>0</v>
      </c>
      <c r="J216" s="32"/>
    </row>
    <row r="219" customFormat="false" ht="23.25" hidden="false" customHeight="false" outlineLevel="0" collapsed="false">
      <c r="G219" s="169"/>
      <c r="H219" s="171"/>
    </row>
    <row r="314" customFormat="false" ht="23.25" hidden="false" customHeight="false" outlineLevel="0" collapsed="false">
      <c r="O314" s="32"/>
    </row>
    <row r="337" customFormat="false" ht="23.25" hidden="false" customHeight="false" outlineLevel="0" collapsed="false">
      <c r="O337" s="19"/>
    </row>
  </sheetData>
  <conditionalFormatting sqref="J28:J34 H28:H34 J7:J11 H7:H11 H13:H26 H89:H94 J89:J94 H103:H107 J103:J107 H141:H173 J132 H132 J13:J26 J36:J71 H180:H209 J141:J173 J180:J209 H36:H71">
    <cfRule type="cellIs" priority="2" operator="notEqual" aboveAverage="0" equalAverage="0" bottom="0" percent="0" rank="0" text="" dxfId="15">
      <formula>0</formula>
    </cfRule>
  </conditionalFormatting>
  <conditionalFormatting sqref="H35 J35 H27 J27">
    <cfRule type="cellIs" priority="3" operator="notEqual" aboveAverage="0" equalAverage="0" bottom="0" percent="0" rank="0" text="" dxfId="16">
      <formula>5000</formula>
    </cfRule>
  </conditionalFormatting>
  <printOptions headings="false" gridLines="false" gridLinesSet="true" horizontalCentered="true" verticalCentered="false"/>
  <pageMargins left="0.5" right="0.5" top="0.5" bottom="0.25" header="0.5" footer="0.511811023622047"/>
  <pageSetup paperSize="1" scale="3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92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G9" activeCellId="0" sqref="G9"/>
    </sheetView>
  </sheetViews>
  <sheetFormatPr defaultColWidth="9.13671875" defaultRowHeight="23.25" customHeight="true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15.99"/>
    <col collapsed="false" customWidth="true" hidden="false" outlineLevel="0" max="3" min="3" style="1" width="29.99"/>
    <col collapsed="false" customWidth="true" hidden="false" outlineLevel="0" max="4" min="4" style="1" width="31.14"/>
    <col collapsed="false" customWidth="true" hidden="false" outlineLevel="0" max="5" min="5" style="1" width="28.14"/>
    <col collapsed="false" customWidth="true" hidden="false" outlineLevel="0" max="6" min="6" style="1" width="16.28"/>
    <col collapsed="false" customWidth="true" hidden="false" outlineLevel="0" max="7" min="7" style="1" width="17.85"/>
    <col collapsed="false" customWidth="true" hidden="false" outlineLevel="0" max="8" min="8" style="1" width="13.85"/>
    <col collapsed="false" customWidth="true" hidden="false" outlineLevel="0" max="9" min="9" style="1" width="18.41"/>
    <col collapsed="false" customWidth="true" hidden="false" outlineLevel="0" max="10" min="10" style="1" width="18.85"/>
    <col collapsed="false" customWidth="true" hidden="false" outlineLevel="0" max="11" min="11" style="1" width="34.56"/>
    <col collapsed="false" customWidth="true" hidden="false" outlineLevel="0" max="12" min="12" style="1" width="22.7"/>
    <col collapsed="false" customWidth="true" hidden="false" outlineLevel="0" max="13" min="13" style="1" width="18.85"/>
    <col collapsed="false" customWidth="true" hidden="false" outlineLevel="0" max="14" min="14" style="1" width="27.14"/>
    <col collapsed="false" customWidth="true" hidden="false" outlineLevel="0" max="15" min="15" style="1" width="11.85"/>
    <col collapsed="false" customWidth="true" hidden="false" outlineLevel="0" max="16" min="16" style="1" width="11.56"/>
    <col collapsed="false" customWidth="false" hidden="false" outlineLevel="0" max="257" min="17" style="1" width="9.14"/>
  </cols>
  <sheetData>
    <row r="1" customFormat="false" ht="23.25" hidden="false" customHeight="false" outlineLevel="0" collapsed="false">
      <c r="A1" s="2"/>
      <c r="B1" s="2"/>
      <c r="C1" s="3" t="s">
        <v>53</v>
      </c>
      <c r="D1" s="4"/>
      <c r="E1" s="4"/>
      <c r="F1" s="4"/>
      <c r="G1" s="4"/>
      <c r="H1" s="4"/>
      <c r="I1" s="5"/>
      <c r="J1" s="4"/>
      <c r="K1" s="4"/>
      <c r="L1" s="4"/>
      <c r="M1" s="6"/>
      <c r="N1" s="4"/>
    </row>
    <row r="2" customFormat="false" ht="23.25" hidden="false" customHeight="false" outlineLevel="0" collapsed="false">
      <c r="A2" s="2"/>
      <c r="B2" s="2"/>
      <c r="C2" s="7" t="n">
        <f aca="false">WIC!C2</f>
        <v>37147</v>
      </c>
      <c r="D2" s="4"/>
      <c r="E2" s="4"/>
      <c r="F2" s="4"/>
      <c r="G2" s="4"/>
      <c r="H2" s="4"/>
      <c r="I2" s="5"/>
      <c r="J2" s="4"/>
      <c r="K2" s="4"/>
      <c r="L2" s="4"/>
      <c r="M2" s="6"/>
      <c r="N2" s="4"/>
    </row>
    <row r="3" customFormat="false" ht="23.25" hidden="false" customHeight="false" outlineLevel="0" collapsed="false">
      <c r="A3" s="2"/>
      <c r="B3" s="2"/>
      <c r="C3" s="4"/>
      <c r="D3" s="4"/>
      <c r="E3" s="4"/>
      <c r="F3" s="4"/>
      <c r="G3" s="4"/>
      <c r="H3" s="4"/>
      <c r="I3" s="5"/>
      <c r="J3" s="4"/>
      <c r="K3" s="4"/>
      <c r="L3" s="4"/>
      <c r="M3" s="6"/>
      <c r="N3" s="4"/>
    </row>
    <row r="4" customFormat="false" ht="23.25" hidden="false" customHeight="false" outlineLevel="0" collapsed="false">
      <c r="A4" s="2"/>
      <c r="B4" s="2"/>
      <c r="C4" s="3" t="s">
        <v>2</v>
      </c>
      <c r="D4" s="8"/>
      <c r="E4" s="4"/>
      <c r="F4" s="6"/>
      <c r="G4" s="6"/>
      <c r="H4" s="4"/>
      <c r="I4" s="5"/>
      <c r="J4" s="255" t="s">
        <v>3</v>
      </c>
      <c r="K4" s="3"/>
      <c r="L4" s="4"/>
      <c r="M4" s="6"/>
      <c r="N4" s="4" t="s">
        <v>0</v>
      </c>
    </row>
    <row r="5" customFormat="false" ht="24" hidden="false" customHeight="false" outlineLevel="0" collapsed="false">
      <c r="A5" s="2"/>
      <c r="B5" s="2"/>
      <c r="C5" s="4" t="s">
        <v>4</v>
      </c>
      <c r="D5" s="4" t="s">
        <v>5</v>
      </c>
      <c r="E5" s="4" t="s">
        <v>6</v>
      </c>
      <c r="F5" s="6" t="s">
        <v>7</v>
      </c>
      <c r="G5" s="6" t="s">
        <v>139</v>
      </c>
      <c r="H5" s="4" t="s">
        <v>9</v>
      </c>
      <c r="I5" s="5"/>
      <c r="J5" s="16" t="s">
        <v>9</v>
      </c>
      <c r="K5" s="4" t="s">
        <v>5</v>
      </c>
      <c r="L5" s="4" t="s">
        <v>6</v>
      </c>
      <c r="M5" s="6" t="s">
        <v>10</v>
      </c>
      <c r="N5" s="4" t="s">
        <v>4</v>
      </c>
      <c r="Q5" s="8"/>
      <c r="R5" s="8"/>
    </row>
    <row r="6" customFormat="false" ht="23.25" hidden="false" customHeight="false" outlineLevel="0" collapsed="false">
      <c r="A6" s="2"/>
      <c r="B6" s="180" t="s">
        <v>137</v>
      </c>
      <c r="C6" s="55"/>
      <c r="D6" s="181"/>
      <c r="E6" s="181"/>
      <c r="F6" s="181"/>
      <c r="G6" s="181"/>
      <c r="H6" s="181"/>
      <c r="I6" s="182"/>
      <c r="J6" s="256"/>
      <c r="K6" s="181"/>
      <c r="L6" s="181"/>
      <c r="M6" s="183"/>
      <c r="N6" s="184"/>
      <c r="O6" s="220"/>
      <c r="P6" s="220"/>
      <c r="Q6" s="220"/>
    </row>
    <row r="7" customFormat="false" ht="23.25" hidden="false" customHeight="false" outlineLevel="0" collapsed="false">
      <c r="A7" s="2"/>
      <c r="B7" s="185"/>
      <c r="C7" s="14"/>
      <c r="D7" s="104"/>
      <c r="E7" s="104"/>
      <c r="F7" s="104"/>
      <c r="G7" s="104"/>
      <c r="H7" s="104"/>
      <c r="I7" s="53"/>
      <c r="J7" s="16"/>
      <c r="K7" s="104"/>
      <c r="L7" s="104"/>
      <c r="M7" s="249"/>
      <c r="N7" s="242"/>
      <c r="O7" s="220"/>
      <c r="P7" s="220"/>
      <c r="Q7" s="220"/>
    </row>
    <row r="8" customFormat="false" ht="23.25" hidden="false" customHeight="false" outlineLevel="0" collapsed="false">
      <c r="A8" s="2"/>
      <c r="B8" s="185"/>
      <c r="C8" s="14"/>
      <c r="D8" s="104" t="s">
        <v>213</v>
      </c>
      <c r="E8" s="249" t="s">
        <v>214</v>
      </c>
      <c r="F8" s="249"/>
      <c r="G8" s="104"/>
      <c r="H8" s="53" t="n">
        <v>0</v>
      </c>
      <c r="I8" s="104"/>
      <c r="J8" s="53" t="n">
        <f aca="false">H8</f>
        <v>0</v>
      </c>
      <c r="K8" s="104" t="s">
        <v>213</v>
      </c>
      <c r="L8" s="14" t="s">
        <v>215</v>
      </c>
      <c r="M8" s="14"/>
      <c r="N8" s="242"/>
      <c r="O8" s="220"/>
      <c r="P8" s="220"/>
      <c r="Q8" s="220"/>
    </row>
    <row r="9" customFormat="false" ht="23.25" hidden="false" customHeight="false" outlineLevel="0" collapsed="false">
      <c r="A9" s="2"/>
      <c r="B9" s="185"/>
      <c r="C9" s="14"/>
      <c r="D9" s="104" t="s">
        <v>216</v>
      </c>
      <c r="E9" s="249" t="s">
        <v>101</v>
      </c>
      <c r="F9" s="249" t="s">
        <v>217</v>
      </c>
      <c r="G9" s="104"/>
      <c r="H9" s="257" t="n">
        <v>1407</v>
      </c>
      <c r="I9" s="104"/>
      <c r="J9" s="257" t="n">
        <v>1407</v>
      </c>
      <c r="K9" s="104" t="s">
        <v>218</v>
      </c>
      <c r="L9" s="14" t="s">
        <v>219</v>
      </c>
      <c r="M9" s="14"/>
      <c r="N9" s="242" t="n">
        <v>1027527</v>
      </c>
      <c r="O9" s="220"/>
      <c r="P9" s="220"/>
      <c r="Q9" s="220"/>
    </row>
    <row r="10" customFormat="false" ht="23.25" hidden="false" customHeight="false" outlineLevel="0" collapsed="false">
      <c r="A10" s="2"/>
      <c r="B10" s="185"/>
      <c r="C10" s="14"/>
      <c r="D10" s="104" t="s">
        <v>216</v>
      </c>
      <c r="E10" s="249" t="s">
        <v>101</v>
      </c>
      <c r="F10" s="249" t="s">
        <v>217</v>
      </c>
      <c r="G10" s="104"/>
      <c r="H10" s="257" t="n">
        <v>0</v>
      </c>
      <c r="I10" s="104"/>
      <c r="J10" s="257" t="n">
        <v>0</v>
      </c>
      <c r="K10" s="104" t="s">
        <v>218</v>
      </c>
      <c r="L10" s="14" t="s">
        <v>220</v>
      </c>
      <c r="M10" s="14" t="n">
        <v>51711000</v>
      </c>
      <c r="N10" s="242"/>
      <c r="O10" s="220"/>
      <c r="P10" s="220"/>
      <c r="Q10" s="220"/>
    </row>
    <row r="11" customFormat="false" ht="23.25" hidden="false" customHeight="false" outlineLevel="0" collapsed="false">
      <c r="A11" s="2"/>
      <c r="B11" s="185"/>
      <c r="C11" s="14"/>
      <c r="D11" s="104" t="s">
        <v>221</v>
      </c>
      <c r="E11" s="249" t="s">
        <v>48</v>
      </c>
      <c r="F11" s="249" t="n">
        <v>190637</v>
      </c>
      <c r="G11" s="104"/>
      <c r="H11" s="53" t="n">
        <v>75</v>
      </c>
      <c r="I11" s="104"/>
      <c r="J11" s="53" t="n">
        <f aca="false">H11</f>
        <v>75</v>
      </c>
      <c r="K11" s="104" t="s">
        <v>221</v>
      </c>
      <c r="L11" s="14" t="s">
        <v>222</v>
      </c>
      <c r="M11" s="14" t="s">
        <v>223</v>
      </c>
      <c r="N11" s="242" t="n">
        <v>947854</v>
      </c>
      <c r="O11" s="220"/>
      <c r="P11" s="220"/>
      <c r="Q11" s="220"/>
    </row>
    <row r="12" customFormat="false" ht="23.25" hidden="false" customHeight="false" outlineLevel="0" collapsed="false">
      <c r="A12" s="2"/>
      <c r="B12" s="185"/>
      <c r="C12" s="14"/>
      <c r="D12" s="104" t="s">
        <v>216</v>
      </c>
      <c r="E12" s="249" t="s">
        <v>101</v>
      </c>
      <c r="F12" s="249" t="s">
        <v>217</v>
      </c>
      <c r="G12" s="104"/>
      <c r="H12" s="53" t="n">
        <v>75</v>
      </c>
      <c r="I12" s="104"/>
      <c r="J12" s="53" t="n">
        <f aca="false">H12</f>
        <v>75</v>
      </c>
      <c r="K12" s="104" t="s">
        <v>221</v>
      </c>
      <c r="L12" s="14" t="s">
        <v>222</v>
      </c>
      <c r="M12" s="14" t="s">
        <v>224</v>
      </c>
      <c r="N12" s="242" t="n">
        <v>947854</v>
      </c>
      <c r="O12" s="220"/>
      <c r="P12" s="220"/>
      <c r="Q12" s="220"/>
    </row>
    <row r="13" customFormat="false" ht="23.25" hidden="false" customHeight="false" outlineLevel="0" collapsed="false">
      <c r="A13" s="2"/>
      <c r="B13" s="185"/>
      <c r="C13" s="14"/>
      <c r="D13" s="104" t="s">
        <v>216</v>
      </c>
      <c r="E13" s="249" t="s">
        <v>101</v>
      </c>
      <c r="F13" s="249" t="s">
        <v>217</v>
      </c>
      <c r="G13" s="104"/>
      <c r="H13" s="53" t="n">
        <v>75</v>
      </c>
      <c r="I13" s="104"/>
      <c r="J13" s="53" t="n">
        <f aca="false">H13</f>
        <v>75</v>
      </c>
      <c r="K13" s="104" t="s">
        <v>221</v>
      </c>
      <c r="L13" s="14" t="s">
        <v>222</v>
      </c>
      <c r="M13" s="14" t="s">
        <v>225</v>
      </c>
      <c r="N13" s="242" t="n">
        <v>947854</v>
      </c>
      <c r="O13" s="220"/>
      <c r="P13" s="220"/>
      <c r="Q13" s="220"/>
    </row>
    <row r="14" customFormat="false" ht="23.25" hidden="false" customHeight="false" outlineLevel="0" collapsed="false">
      <c r="A14" s="2"/>
      <c r="B14" s="185"/>
      <c r="C14" s="14"/>
      <c r="D14" s="104" t="s">
        <v>221</v>
      </c>
      <c r="E14" s="249" t="s">
        <v>48</v>
      </c>
      <c r="F14" s="249" t="n">
        <v>190637</v>
      </c>
      <c r="G14" s="104"/>
      <c r="H14" s="53" t="n">
        <v>1725</v>
      </c>
      <c r="I14" s="222"/>
      <c r="J14" s="53" t="n">
        <f aca="false">H14</f>
        <v>1725</v>
      </c>
      <c r="K14" s="104" t="s">
        <v>221</v>
      </c>
      <c r="L14" s="14" t="s">
        <v>222</v>
      </c>
      <c r="M14" s="14" t="s">
        <v>225</v>
      </c>
      <c r="N14" s="242" t="n">
        <v>947854</v>
      </c>
      <c r="O14" s="220"/>
      <c r="P14" s="220"/>
      <c r="Q14" s="220"/>
    </row>
    <row r="15" customFormat="false" ht="23.25" hidden="false" customHeight="false" outlineLevel="0" collapsed="false">
      <c r="A15" s="2"/>
      <c r="B15" s="185"/>
      <c r="C15" s="14"/>
      <c r="D15" s="104" t="s">
        <v>216</v>
      </c>
      <c r="E15" s="249" t="s">
        <v>101</v>
      </c>
      <c r="F15" s="249" t="s">
        <v>217</v>
      </c>
      <c r="G15" s="104"/>
      <c r="H15" s="53" t="n">
        <v>200</v>
      </c>
      <c r="I15" s="104"/>
      <c r="J15" s="53" t="n">
        <f aca="false">H15</f>
        <v>200</v>
      </c>
      <c r="K15" s="104" t="s">
        <v>221</v>
      </c>
      <c r="L15" s="14" t="s">
        <v>222</v>
      </c>
      <c r="M15" s="14" t="s">
        <v>226</v>
      </c>
      <c r="N15" s="242" t="n">
        <v>947854</v>
      </c>
      <c r="O15" s="220"/>
      <c r="P15" s="220"/>
      <c r="Q15" s="220"/>
    </row>
    <row r="16" customFormat="false" ht="23.25" hidden="false" customHeight="false" outlineLevel="0" collapsed="false">
      <c r="A16" s="2"/>
      <c r="B16" s="185"/>
      <c r="C16" s="14"/>
      <c r="D16" s="104" t="s">
        <v>216</v>
      </c>
      <c r="E16" s="249" t="s">
        <v>101</v>
      </c>
      <c r="F16" s="249" t="s">
        <v>217</v>
      </c>
      <c r="G16" s="104"/>
      <c r="H16" s="53" t="n">
        <v>70</v>
      </c>
      <c r="I16" s="104"/>
      <c r="J16" s="53" t="n">
        <f aca="false">H16</f>
        <v>70</v>
      </c>
      <c r="K16" s="104" t="s">
        <v>221</v>
      </c>
      <c r="L16" s="14" t="s">
        <v>222</v>
      </c>
      <c r="M16" s="14" t="s">
        <v>227</v>
      </c>
      <c r="N16" s="242" t="n">
        <v>947854</v>
      </c>
      <c r="O16" s="220"/>
      <c r="P16" s="220"/>
      <c r="Q16" s="220"/>
    </row>
    <row r="17" customFormat="false" ht="23.25" hidden="false" customHeight="false" outlineLevel="0" collapsed="false">
      <c r="A17" s="2"/>
      <c r="B17" s="185"/>
      <c r="C17" s="14"/>
      <c r="D17" s="104" t="s">
        <v>216</v>
      </c>
      <c r="E17" s="249" t="s">
        <v>101</v>
      </c>
      <c r="F17" s="249" t="s">
        <v>217</v>
      </c>
      <c r="G17" s="104"/>
      <c r="H17" s="53" t="n">
        <v>120</v>
      </c>
      <c r="I17" s="104"/>
      <c r="J17" s="53" t="n">
        <f aca="false">H17</f>
        <v>120</v>
      </c>
      <c r="K17" s="104" t="s">
        <v>221</v>
      </c>
      <c r="L17" s="14" t="s">
        <v>222</v>
      </c>
      <c r="M17" s="14" t="s">
        <v>228</v>
      </c>
      <c r="N17" s="242" t="n">
        <v>947854</v>
      </c>
      <c r="O17" s="220"/>
      <c r="P17" s="220"/>
      <c r="Q17" s="220"/>
    </row>
    <row r="18" customFormat="false" ht="23.25" hidden="false" customHeight="false" outlineLevel="0" collapsed="false">
      <c r="A18" s="2"/>
      <c r="B18" s="185"/>
      <c r="C18" s="14"/>
      <c r="D18" s="104" t="s">
        <v>216</v>
      </c>
      <c r="E18" s="249" t="s">
        <v>101</v>
      </c>
      <c r="F18" s="249" t="s">
        <v>217</v>
      </c>
      <c r="G18" s="104"/>
      <c r="H18" s="53" t="n">
        <v>53</v>
      </c>
      <c r="I18" s="104"/>
      <c r="J18" s="53" t="n">
        <f aca="false">H18</f>
        <v>53</v>
      </c>
      <c r="K18" s="104" t="s">
        <v>221</v>
      </c>
      <c r="L18" s="14" t="s">
        <v>229</v>
      </c>
      <c r="M18" s="14" t="s">
        <v>230</v>
      </c>
      <c r="N18" s="242" t="n">
        <v>133779</v>
      </c>
      <c r="O18" s="220"/>
      <c r="P18" s="220"/>
      <c r="Q18" s="220"/>
    </row>
    <row r="19" customFormat="false" ht="23.25" hidden="false" customHeight="false" outlineLevel="0" collapsed="false">
      <c r="A19" s="2"/>
      <c r="B19" s="185"/>
      <c r="C19" s="14"/>
      <c r="D19" s="104" t="s">
        <v>221</v>
      </c>
      <c r="E19" s="249" t="s">
        <v>48</v>
      </c>
      <c r="F19" s="249" t="n">
        <v>190637</v>
      </c>
      <c r="G19" s="104"/>
      <c r="H19" s="53" t="n">
        <v>100</v>
      </c>
      <c r="I19" s="104"/>
      <c r="J19" s="53" t="n">
        <f aca="false">H19</f>
        <v>100</v>
      </c>
      <c r="K19" s="104" t="s">
        <v>221</v>
      </c>
      <c r="L19" s="14" t="s">
        <v>231</v>
      </c>
      <c r="M19" s="14" t="s">
        <v>232</v>
      </c>
      <c r="N19" s="242" t="n">
        <v>1005222</v>
      </c>
      <c r="O19" s="220"/>
      <c r="P19" s="220"/>
      <c r="Q19" s="220"/>
    </row>
    <row r="20" customFormat="false" ht="23.25" hidden="false" customHeight="false" outlineLevel="0" collapsed="false">
      <c r="A20" s="2"/>
      <c r="B20" s="185"/>
      <c r="C20" s="14"/>
      <c r="D20" s="104" t="s">
        <v>221</v>
      </c>
      <c r="E20" s="249" t="s">
        <v>48</v>
      </c>
      <c r="F20" s="249" t="n">
        <v>190637</v>
      </c>
      <c r="G20" s="104"/>
      <c r="H20" s="53" t="n">
        <v>50</v>
      </c>
      <c r="I20" s="104"/>
      <c r="J20" s="53" t="n">
        <f aca="false">H20</f>
        <v>50</v>
      </c>
      <c r="K20" s="104" t="s">
        <v>221</v>
      </c>
      <c r="L20" s="14" t="s">
        <v>231</v>
      </c>
      <c r="M20" s="14" t="s">
        <v>232</v>
      </c>
      <c r="N20" s="242" t="n">
        <v>851645</v>
      </c>
      <c r="O20" s="220"/>
      <c r="P20" s="220"/>
      <c r="Q20" s="220"/>
    </row>
    <row r="21" customFormat="false" ht="23.25" hidden="false" customHeight="false" outlineLevel="0" collapsed="false">
      <c r="A21" s="2"/>
      <c r="B21" s="185"/>
      <c r="C21" s="14"/>
      <c r="D21" s="104" t="s">
        <v>221</v>
      </c>
      <c r="E21" s="249" t="s">
        <v>48</v>
      </c>
      <c r="F21" s="249" t="n">
        <v>190637</v>
      </c>
      <c r="G21" s="104"/>
      <c r="H21" s="53" t="n">
        <v>25</v>
      </c>
      <c r="I21" s="104"/>
      <c r="J21" s="53" t="n">
        <f aca="false">H21</f>
        <v>25</v>
      </c>
      <c r="K21" s="104" t="s">
        <v>221</v>
      </c>
      <c r="L21" s="14" t="s">
        <v>231</v>
      </c>
      <c r="M21" s="14" t="s">
        <v>232</v>
      </c>
      <c r="N21" s="242" t="n">
        <v>851628</v>
      </c>
      <c r="O21" s="220"/>
      <c r="P21" s="220"/>
      <c r="Q21" s="220"/>
    </row>
    <row r="22" customFormat="false" ht="23.25" hidden="false" customHeight="false" outlineLevel="0" collapsed="false">
      <c r="A22" s="2"/>
      <c r="B22" s="185"/>
      <c r="C22" s="14"/>
      <c r="D22" s="104" t="s">
        <v>221</v>
      </c>
      <c r="E22" s="249" t="s">
        <v>48</v>
      </c>
      <c r="F22" s="249" t="n">
        <v>190637</v>
      </c>
      <c r="G22" s="104"/>
      <c r="H22" s="53" t="n">
        <v>25</v>
      </c>
      <c r="I22" s="104"/>
      <c r="J22" s="53" t="n">
        <f aca="false">H22</f>
        <v>25</v>
      </c>
      <c r="K22" s="104" t="s">
        <v>221</v>
      </c>
      <c r="L22" s="14" t="s">
        <v>231</v>
      </c>
      <c r="M22" s="14" t="s">
        <v>233</v>
      </c>
      <c r="N22" s="242" t="n">
        <v>851628</v>
      </c>
      <c r="O22" s="220"/>
      <c r="P22" s="220"/>
      <c r="Q22" s="220"/>
    </row>
    <row r="23" customFormat="false" ht="15" hidden="false" customHeight="true" outlineLevel="0" collapsed="false">
      <c r="B23" s="191"/>
      <c r="C23" s="64"/>
      <c r="D23" s="64"/>
      <c r="E23" s="64"/>
      <c r="F23" s="64"/>
      <c r="G23" s="64"/>
      <c r="H23" s="258"/>
      <c r="I23" s="64"/>
      <c r="J23" s="259"/>
      <c r="K23" s="260"/>
      <c r="L23" s="64"/>
      <c r="M23" s="64"/>
      <c r="N23" s="66"/>
      <c r="O23" s="220"/>
      <c r="P23" s="220"/>
      <c r="Q23" s="220"/>
    </row>
    <row r="24" customFormat="false" ht="24.75" hidden="false" customHeight="true" outlineLevel="0" collapsed="false">
      <c r="B24" s="220"/>
      <c r="C24" s="14"/>
      <c r="D24" s="14"/>
      <c r="E24" s="14"/>
      <c r="F24" s="14"/>
      <c r="G24" s="14"/>
      <c r="H24" s="112" t="n">
        <f aca="false">SUM(H8:H23)</f>
        <v>4000</v>
      </c>
      <c r="I24" s="104"/>
      <c r="J24" s="112" t="n">
        <f aca="false">SUM(J8:J23)</f>
        <v>4000</v>
      </c>
      <c r="K24" s="14"/>
      <c r="L24" s="14"/>
      <c r="M24" s="14"/>
      <c r="N24" s="17"/>
    </row>
    <row r="25" customFormat="false" ht="23.25" hidden="false" customHeight="false" outlineLevel="0" collapsed="false">
      <c r="C25" s="14"/>
      <c r="D25" s="34"/>
      <c r="E25" s="34"/>
      <c r="F25" s="14"/>
      <c r="G25" s="14"/>
      <c r="H25" s="34"/>
      <c r="J25" s="261"/>
      <c r="K25" s="34"/>
      <c r="L25" s="14"/>
      <c r="M25" s="14"/>
      <c r="N25" s="17"/>
    </row>
    <row r="26" customFormat="false" ht="23.25" hidden="false" customHeight="false" outlineLevel="0" collapsed="false">
      <c r="B26" s="262"/>
      <c r="C26" s="220"/>
      <c r="D26" s="137"/>
      <c r="E26" s="220"/>
      <c r="F26" s="220"/>
      <c r="G26" s="220"/>
      <c r="H26" s="220"/>
      <c r="I26" s="262"/>
      <c r="J26" s="137"/>
      <c r="K26" s="220"/>
      <c r="L26" s="263"/>
      <c r="M26" s="264"/>
      <c r="N26" s="33"/>
    </row>
    <row r="27" customFormat="false" ht="23.25" hidden="false" customHeight="false" outlineLevel="0" collapsed="false">
      <c r="B27" s="262"/>
      <c r="C27" s="265"/>
      <c r="D27" s="222"/>
      <c r="E27" s="266"/>
      <c r="F27" s="222"/>
      <c r="G27" s="222"/>
      <c r="H27" s="34" t="s">
        <v>133</v>
      </c>
      <c r="I27" s="267" t="n">
        <f aca="false">H24-J24</f>
        <v>0</v>
      </c>
      <c r="K27" s="2"/>
      <c r="L27" s="168"/>
      <c r="M27" s="104"/>
      <c r="N27" s="17"/>
    </row>
    <row r="28" customFormat="false" ht="18" hidden="false" customHeight="true" outlineLevel="0" collapsed="false">
      <c r="J28" s="2"/>
    </row>
    <row r="29" customFormat="false" ht="23.25" hidden="false" customHeight="false" outlineLevel="0" collapsed="false">
      <c r="B29" s="268" t="s">
        <v>28</v>
      </c>
      <c r="C29" s="269"/>
      <c r="D29" s="269"/>
      <c r="E29" s="269"/>
      <c r="F29" s="269"/>
      <c r="G29" s="269"/>
      <c r="H29" s="269"/>
      <c r="I29" s="269"/>
      <c r="J29" s="270"/>
      <c r="K29" s="269"/>
      <c r="L29" s="269"/>
      <c r="M29" s="269"/>
      <c r="N29" s="271"/>
    </row>
    <row r="30" customFormat="false" ht="23.25" hidden="false" customHeight="false" outlineLevel="0" collapsed="false">
      <c r="B30" s="272" t="s">
        <v>183</v>
      </c>
      <c r="C30" s="4" t="s">
        <v>234</v>
      </c>
      <c r="D30" s="4" t="s">
        <v>5</v>
      </c>
      <c r="E30" s="4" t="s">
        <v>6</v>
      </c>
      <c r="F30" s="6" t="s">
        <v>7</v>
      </c>
      <c r="G30" s="6" t="s">
        <v>8</v>
      </c>
      <c r="H30" s="4" t="s">
        <v>9</v>
      </c>
      <c r="I30" s="5"/>
      <c r="J30" s="4" t="s">
        <v>9</v>
      </c>
      <c r="K30" s="4" t="s">
        <v>5</v>
      </c>
      <c r="L30" s="4" t="s">
        <v>6</v>
      </c>
      <c r="M30" s="6" t="s">
        <v>10</v>
      </c>
      <c r="N30" s="273" t="s">
        <v>234</v>
      </c>
      <c r="P30" s="220"/>
    </row>
    <row r="31" customFormat="false" ht="23.25" hidden="false" customHeight="false" outlineLevel="0" collapsed="false">
      <c r="B31" s="274"/>
      <c r="C31" s="14"/>
      <c r="D31" s="104" t="s">
        <v>235</v>
      </c>
      <c r="E31" s="249" t="s">
        <v>236</v>
      </c>
      <c r="F31" s="249" t="s">
        <v>237</v>
      </c>
      <c r="G31" s="104" t="s">
        <v>14</v>
      </c>
      <c r="H31" s="104" t="n">
        <v>0</v>
      </c>
      <c r="I31" s="220"/>
      <c r="J31" s="104" t="n">
        <f aca="false">H31</f>
        <v>0</v>
      </c>
      <c r="K31" s="14" t="s">
        <v>238</v>
      </c>
      <c r="L31" s="14" t="s">
        <v>138</v>
      </c>
      <c r="M31" s="14" t="s">
        <v>13</v>
      </c>
      <c r="N31" s="14"/>
      <c r="O31" s="275"/>
      <c r="P31" s="220"/>
    </row>
    <row r="32" customFormat="false" ht="23.25" hidden="false" customHeight="false" outlineLevel="0" collapsed="false">
      <c r="B32" s="274"/>
      <c r="C32" s="14"/>
      <c r="D32" s="104" t="s">
        <v>17</v>
      </c>
      <c r="E32" s="249" t="s">
        <v>1</v>
      </c>
      <c r="F32" s="249" t="n">
        <v>41059040</v>
      </c>
      <c r="G32" s="104" t="s">
        <v>14</v>
      </c>
      <c r="H32" s="104" t="n">
        <f aca="false">WIC!J46</f>
        <v>0</v>
      </c>
      <c r="I32" s="220"/>
      <c r="J32" s="104" t="n">
        <f aca="false">H32</f>
        <v>0</v>
      </c>
      <c r="K32" s="14" t="s">
        <v>239</v>
      </c>
      <c r="L32" s="14"/>
      <c r="M32" s="14"/>
      <c r="N32" s="14"/>
      <c r="O32" s="275"/>
      <c r="P32" s="220"/>
    </row>
    <row r="33" customFormat="false" ht="23.25" hidden="false" customHeight="false" outlineLevel="0" collapsed="false">
      <c r="B33" s="274"/>
      <c r="C33" s="14"/>
      <c r="D33" s="104" t="s">
        <v>17</v>
      </c>
      <c r="E33" s="249" t="s">
        <v>1</v>
      </c>
      <c r="F33" s="249" t="n">
        <v>41066000</v>
      </c>
      <c r="G33" s="104" t="s">
        <v>14</v>
      </c>
      <c r="H33" s="104" t="n">
        <f aca="false">WIC!J801</f>
        <v>0</v>
      </c>
      <c r="I33" s="220"/>
      <c r="J33" s="104" t="n">
        <f aca="false">H33</f>
        <v>0</v>
      </c>
      <c r="K33" s="14" t="s">
        <v>239</v>
      </c>
      <c r="L33" s="14"/>
      <c r="M33" s="14"/>
      <c r="N33" s="14"/>
      <c r="O33" s="275"/>
      <c r="P33" s="220"/>
    </row>
    <row r="34" customFormat="false" ht="23.25" hidden="false" customHeight="false" outlineLevel="0" collapsed="false">
      <c r="B34" s="274"/>
      <c r="C34" s="14"/>
      <c r="D34" s="104" t="s">
        <v>221</v>
      </c>
      <c r="E34" s="249" t="s">
        <v>1</v>
      </c>
      <c r="F34" s="249" t="n">
        <v>146149</v>
      </c>
      <c r="G34" s="104" t="s">
        <v>14</v>
      </c>
      <c r="H34" s="104" t="n">
        <v>0</v>
      </c>
      <c r="I34" s="220"/>
      <c r="J34" s="104" t="n">
        <v>0</v>
      </c>
      <c r="K34" s="104" t="s">
        <v>213</v>
      </c>
      <c r="L34" s="14" t="s">
        <v>222</v>
      </c>
      <c r="M34" s="14" t="s">
        <v>240</v>
      </c>
      <c r="N34" s="14"/>
      <c r="O34" s="275"/>
      <c r="P34" s="220"/>
    </row>
    <row r="35" customFormat="false" ht="23.25" hidden="false" customHeight="false" outlineLevel="0" collapsed="false">
      <c r="B35" s="274"/>
      <c r="C35" s="14"/>
      <c r="D35" s="104" t="s">
        <v>221</v>
      </c>
      <c r="E35" s="249" t="s">
        <v>1</v>
      </c>
      <c r="F35" s="249" t="n">
        <v>146149</v>
      </c>
      <c r="G35" s="104" t="s">
        <v>14</v>
      </c>
      <c r="H35" s="104" t="n">
        <v>0</v>
      </c>
      <c r="I35" s="220"/>
      <c r="J35" s="104" t="n">
        <v>0</v>
      </c>
      <c r="K35" s="14" t="s">
        <v>241</v>
      </c>
      <c r="L35" s="14" t="s">
        <v>222</v>
      </c>
      <c r="M35" s="14" t="s">
        <v>223</v>
      </c>
      <c r="N35" s="14" t="n">
        <v>877856</v>
      </c>
      <c r="O35" s="275"/>
      <c r="P35" s="220"/>
    </row>
    <row r="36" customFormat="false" ht="23.25" hidden="false" customHeight="false" outlineLevel="0" collapsed="false">
      <c r="B36" s="274"/>
      <c r="C36" s="14"/>
      <c r="D36" s="104" t="s">
        <v>221</v>
      </c>
      <c r="E36" s="249" t="s">
        <v>1</v>
      </c>
      <c r="F36" s="249" t="n">
        <v>146149</v>
      </c>
      <c r="G36" s="104" t="s">
        <v>14</v>
      </c>
      <c r="H36" s="104" t="n">
        <v>0</v>
      </c>
      <c r="I36" s="220"/>
      <c r="J36" s="104" t="n">
        <v>0</v>
      </c>
      <c r="K36" s="14" t="s">
        <v>239</v>
      </c>
      <c r="L36" s="14" t="s">
        <v>222</v>
      </c>
      <c r="M36" s="14" t="s">
        <v>227</v>
      </c>
      <c r="N36" s="14" t="n">
        <v>877856</v>
      </c>
      <c r="O36" s="275"/>
      <c r="P36" s="220"/>
    </row>
    <row r="37" customFormat="false" ht="23.25" hidden="false" customHeight="false" outlineLevel="0" collapsed="false">
      <c r="B37" s="274"/>
      <c r="C37" s="14"/>
      <c r="D37" s="104"/>
      <c r="E37" s="249"/>
      <c r="F37" s="249"/>
      <c r="G37" s="104"/>
      <c r="H37" s="104"/>
      <c r="I37" s="220"/>
      <c r="J37" s="104"/>
      <c r="K37" s="14"/>
      <c r="L37" s="14"/>
      <c r="M37" s="14"/>
      <c r="N37" s="14"/>
      <c r="O37" s="275"/>
      <c r="P37" s="220"/>
    </row>
    <row r="38" customFormat="false" ht="23.25" hidden="false" customHeight="false" outlineLevel="0" collapsed="false">
      <c r="B38" s="274"/>
      <c r="C38" s="14" t="s">
        <v>242</v>
      </c>
      <c r="D38" s="104" t="s">
        <v>17</v>
      </c>
      <c r="E38" s="249" t="s">
        <v>1</v>
      </c>
      <c r="F38" s="249" t="n">
        <v>41066000</v>
      </c>
      <c r="G38" s="104" t="s">
        <v>14</v>
      </c>
      <c r="H38" s="104" t="n">
        <f aca="false">WIC!J91</f>
        <v>0</v>
      </c>
      <c r="I38" s="220"/>
      <c r="J38" s="104" t="n">
        <v>0</v>
      </c>
      <c r="K38" s="14" t="s">
        <v>239</v>
      </c>
      <c r="L38" s="14" t="s">
        <v>222</v>
      </c>
      <c r="M38" s="14" t="s">
        <v>225</v>
      </c>
      <c r="N38" s="14" t="n">
        <v>877856</v>
      </c>
      <c r="O38" s="275"/>
      <c r="P38" s="220"/>
    </row>
    <row r="39" customFormat="false" ht="23.25" hidden="false" customHeight="false" outlineLevel="0" collapsed="false">
      <c r="B39" s="274"/>
      <c r="C39" s="14"/>
      <c r="D39" s="104" t="s">
        <v>17</v>
      </c>
      <c r="E39" s="249" t="s">
        <v>1</v>
      </c>
      <c r="F39" s="249" t="n">
        <v>41066000</v>
      </c>
      <c r="G39" s="104" t="s">
        <v>14</v>
      </c>
      <c r="H39" s="104" t="n">
        <f aca="false">WIC!J806</f>
        <v>0</v>
      </c>
      <c r="I39" s="220"/>
      <c r="J39" s="104" t="n">
        <v>0</v>
      </c>
      <c r="K39" s="14" t="s">
        <v>239</v>
      </c>
      <c r="L39" s="14" t="s">
        <v>222</v>
      </c>
      <c r="M39" s="14" t="s">
        <v>226</v>
      </c>
      <c r="N39" s="14" t="n">
        <v>877856</v>
      </c>
      <c r="O39" s="275"/>
      <c r="P39" s="220"/>
    </row>
    <row r="40" customFormat="false" ht="23.25" hidden="false" customHeight="false" outlineLevel="0" collapsed="false">
      <c r="B40" s="274"/>
      <c r="C40" s="14"/>
      <c r="D40" s="104" t="s">
        <v>17</v>
      </c>
      <c r="E40" s="249" t="s">
        <v>1</v>
      </c>
      <c r="F40" s="249" t="n">
        <v>41066000</v>
      </c>
      <c r="G40" s="104" t="s">
        <v>14</v>
      </c>
      <c r="H40" s="104" t="n">
        <f aca="false">WIC!J807</f>
        <v>0</v>
      </c>
      <c r="I40" s="220"/>
      <c r="J40" s="104" t="n">
        <v>0</v>
      </c>
      <c r="K40" s="14" t="s">
        <v>239</v>
      </c>
      <c r="L40" s="14" t="s">
        <v>222</v>
      </c>
      <c r="M40" s="14" t="s">
        <v>224</v>
      </c>
      <c r="N40" s="14" t="n">
        <v>877856</v>
      </c>
      <c r="O40" s="275"/>
      <c r="P40" s="220"/>
    </row>
    <row r="41" customFormat="false" ht="23.25" hidden="false" customHeight="false" outlineLevel="0" collapsed="false">
      <c r="B41" s="274"/>
      <c r="C41" s="14"/>
      <c r="D41" s="104" t="s">
        <v>17</v>
      </c>
      <c r="E41" s="249" t="s">
        <v>1</v>
      </c>
      <c r="F41" s="249" t="n">
        <v>41066000</v>
      </c>
      <c r="G41" s="104" t="s">
        <v>14</v>
      </c>
      <c r="H41" s="104" t="n">
        <f aca="false">WIC!J808</f>
        <v>0</v>
      </c>
      <c r="I41" s="220"/>
      <c r="J41" s="104" t="n">
        <v>0</v>
      </c>
      <c r="K41" s="14" t="s">
        <v>239</v>
      </c>
      <c r="L41" s="14" t="s">
        <v>222</v>
      </c>
      <c r="M41" s="14" t="s">
        <v>228</v>
      </c>
      <c r="N41" s="14" t="n">
        <v>877856</v>
      </c>
      <c r="O41" s="275"/>
      <c r="P41" s="220"/>
    </row>
    <row r="42" customFormat="false" ht="23.25" hidden="false" customHeight="false" outlineLevel="0" collapsed="false">
      <c r="B42" s="274"/>
      <c r="C42" s="14"/>
      <c r="D42" s="104" t="s">
        <v>17</v>
      </c>
      <c r="E42" s="249" t="s">
        <v>1</v>
      </c>
      <c r="F42" s="249" t="n">
        <v>41066000</v>
      </c>
      <c r="G42" s="104" t="s">
        <v>14</v>
      </c>
      <c r="H42" s="104" t="n">
        <f aca="false">WIC!J809</f>
        <v>0</v>
      </c>
      <c r="I42" s="220"/>
      <c r="J42" s="104" t="n">
        <v>0</v>
      </c>
      <c r="K42" s="14" t="s">
        <v>239</v>
      </c>
      <c r="L42" s="14" t="s">
        <v>229</v>
      </c>
      <c r="M42" s="14" t="s">
        <v>230</v>
      </c>
      <c r="N42" s="14" t="n">
        <v>133779</v>
      </c>
      <c r="O42" s="275"/>
      <c r="P42" s="220"/>
    </row>
    <row r="43" customFormat="false" ht="23.25" hidden="false" customHeight="false" outlineLevel="0" collapsed="false">
      <c r="B43" s="274"/>
      <c r="C43" s="14"/>
      <c r="D43" s="104"/>
      <c r="E43" s="249"/>
      <c r="F43" s="249"/>
      <c r="G43" s="104"/>
      <c r="H43" s="104"/>
      <c r="I43" s="220"/>
      <c r="J43" s="104"/>
      <c r="K43" s="14"/>
      <c r="L43" s="14"/>
      <c r="M43" s="14"/>
      <c r="N43" s="14"/>
      <c r="O43" s="275"/>
      <c r="P43" s="220"/>
    </row>
    <row r="44" customFormat="false" ht="23.25" hidden="false" customHeight="false" outlineLevel="0" collapsed="false">
      <c r="B44" s="274"/>
      <c r="C44" s="14"/>
      <c r="D44" s="104" t="s">
        <v>243</v>
      </c>
      <c r="E44" s="249" t="s">
        <v>231</v>
      </c>
      <c r="F44" s="249" t="s">
        <v>244</v>
      </c>
      <c r="G44" s="104" t="s">
        <v>14</v>
      </c>
      <c r="H44" s="104" t="n">
        <v>0</v>
      </c>
      <c r="I44" s="220"/>
      <c r="J44" s="104" t="n">
        <f aca="false">H44</f>
        <v>0</v>
      </c>
      <c r="K44" s="14" t="s">
        <v>239</v>
      </c>
      <c r="L44" s="14" t="s">
        <v>231</v>
      </c>
      <c r="M44" s="14" t="s">
        <v>232</v>
      </c>
      <c r="N44" s="14" t="n">
        <v>851628</v>
      </c>
      <c r="O44" s="275"/>
      <c r="P44" s="220"/>
    </row>
    <row r="45" customFormat="false" ht="23.25" hidden="false" customHeight="false" outlineLevel="0" collapsed="false">
      <c r="B45" s="274"/>
      <c r="C45" s="14"/>
      <c r="D45" s="104" t="s">
        <v>243</v>
      </c>
      <c r="E45" s="249" t="s">
        <v>231</v>
      </c>
      <c r="F45" s="249" t="s">
        <v>244</v>
      </c>
      <c r="G45" s="104" t="s">
        <v>14</v>
      </c>
      <c r="H45" s="104" t="n">
        <v>0</v>
      </c>
      <c r="I45" s="220"/>
      <c r="J45" s="104" t="n">
        <f aca="false">H45</f>
        <v>0</v>
      </c>
      <c r="K45" s="14" t="s">
        <v>239</v>
      </c>
      <c r="L45" s="14" t="s">
        <v>231</v>
      </c>
      <c r="M45" s="14" t="s">
        <v>232</v>
      </c>
      <c r="N45" s="14" t="n">
        <v>851645</v>
      </c>
      <c r="O45" s="275"/>
      <c r="P45" s="220"/>
    </row>
    <row r="46" customFormat="false" ht="23.25" hidden="false" customHeight="false" outlineLevel="0" collapsed="false">
      <c r="B46" s="274"/>
      <c r="C46" s="14"/>
      <c r="D46" s="104"/>
      <c r="E46" s="249"/>
      <c r="F46" s="249"/>
      <c r="G46" s="104"/>
      <c r="H46" s="104"/>
      <c r="I46" s="220"/>
      <c r="J46" s="53"/>
      <c r="K46" s="104"/>
      <c r="L46" s="14"/>
      <c r="M46" s="14"/>
      <c r="N46" s="14"/>
      <c r="O46" s="275"/>
      <c r="P46" s="220"/>
    </row>
    <row r="47" customFormat="false" ht="23.25" hidden="false" customHeight="false" outlineLevel="0" collapsed="false">
      <c r="B47" s="274"/>
      <c r="C47" s="14"/>
      <c r="D47" s="104"/>
      <c r="E47" s="249"/>
      <c r="F47" s="249"/>
      <c r="G47" s="104"/>
      <c r="H47" s="104"/>
      <c r="I47" s="220"/>
      <c r="J47" s="53"/>
      <c r="K47" s="104"/>
      <c r="L47" s="14"/>
      <c r="M47" s="14"/>
      <c r="N47" s="14"/>
      <c r="O47" s="275"/>
      <c r="P47" s="220"/>
    </row>
    <row r="48" customFormat="false" ht="24" hidden="false" customHeight="false" outlineLevel="0" collapsed="false">
      <c r="B48" s="276"/>
      <c r="C48" s="277"/>
      <c r="D48" s="277"/>
      <c r="E48" s="277"/>
      <c r="F48" s="277"/>
      <c r="G48" s="277"/>
      <c r="H48" s="277" t="s">
        <v>73</v>
      </c>
      <c r="I48" s="277"/>
      <c r="J48" s="278"/>
      <c r="K48" s="277"/>
      <c r="L48" s="277"/>
      <c r="M48" s="277"/>
      <c r="N48" s="279"/>
      <c r="P48" s="220"/>
    </row>
    <row r="49" customFormat="false" ht="23.25" hidden="false" customHeight="false" outlineLevel="0" collapsed="false">
      <c r="B49" s="220"/>
      <c r="C49" s="220"/>
      <c r="D49" s="220"/>
      <c r="E49" s="220"/>
      <c r="F49" s="220"/>
      <c r="G49" s="220"/>
      <c r="H49" s="104" t="n">
        <f aca="false">SUM(H31:H48)</f>
        <v>0</v>
      </c>
      <c r="I49" s="220"/>
      <c r="J49" s="104" t="n">
        <f aca="false">SUM(J31:J48)</f>
        <v>0</v>
      </c>
      <c r="K49" s="220"/>
      <c r="L49" s="220"/>
      <c r="M49" s="220"/>
      <c r="P49" s="220"/>
    </row>
    <row r="50" customFormat="false" ht="23.25" hidden="false" customHeight="false" outlineLevel="0" collapsed="false">
      <c r="B50" s="220"/>
      <c r="C50" s="220"/>
      <c r="D50" s="220"/>
      <c r="E50" s="220"/>
      <c r="F50" s="220"/>
      <c r="G50" s="220"/>
      <c r="H50" s="220" t="n">
        <v>0</v>
      </c>
      <c r="I50" s="220"/>
      <c r="J50" s="33"/>
      <c r="K50" s="220"/>
      <c r="L50" s="220"/>
      <c r="M50" s="220"/>
      <c r="P50" s="220"/>
    </row>
    <row r="51" customFormat="false" ht="23.25" hidden="false" customHeight="false" outlineLevel="0" collapsed="false">
      <c r="E51" s="220"/>
      <c r="G51" s="280" t="s">
        <v>211</v>
      </c>
      <c r="H51" s="281" t="n">
        <f aca="false">H24+H49</f>
        <v>4000</v>
      </c>
      <c r="I51" s="280" t="s">
        <v>212</v>
      </c>
      <c r="J51" s="281" t="n">
        <f aca="false">J24+J49</f>
        <v>4000</v>
      </c>
      <c r="O51" s="282"/>
      <c r="Q51" s="282"/>
    </row>
    <row r="53" customFormat="false" ht="23.25" hidden="false" customHeight="false" outlineLevel="0" collapsed="false">
      <c r="H53" s="32" t="s">
        <v>133</v>
      </c>
      <c r="I53" s="283" t="n">
        <f aca="false">H51-J51</f>
        <v>0</v>
      </c>
      <c r="K53" s="168"/>
    </row>
    <row r="55" customFormat="false" ht="23.25" hidden="false" customHeight="false" outlineLevel="0" collapsed="false">
      <c r="B55" s="1" t="s">
        <v>245</v>
      </c>
    </row>
    <row r="59" customFormat="false" ht="23.25" hidden="false" customHeight="false" outlineLevel="0" collapsed="false">
      <c r="D59" s="104" t="s">
        <v>221</v>
      </c>
      <c r="E59" s="249" t="s">
        <v>48</v>
      </c>
      <c r="F59" s="249" t="n">
        <v>146149</v>
      </c>
      <c r="G59" s="104"/>
      <c r="H59" s="53" t="n">
        <v>50</v>
      </c>
      <c r="I59" s="104"/>
      <c r="J59" s="53" t="n">
        <v>150</v>
      </c>
      <c r="K59" s="104" t="s">
        <v>221</v>
      </c>
      <c r="L59" s="14" t="s">
        <v>222</v>
      </c>
      <c r="M59" s="14" t="s">
        <v>224</v>
      </c>
      <c r="N59" s="242" t="n">
        <v>877856</v>
      </c>
    </row>
    <row r="60" customFormat="false" ht="23.25" hidden="false" customHeight="false" outlineLevel="0" collapsed="false">
      <c r="D60" s="104" t="s">
        <v>221</v>
      </c>
      <c r="E60" s="249" t="s">
        <v>48</v>
      </c>
      <c r="F60" s="249" t="n">
        <v>146149</v>
      </c>
      <c r="G60" s="104"/>
      <c r="H60" s="53" t="n">
        <v>1210</v>
      </c>
      <c r="I60" s="104"/>
      <c r="J60" s="53" t="n">
        <v>1025</v>
      </c>
      <c r="K60" s="104" t="s">
        <v>221</v>
      </c>
      <c r="L60" s="14" t="s">
        <v>222</v>
      </c>
      <c r="M60" s="14" t="s">
        <v>225</v>
      </c>
      <c r="N60" s="242" t="n">
        <v>877856</v>
      </c>
    </row>
    <row r="61" customFormat="false" ht="23.25" hidden="false" customHeight="false" outlineLevel="0" collapsed="false">
      <c r="D61" s="104" t="s">
        <v>221</v>
      </c>
      <c r="E61" s="249" t="s">
        <v>48</v>
      </c>
      <c r="F61" s="249" t="n">
        <v>146149</v>
      </c>
      <c r="G61" s="104"/>
      <c r="H61" s="53" t="n">
        <v>100</v>
      </c>
      <c r="I61" s="104"/>
      <c r="J61" s="53" t="n">
        <v>225</v>
      </c>
      <c r="K61" s="104" t="s">
        <v>221</v>
      </c>
      <c r="L61" s="14" t="s">
        <v>222</v>
      </c>
      <c r="M61" s="14" t="s">
        <v>226</v>
      </c>
      <c r="N61" s="242" t="n">
        <v>877856</v>
      </c>
    </row>
    <row r="62" customFormat="false" ht="23.25" hidden="false" customHeight="false" outlineLevel="0" collapsed="false">
      <c r="D62" s="104" t="s">
        <v>221</v>
      </c>
      <c r="E62" s="249" t="s">
        <v>48</v>
      </c>
      <c r="F62" s="249" t="n">
        <v>146149</v>
      </c>
      <c r="G62" s="104"/>
      <c r="H62" s="53" t="n">
        <v>50</v>
      </c>
      <c r="I62" s="104"/>
      <c r="J62" s="53" t="n">
        <v>40</v>
      </c>
      <c r="K62" s="104" t="s">
        <v>221</v>
      </c>
      <c r="L62" s="14" t="s">
        <v>222</v>
      </c>
      <c r="M62" s="14" t="s">
        <v>227</v>
      </c>
      <c r="N62" s="242" t="n">
        <v>877856</v>
      </c>
    </row>
    <row r="63" customFormat="false" ht="23.25" hidden="false" customHeight="false" outlineLevel="0" collapsed="false">
      <c r="D63" s="104" t="s">
        <v>221</v>
      </c>
      <c r="E63" s="249" t="s">
        <v>48</v>
      </c>
      <c r="F63" s="249" t="n">
        <v>146149</v>
      </c>
      <c r="G63" s="104"/>
      <c r="H63" s="53" t="n">
        <v>90</v>
      </c>
      <c r="I63" s="104"/>
      <c r="J63" s="53" t="n">
        <v>60</v>
      </c>
      <c r="K63" s="104" t="s">
        <v>221</v>
      </c>
      <c r="L63" s="14" t="s">
        <v>222</v>
      </c>
      <c r="M63" s="14" t="s">
        <v>228</v>
      </c>
      <c r="N63" s="242" t="n">
        <v>877856</v>
      </c>
    </row>
    <row r="64" customFormat="false" ht="23.25" hidden="false" customHeight="false" outlineLevel="0" collapsed="false">
      <c r="D64" s="104" t="s">
        <v>221</v>
      </c>
      <c r="E64" s="249" t="s">
        <v>48</v>
      </c>
      <c r="F64" s="249" t="n">
        <v>146149</v>
      </c>
      <c r="G64" s="104"/>
      <c r="H64" s="53" t="n">
        <v>66</v>
      </c>
      <c r="I64" s="104"/>
      <c r="J64" s="53" t="n">
        <f aca="false">H64</f>
        <v>66</v>
      </c>
      <c r="K64" s="104" t="s">
        <v>221</v>
      </c>
      <c r="L64" s="14" t="s">
        <v>229</v>
      </c>
      <c r="M64" s="14" t="s">
        <v>230</v>
      </c>
      <c r="N64" s="242" t="n">
        <v>133779</v>
      </c>
    </row>
    <row r="68" customFormat="false" ht="23.25" hidden="false" customHeight="false" outlineLevel="0" collapsed="false">
      <c r="O68" s="32"/>
    </row>
    <row r="192" customFormat="false" ht="23.25" hidden="false" customHeight="false" outlineLevel="0" collapsed="false">
      <c r="O192" s="19"/>
    </row>
  </sheetData>
  <printOptions headings="false" gridLines="false" gridLinesSet="true" horizontalCentered="true" verticalCentered="false"/>
  <pageMargins left="0.320138888888889" right="0.747916666666667" top="0.984027777777778" bottom="0.984027777777778" header="0.5" footer="0.511811023622047"/>
  <pageSetup paperSize="1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26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E15" activeCellId="0" sqref="E15"/>
    </sheetView>
  </sheetViews>
  <sheetFormatPr defaultColWidth="9.13671875" defaultRowHeight="20.25" customHeight="true" zeroHeight="false" outlineLevelRow="0" outlineLevelCol="0"/>
  <cols>
    <col collapsed="false" customWidth="true" hidden="false" outlineLevel="0" max="1" min="1" style="284" width="4.41"/>
    <col collapsed="false" customWidth="true" hidden="false" outlineLevel="0" max="2" min="2" style="284" width="26.42"/>
    <col collapsed="false" customWidth="true" hidden="false" outlineLevel="0" max="3" min="3" style="284" width="33.99"/>
    <col collapsed="false" customWidth="true" hidden="false" outlineLevel="0" max="4" min="4" style="284" width="25.41"/>
    <col collapsed="false" customWidth="true" hidden="false" outlineLevel="0" max="5" min="5" style="284" width="18.41"/>
    <col collapsed="false" customWidth="true" hidden="false" outlineLevel="0" max="6" min="6" style="284" width="13.85"/>
    <col collapsed="false" customWidth="true" hidden="false" outlineLevel="0" max="7" min="7" style="284" width="20.56"/>
    <col collapsed="false" customWidth="true" hidden="false" outlineLevel="0" max="8" min="8" style="284" width="9.41"/>
    <col collapsed="false" customWidth="true" hidden="false" outlineLevel="0" max="9" min="9" style="284" width="13.28"/>
    <col collapsed="false" customWidth="true" hidden="false" outlineLevel="0" max="10" min="10" style="284" width="11.13"/>
    <col collapsed="false" customWidth="true" hidden="false" outlineLevel="0" max="11" min="11" style="284" width="25.85"/>
    <col collapsed="false" customWidth="true" hidden="false" outlineLevel="0" max="12" min="12" style="284" width="18.41"/>
    <col collapsed="false" customWidth="true" hidden="false" outlineLevel="0" max="13" min="13" style="284" width="11.56"/>
    <col collapsed="false" customWidth="true" hidden="false" outlineLevel="0" max="14" min="14" style="284" width="18.41"/>
    <col collapsed="false" customWidth="true" hidden="false" outlineLevel="0" max="15" min="15" style="284" width="11.99"/>
    <col collapsed="false" customWidth="false" hidden="false" outlineLevel="0" max="257" min="16" style="284" width="9.14"/>
  </cols>
  <sheetData>
    <row r="1" customFormat="false" ht="20.25" hidden="false" customHeight="false" outlineLevel="0" collapsed="false">
      <c r="C1" s="285" t="s">
        <v>246</v>
      </c>
    </row>
    <row r="2" customFormat="false" ht="20.25" hidden="false" customHeight="false" outlineLevel="0" collapsed="false">
      <c r="C2" s="286" t="e">
        <f aca="false">#REF!</f>
        <v>#REF!</v>
      </c>
    </row>
    <row r="3" customFormat="false" ht="20.25" hidden="false" customHeight="false" outlineLevel="0" collapsed="false">
      <c r="B3" s="287"/>
    </row>
    <row r="4" customFormat="false" ht="20.25" hidden="false" customHeight="false" outlineLevel="0" collapsed="false">
      <c r="C4" s="288" t="s">
        <v>2</v>
      </c>
      <c r="D4" s="289"/>
      <c r="E4" s="290"/>
      <c r="F4" s="290"/>
      <c r="G4" s="289"/>
      <c r="H4" s="291"/>
      <c r="J4" s="288" t="s">
        <v>3</v>
      </c>
      <c r="K4" s="289"/>
      <c r="L4" s="290"/>
      <c r="M4" s="290"/>
    </row>
    <row r="5" customFormat="false" ht="21" hidden="false" customHeight="false" outlineLevel="0" collapsed="false">
      <c r="C5" s="289" t="s">
        <v>4</v>
      </c>
      <c r="D5" s="289" t="s">
        <v>5</v>
      </c>
      <c r="E5" s="289" t="s">
        <v>6</v>
      </c>
      <c r="F5" s="290" t="s">
        <v>7</v>
      </c>
      <c r="G5" s="290" t="s">
        <v>139</v>
      </c>
      <c r="H5" s="289" t="s">
        <v>9</v>
      </c>
      <c r="I5" s="291"/>
      <c r="J5" s="289" t="s">
        <v>9</v>
      </c>
      <c r="K5" s="289" t="s">
        <v>5</v>
      </c>
      <c r="L5" s="289" t="s">
        <v>6</v>
      </c>
      <c r="M5" s="290" t="s">
        <v>10</v>
      </c>
      <c r="N5" s="289" t="s">
        <v>4</v>
      </c>
    </row>
    <row r="6" customFormat="false" ht="20.25" hidden="false" customHeight="false" outlineLevel="0" collapsed="false">
      <c r="B6" s="292" t="s">
        <v>28</v>
      </c>
      <c r="C6" s="293"/>
      <c r="D6" s="293"/>
      <c r="E6" s="293"/>
      <c r="F6" s="293"/>
      <c r="G6" s="293"/>
      <c r="H6" s="294"/>
      <c r="I6" s="295"/>
      <c r="J6" s="294"/>
      <c r="K6" s="296"/>
      <c r="L6" s="297"/>
      <c r="M6" s="293"/>
      <c r="N6" s="298"/>
    </row>
    <row r="7" customFormat="false" ht="20.25" hidden="false" customHeight="false" outlineLevel="0" collapsed="false">
      <c r="B7" s="299" t="s">
        <v>183</v>
      </c>
      <c r="C7" s="300" t="s">
        <v>247</v>
      </c>
      <c r="D7" s="300" t="s">
        <v>248</v>
      </c>
      <c r="E7" s="300" t="s">
        <v>99</v>
      </c>
      <c r="F7" s="300" t="n">
        <v>41003040</v>
      </c>
      <c r="G7" s="300" t="s">
        <v>14</v>
      </c>
      <c r="H7" s="301"/>
      <c r="I7" s="302"/>
      <c r="J7" s="301"/>
      <c r="K7" s="300" t="s">
        <v>249</v>
      </c>
      <c r="L7" s="300" t="s">
        <v>250</v>
      </c>
      <c r="M7" s="300" t="s">
        <v>251</v>
      </c>
      <c r="N7" s="300"/>
      <c r="O7" s="303"/>
    </row>
    <row r="8" customFormat="false" ht="20.25" hidden="false" customHeight="false" outlineLevel="0" collapsed="false">
      <c r="B8" s="299"/>
      <c r="C8" s="300" t="s">
        <v>247</v>
      </c>
      <c r="D8" s="300" t="s">
        <v>248</v>
      </c>
      <c r="E8" s="300" t="s">
        <v>99</v>
      </c>
      <c r="F8" s="300" t="n">
        <v>41003040</v>
      </c>
      <c r="G8" s="300" t="s">
        <v>14</v>
      </c>
      <c r="H8" s="301"/>
      <c r="I8" s="302"/>
      <c r="J8" s="301"/>
      <c r="K8" s="300" t="s">
        <v>249</v>
      </c>
      <c r="L8" s="300" t="s">
        <v>250</v>
      </c>
      <c r="M8" s="300" t="s">
        <v>252</v>
      </c>
      <c r="N8" s="300"/>
      <c r="O8" s="303"/>
    </row>
    <row r="9" customFormat="false" ht="20.25" hidden="false" customHeight="false" outlineLevel="0" collapsed="false">
      <c r="B9" s="299"/>
      <c r="C9" s="300" t="s">
        <v>253</v>
      </c>
      <c r="D9" s="300" t="s">
        <v>254</v>
      </c>
      <c r="E9" s="300" t="s">
        <v>13</v>
      </c>
      <c r="F9" s="300" t="n">
        <v>33059001</v>
      </c>
      <c r="G9" s="300" t="s">
        <v>14</v>
      </c>
      <c r="H9" s="301"/>
      <c r="I9" s="302"/>
      <c r="J9" s="301"/>
      <c r="K9" s="300" t="s">
        <v>249</v>
      </c>
      <c r="L9" s="300" t="s">
        <v>255</v>
      </c>
      <c r="M9" s="300" t="s">
        <v>256</v>
      </c>
      <c r="N9" s="300"/>
      <c r="O9" s="303"/>
    </row>
    <row r="10" customFormat="false" ht="20.25" hidden="false" customHeight="false" outlineLevel="0" collapsed="false">
      <c r="B10" s="299"/>
      <c r="C10" s="300" t="s">
        <v>257</v>
      </c>
      <c r="D10" s="300" t="s">
        <v>193</v>
      </c>
      <c r="E10" s="300" t="s">
        <v>13</v>
      </c>
      <c r="F10" s="300" t="s">
        <v>257</v>
      </c>
      <c r="G10" s="300" t="s">
        <v>14</v>
      </c>
      <c r="H10" s="301"/>
      <c r="I10" s="302"/>
      <c r="J10" s="301"/>
      <c r="K10" s="300" t="s">
        <v>249</v>
      </c>
      <c r="L10" s="300"/>
      <c r="M10" s="300"/>
      <c r="N10" s="300"/>
      <c r="O10" s="303"/>
    </row>
    <row r="11" customFormat="false" ht="21" hidden="false" customHeight="false" outlineLevel="0" collapsed="false">
      <c r="B11" s="304"/>
      <c r="C11" s="305"/>
      <c r="D11" s="305"/>
      <c r="E11" s="305"/>
      <c r="F11" s="305"/>
      <c r="G11" s="305"/>
      <c r="H11" s="306"/>
      <c r="I11" s="307"/>
      <c r="J11" s="308"/>
      <c r="K11" s="305"/>
      <c r="L11" s="309"/>
      <c r="M11" s="305"/>
      <c r="N11" s="310"/>
    </row>
    <row r="12" customFormat="false" ht="20.25" hidden="false" customHeight="false" outlineLevel="0" collapsed="false">
      <c r="B12" s="284" t="s">
        <v>258</v>
      </c>
      <c r="J12" s="311" t="n">
        <f aca="false">SUM(J7:J11)</f>
        <v>0</v>
      </c>
    </row>
    <row r="14" customFormat="false" ht="20.25" hidden="true" customHeight="false" outlineLevel="0" collapsed="false">
      <c r="B14" s="312" t="s">
        <v>259</v>
      </c>
    </row>
    <row r="15" customFormat="false" ht="20.25" hidden="true" customHeight="false" outlineLevel="0" collapsed="false"/>
    <row r="16" customFormat="false" ht="20.25" hidden="true" customHeight="false" outlineLevel="0" collapsed="false">
      <c r="B16" s="288" t="s">
        <v>2</v>
      </c>
      <c r="C16" s="313"/>
      <c r="D16" s="289"/>
      <c r="E16" s="290"/>
      <c r="F16" s="290"/>
      <c r="G16" s="289"/>
      <c r="H16" s="291"/>
      <c r="I16" s="288" t="s">
        <v>3</v>
      </c>
      <c r="J16" s="288"/>
      <c r="K16" s="289"/>
      <c r="L16" s="290"/>
      <c r="M16" s="290"/>
    </row>
    <row r="17" customFormat="false" ht="21" hidden="true" customHeight="false" outlineLevel="0" collapsed="false">
      <c r="C17" s="289" t="s">
        <v>234</v>
      </c>
      <c r="D17" s="289" t="s">
        <v>5</v>
      </c>
      <c r="E17" s="289" t="s">
        <v>6</v>
      </c>
      <c r="F17" s="290" t="s">
        <v>7</v>
      </c>
      <c r="G17" s="290" t="s">
        <v>203</v>
      </c>
      <c r="H17" s="289" t="s">
        <v>9</v>
      </c>
      <c r="I17" s="291"/>
      <c r="J17" s="289" t="s">
        <v>9</v>
      </c>
      <c r="K17" s="289" t="s">
        <v>5</v>
      </c>
      <c r="L17" s="289" t="s">
        <v>6</v>
      </c>
      <c r="M17" s="290" t="s">
        <v>10</v>
      </c>
      <c r="N17" s="290" t="s">
        <v>234</v>
      </c>
    </row>
    <row r="18" customFormat="false" ht="20.25" hidden="true" customHeight="false" outlineLevel="0" collapsed="false">
      <c r="B18" s="314" t="s">
        <v>137</v>
      </c>
      <c r="C18" s="315"/>
      <c r="D18" s="315"/>
      <c r="E18" s="315"/>
      <c r="F18" s="315"/>
      <c r="G18" s="315"/>
      <c r="H18" s="316"/>
      <c r="I18" s="317"/>
      <c r="J18" s="316"/>
      <c r="K18" s="318"/>
      <c r="L18" s="319"/>
      <c r="M18" s="315"/>
      <c r="N18" s="320"/>
    </row>
    <row r="19" customFormat="false" ht="20.25" hidden="true" customHeight="false" outlineLevel="0" collapsed="false">
      <c r="B19" s="321"/>
      <c r="C19" s="300"/>
      <c r="D19" s="300"/>
      <c r="E19" s="300"/>
      <c r="F19" s="300"/>
      <c r="G19" s="300"/>
      <c r="H19" s="322"/>
      <c r="I19" s="300"/>
      <c r="J19" s="322"/>
      <c r="K19" s="300"/>
      <c r="L19" s="300"/>
      <c r="M19" s="300"/>
      <c r="N19" s="323"/>
    </row>
    <row r="20" customFormat="false" ht="21" hidden="true" customHeight="false" outlineLevel="0" collapsed="false">
      <c r="B20" s="324"/>
      <c r="C20" s="325"/>
      <c r="D20" s="325"/>
      <c r="E20" s="325"/>
      <c r="F20" s="325"/>
      <c r="G20" s="325"/>
      <c r="H20" s="326"/>
      <c r="I20" s="327"/>
      <c r="J20" s="328"/>
      <c r="K20" s="325"/>
      <c r="L20" s="329"/>
      <c r="M20" s="325"/>
      <c r="N20" s="330"/>
    </row>
    <row r="21" customFormat="false" ht="20.25" hidden="true" customHeight="false" outlineLevel="0" collapsed="false">
      <c r="B21" s="284" t="s">
        <v>260</v>
      </c>
    </row>
    <row r="22" customFormat="false" ht="20.25" hidden="true" customHeight="false" outlineLevel="0" collapsed="false"/>
    <row r="23" customFormat="false" ht="20.25" hidden="false" customHeight="false" outlineLevel="0" collapsed="false">
      <c r="G23" s="331"/>
      <c r="H23" s="332"/>
      <c r="I23" s="332"/>
      <c r="J23" s="333"/>
    </row>
    <row r="24" customFormat="false" ht="20.25" hidden="false" customHeight="false" outlineLevel="0" collapsed="false">
      <c r="G24" s="331"/>
      <c r="H24" s="332"/>
      <c r="I24" s="332"/>
      <c r="J24" s="333"/>
    </row>
    <row r="25" customFormat="false" ht="20.25" hidden="false" customHeight="false" outlineLevel="0" collapsed="false">
      <c r="G25" s="331"/>
      <c r="H25" s="332"/>
      <c r="I25" s="332"/>
      <c r="J25" s="300"/>
    </row>
    <row r="26" customFormat="false" ht="20.25" hidden="false" customHeight="false" outlineLevel="0" collapsed="false">
      <c r="G26" s="331"/>
      <c r="H26" s="332"/>
      <c r="I26" s="332"/>
      <c r="J26" s="300"/>
    </row>
  </sheetData>
  <printOptions headings="false" gridLines="false" gridLinesSet="true" horizontalCentered="false" verticalCentered="false"/>
  <pageMargins left="0.479861111111111" right="0.340277777777778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1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2" activeCellId="0" sqref="C2"/>
    </sheetView>
  </sheetViews>
  <sheetFormatPr defaultColWidth="9.13671875" defaultRowHeight="23.25" customHeight="true" zeroHeight="false" outlineLevelRow="0" outlineLevelCol="0"/>
  <cols>
    <col collapsed="false" customWidth="true" hidden="false" outlineLevel="0" max="1" min="1" style="282" width="5.85"/>
    <col collapsed="false" customWidth="true" hidden="false" outlineLevel="0" max="2" min="2" style="282" width="18.14"/>
    <col collapsed="false" customWidth="true" hidden="false" outlineLevel="0" max="3" min="3" style="282" width="11.56"/>
    <col collapsed="false" customWidth="true" hidden="false" outlineLevel="0" max="4" min="4" style="282" width="29.85"/>
    <col collapsed="false" customWidth="true" hidden="false" outlineLevel="0" max="5" min="5" style="282" width="21.99"/>
    <col collapsed="false" customWidth="true" hidden="false" outlineLevel="0" max="6" min="6" style="282" width="44.99"/>
    <col collapsed="false" customWidth="true" hidden="false" outlineLevel="0" max="7" min="7" style="282" width="12.28"/>
    <col collapsed="false" customWidth="true" hidden="false" outlineLevel="0" max="8" min="8" style="282" width="11.99"/>
    <col collapsed="false" customWidth="true" hidden="false" outlineLevel="0" max="9" min="9" style="282" width="7.99"/>
    <col collapsed="false" customWidth="true" hidden="false" outlineLevel="0" max="10" min="10" style="282" width="13.28"/>
    <col collapsed="false" customWidth="true" hidden="false" outlineLevel="0" max="11" min="11" style="282" width="44.99"/>
    <col collapsed="false" customWidth="true" hidden="false" outlineLevel="0" max="12" min="12" style="282" width="19.7"/>
    <col collapsed="false" customWidth="true" hidden="false" outlineLevel="0" max="13" min="13" style="282" width="25.13"/>
    <col collapsed="false" customWidth="true" hidden="false" outlineLevel="0" max="14" min="14" style="282" width="17.7"/>
    <col collapsed="false" customWidth="true" hidden="false" outlineLevel="0" max="15" min="15" style="282" width="11.56"/>
    <col collapsed="false" customWidth="true" hidden="false" outlineLevel="0" max="16" min="16" style="282" width="48.99"/>
    <col collapsed="false" customWidth="true" hidden="false" outlineLevel="0" max="17" min="17" style="282" width="6.41"/>
    <col collapsed="false" customWidth="true" hidden="false" outlineLevel="0" max="18" min="18" style="282" width="5.56"/>
    <col collapsed="false" customWidth="false" hidden="false" outlineLevel="0" max="257" min="19" style="282" width="9.14"/>
  </cols>
  <sheetData>
    <row r="1" customFormat="false" ht="23.25" hidden="false" customHeight="false" outlineLevel="0" collapsed="false">
      <c r="D1" s="3" t="s">
        <v>261</v>
      </c>
    </row>
    <row r="2" customFormat="false" ht="23.25" hidden="false" customHeight="false" outlineLevel="0" collapsed="false">
      <c r="D2" s="3" t="s">
        <v>262</v>
      </c>
    </row>
    <row r="3" customFormat="false" ht="23.25" hidden="false" customHeight="false" outlineLevel="0" collapsed="false">
      <c r="D3" s="7" t="e">
        <f aca="false">#REF!</f>
        <v>#REF!</v>
      </c>
    </row>
    <row r="6" customFormat="false" ht="11.25" hidden="false" customHeight="true" outlineLevel="0" collapsed="false"/>
    <row r="7" customFormat="false" ht="23.25" hidden="false" customHeight="false" outlineLevel="0" collapsed="false">
      <c r="B7" s="128" t="n">
        <v>518279</v>
      </c>
      <c r="C7" s="246"/>
      <c r="D7" s="246"/>
      <c r="E7" s="246"/>
      <c r="F7" s="246"/>
      <c r="G7" s="246"/>
      <c r="H7" s="246"/>
      <c r="I7" s="246"/>
      <c r="J7" s="334"/>
      <c r="K7" s="246"/>
      <c r="L7" s="246"/>
      <c r="M7" s="246"/>
      <c r="N7" s="246"/>
      <c r="O7" s="335"/>
      <c r="P7" s="220"/>
      <c r="Q7" s="220"/>
      <c r="R7" s="220"/>
    </row>
    <row r="8" customFormat="false" ht="23.25" hidden="false" customHeight="false" outlineLevel="0" collapsed="false">
      <c r="B8" s="248"/>
      <c r="C8" s="104" t="s">
        <v>234</v>
      </c>
      <c r="D8" s="104" t="s">
        <v>5</v>
      </c>
      <c r="E8" s="104" t="s">
        <v>263</v>
      </c>
      <c r="F8" s="104" t="s">
        <v>6</v>
      </c>
      <c r="G8" s="249" t="s">
        <v>7</v>
      </c>
      <c r="H8" s="104" t="s">
        <v>9</v>
      </c>
      <c r="I8" s="104"/>
      <c r="J8" s="104" t="s">
        <v>9</v>
      </c>
      <c r="K8" s="104" t="s">
        <v>5</v>
      </c>
      <c r="L8" s="104" t="s">
        <v>263</v>
      </c>
      <c r="M8" s="104" t="s">
        <v>6</v>
      </c>
      <c r="N8" s="249" t="s">
        <v>10</v>
      </c>
      <c r="O8" s="336" t="s">
        <v>234</v>
      </c>
      <c r="P8" s="220"/>
      <c r="Q8" s="220"/>
      <c r="R8" s="220"/>
    </row>
    <row r="9" customFormat="false" ht="23.25" hidden="false" customHeight="false" outlineLevel="0" collapsed="false">
      <c r="B9" s="337"/>
      <c r="C9" s="14"/>
      <c r="D9" s="33"/>
      <c r="E9" s="33"/>
      <c r="F9" s="14"/>
      <c r="G9" s="14"/>
      <c r="H9" s="33"/>
      <c r="I9" s="33"/>
      <c r="J9" s="33"/>
      <c r="K9" s="220"/>
      <c r="L9" s="220"/>
      <c r="M9" s="14"/>
      <c r="N9" s="14"/>
      <c r="O9" s="336"/>
      <c r="P9" s="220"/>
      <c r="Q9" s="220"/>
      <c r="R9" s="220"/>
    </row>
    <row r="10" customFormat="false" ht="23.25" hidden="false" customHeight="false" outlineLevel="0" collapsed="false">
      <c r="B10" s="248"/>
      <c r="C10" s="14"/>
      <c r="D10" s="14" t="s">
        <v>264</v>
      </c>
      <c r="E10" s="14" t="n">
        <v>7738</v>
      </c>
      <c r="F10" s="14" t="s">
        <v>126</v>
      </c>
      <c r="G10" s="14" t="n">
        <v>2215</v>
      </c>
      <c r="H10" s="14" t="n">
        <v>0</v>
      </c>
      <c r="I10" s="14"/>
      <c r="J10" s="104" t="n">
        <f aca="false">H10*(1-Pony_Fuel_Rate)</f>
        <v>0</v>
      </c>
      <c r="K10" s="14" t="s">
        <v>265</v>
      </c>
      <c r="L10" s="14" t="n">
        <v>8737</v>
      </c>
      <c r="M10" s="14" t="s">
        <v>266</v>
      </c>
      <c r="N10" s="14" t="n">
        <v>5866</v>
      </c>
      <c r="O10" s="134"/>
      <c r="P10" s="14"/>
      <c r="Q10" s="14"/>
      <c r="R10" s="14"/>
    </row>
    <row r="11" customFormat="false" ht="23.25" hidden="false" customHeight="false" outlineLevel="0" collapsed="false">
      <c r="B11" s="248"/>
      <c r="C11" s="14" t="n">
        <v>506017</v>
      </c>
      <c r="D11" s="14" t="s">
        <v>267</v>
      </c>
      <c r="E11" s="14" t="n">
        <v>999277</v>
      </c>
      <c r="F11" s="14" t="s">
        <v>268</v>
      </c>
      <c r="G11" s="14" t="n">
        <v>2979</v>
      </c>
      <c r="H11" s="44" t="n">
        <v>0</v>
      </c>
      <c r="I11" s="14"/>
      <c r="J11" s="104" t="n">
        <v>2000</v>
      </c>
      <c r="K11" s="14" t="s">
        <v>267</v>
      </c>
      <c r="L11" s="14" t="n">
        <v>999277</v>
      </c>
      <c r="M11" s="14" t="s">
        <v>269</v>
      </c>
      <c r="N11" s="14" t="n">
        <v>20095</v>
      </c>
      <c r="O11" s="134" t="n">
        <v>506021</v>
      </c>
      <c r="P11" s="338" t="s">
        <v>270</v>
      </c>
      <c r="Q11" s="14" t="s">
        <v>0</v>
      </c>
      <c r="R11" s="14"/>
    </row>
    <row r="12" customFormat="false" ht="23.25" hidden="false" customHeight="false" outlineLevel="0" collapsed="false">
      <c r="B12" s="248"/>
      <c r="C12" s="14"/>
      <c r="D12" s="14"/>
      <c r="E12" s="14"/>
      <c r="F12" s="14" t="s">
        <v>130</v>
      </c>
      <c r="G12" s="14"/>
      <c r="H12" s="14" t="n">
        <v>0</v>
      </c>
      <c r="I12" s="14"/>
      <c r="J12" s="104" t="n">
        <f aca="false">H12*(1-Pony_Fuel_Rate)</f>
        <v>0</v>
      </c>
      <c r="K12" s="14"/>
      <c r="L12" s="14"/>
      <c r="M12" s="14"/>
      <c r="N12" s="14"/>
      <c r="O12" s="134"/>
      <c r="P12" s="14"/>
      <c r="Q12" s="14"/>
      <c r="R12" s="14"/>
    </row>
    <row r="13" customFormat="false" ht="23.25" hidden="false" customHeight="false" outlineLevel="0" collapsed="false">
      <c r="B13" s="248"/>
      <c r="C13" s="14"/>
      <c r="D13" s="14"/>
      <c r="E13" s="14"/>
      <c r="F13" s="14"/>
      <c r="G13" s="14"/>
      <c r="H13" s="14"/>
      <c r="I13" s="14"/>
      <c r="J13" s="104"/>
      <c r="K13" s="14"/>
      <c r="L13" s="14"/>
      <c r="M13" s="14"/>
      <c r="N13" s="14"/>
      <c r="O13" s="134"/>
      <c r="P13" s="14"/>
      <c r="Q13" s="14"/>
      <c r="R13" s="14"/>
    </row>
    <row r="14" customFormat="false" ht="24" hidden="false" customHeight="false" outlineLevel="0" collapsed="false">
      <c r="B14" s="252"/>
      <c r="C14" s="165"/>
      <c r="D14" s="165"/>
      <c r="E14" s="165"/>
      <c r="F14" s="165"/>
      <c r="G14" s="165"/>
      <c r="H14" s="165"/>
      <c r="I14" s="165"/>
      <c r="J14" s="339"/>
      <c r="K14" s="165"/>
      <c r="L14" s="165"/>
      <c r="M14" s="165"/>
      <c r="N14" s="165"/>
      <c r="O14" s="167"/>
      <c r="P14" s="14"/>
      <c r="Q14" s="14"/>
      <c r="R14" s="14"/>
    </row>
    <row r="15" customFormat="false" ht="23.25" hidden="false" customHeight="false" outlineLevel="0" collapsed="false">
      <c r="J15" s="16" t="n">
        <f aca="false">SUM(J10:J14)</f>
        <v>2000</v>
      </c>
      <c r="K15" s="35" t="s">
        <v>32</v>
      </c>
    </row>
    <row r="16" customFormat="false" ht="23.25" hidden="false" customHeight="false" outlineLevel="0" collapsed="false">
      <c r="J16" s="16" t="n">
        <v>0</v>
      </c>
      <c r="K16" s="35" t="s">
        <v>47</v>
      </c>
    </row>
    <row r="17" customFormat="false" ht="23.25" hidden="false" customHeight="false" outlineLevel="0" collapsed="false">
      <c r="J17" s="4" t="n">
        <f aca="false">J15-J16</f>
        <v>2000</v>
      </c>
      <c r="K17" s="35" t="s">
        <v>162</v>
      </c>
    </row>
    <row r="18" customFormat="false" ht="23.25" hidden="false" customHeight="false" outlineLevel="0" collapsed="false">
      <c r="B18" s="220"/>
      <c r="C18" s="14"/>
      <c r="D18" s="14"/>
      <c r="E18" s="14"/>
      <c r="F18" s="14"/>
      <c r="G18" s="14"/>
      <c r="H18" s="14"/>
      <c r="I18" s="14"/>
      <c r="J18" s="104"/>
      <c r="K18" s="14"/>
      <c r="L18" s="14"/>
      <c r="M18" s="14"/>
      <c r="N18" s="14"/>
      <c r="O18" s="14"/>
      <c r="P18" s="14"/>
      <c r="Q18" s="14"/>
      <c r="R18" s="14"/>
    </row>
    <row r="19" customFormat="false" ht="24" hidden="false" customHeight="false" outlineLevel="0" collapsed="false">
      <c r="B19" s="220"/>
      <c r="C19" s="14"/>
      <c r="D19" s="14"/>
      <c r="E19" s="14"/>
      <c r="F19" s="14"/>
      <c r="G19" s="14"/>
      <c r="H19" s="14"/>
      <c r="I19" s="14"/>
      <c r="J19" s="104"/>
      <c r="K19" s="14"/>
      <c r="L19" s="14"/>
      <c r="M19" s="14"/>
      <c r="N19" s="14"/>
      <c r="O19" s="14"/>
      <c r="P19" s="14"/>
      <c r="Q19" s="14"/>
      <c r="R19" s="14"/>
    </row>
    <row r="20" customFormat="false" ht="23.25" hidden="false" customHeight="false" outlineLevel="0" collapsed="false">
      <c r="B20" s="128" t="s">
        <v>137</v>
      </c>
      <c r="C20" s="129"/>
      <c r="D20" s="340" t="s">
        <v>271</v>
      </c>
      <c r="E20" s="340" t="s">
        <v>272</v>
      </c>
      <c r="F20" s="129"/>
      <c r="G20" s="129"/>
      <c r="H20" s="129"/>
      <c r="I20" s="129"/>
      <c r="J20" s="247"/>
      <c r="K20" s="129"/>
      <c r="L20" s="129"/>
      <c r="M20" s="129"/>
      <c r="N20" s="129"/>
      <c r="O20" s="131"/>
      <c r="P20" s="14"/>
      <c r="Q20" s="14"/>
      <c r="R20" s="14"/>
    </row>
    <row r="21" customFormat="false" ht="23.25" hidden="false" customHeight="false" outlineLevel="0" collapsed="false">
      <c r="B21" s="248"/>
      <c r="C21" s="14"/>
      <c r="D21" s="14"/>
      <c r="E21" s="14"/>
      <c r="F21" s="14"/>
      <c r="G21" s="14"/>
      <c r="H21" s="14"/>
      <c r="I21" s="14"/>
      <c r="J21" s="104"/>
      <c r="K21" s="14"/>
      <c r="L21" s="14"/>
      <c r="M21" s="14"/>
      <c r="N21" s="14"/>
      <c r="O21" s="134"/>
      <c r="P21" s="338"/>
      <c r="Q21" s="14"/>
      <c r="R21" s="14"/>
    </row>
    <row r="22" customFormat="false" ht="23.25" hidden="false" customHeight="false" outlineLevel="0" collapsed="false">
      <c r="B22" s="248"/>
      <c r="C22" s="14"/>
      <c r="D22" s="14"/>
      <c r="E22" s="14"/>
      <c r="F22" s="14"/>
      <c r="G22" s="14"/>
      <c r="H22" s="14"/>
      <c r="I22" s="14"/>
      <c r="J22" s="104"/>
      <c r="K22" s="14"/>
      <c r="L22" s="14"/>
      <c r="M22" s="14"/>
      <c r="N22" s="14"/>
      <c r="O22" s="134"/>
      <c r="P22" s="338"/>
      <c r="Q22" s="14"/>
      <c r="R22" s="14"/>
    </row>
    <row r="23" customFormat="false" ht="23.25" hidden="false" customHeight="false" outlineLevel="0" collapsed="false">
      <c r="B23" s="248"/>
      <c r="C23" s="14"/>
      <c r="D23" s="14"/>
      <c r="E23" s="14"/>
      <c r="F23" s="14"/>
      <c r="G23" s="14"/>
      <c r="H23" s="14"/>
      <c r="I23" s="14"/>
      <c r="J23" s="104"/>
      <c r="K23" s="14"/>
      <c r="L23" s="14"/>
      <c r="M23" s="14"/>
      <c r="N23" s="14"/>
      <c r="O23" s="134"/>
      <c r="P23" s="338"/>
      <c r="Q23" s="14"/>
      <c r="R23" s="14"/>
    </row>
    <row r="24" customFormat="false" ht="23.25" hidden="false" customHeight="false" outlineLevel="0" collapsed="false">
      <c r="B24" s="248"/>
      <c r="C24" s="14"/>
      <c r="D24" s="14"/>
      <c r="E24" s="14"/>
      <c r="F24" s="14"/>
      <c r="G24" s="14"/>
      <c r="H24" s="14"/>
      <c r="I24" s="14"/>
      <c r="J24" s="104"/>
      <c r="K24" s="14"/>
      <c r="L24" s="14"/>
      <c r="M24" s="14"/>
      <c r="N24" s="14"/>
      <c r="O24" s="134"/>
      <c r="P24" s="338"/>
      <c r="Q24" s="14"/>
      <c r="R24" s="14"/>
    </row>
    <row r="25" customFormat="false" ht="24" hidden="false" customHeight="false" outlineLevel="0" collapsed="false">
      <c r="B25" s="252"/>
      <c r="C25" s="253"/>
      <c r="D25" s="253"/>
      <c r="E25" s="253"/>
      <c r="F25" s="253"/>
      <c r="G25" s="253"/>
      <c r="H25" s="253"/>
      <c r="I25" s="253"/>
      <c r="J25" s="341"/>
      <c r="K25" s="253"/>
      <c r="L25" s="253"/>
      <c r="M25" s="253"/>
      <c r="N25" s="253"/>
      <c r="O25" s="342"/>
      <c r="P25" s="220"/>
      <c r="Q25" s="220"/>
      <c r="R25" s="220"/>
    </row>
    <row r="27" customFormat="false" ht="23.25" hidden="false" customHeight="false" outlineLevel="0" collapsed="false">
      <c r="H27" s="343" t="n">
        <f aca="false">SUM(H21:H26)</f>
        <v>0</v>
      </c>
      <c r="J27" s="343" t="n">
        <f aca="false">SUM(J21:J26)</f>
        <v>0</v>
      </c>
    </row>
    <row r="32" customFormat="false" ht="23.25" hidden="false" customHeight="false" outlineLevel="0" collapsed="false">
      <c r="J32" s="344"/>
      <c r="K32" s="344" t="s">
        <v>210</v>
      </c>
      <c r="L32" s="282" t="n">
        <v>0.033</v>
      </c>
    </row>
    <row r="33" customFormat="false" ht="23.25" hidden="false" customHeight="false" outlineLevel="0" collapsed="false">
      <c r="K33" s="282" t="s">
        <v>273</v>
      </c>
    </row>
    <row r="35" customFormat="false" ht="17.85" hidden="false" customHeight="true" outlineLevel="0" collapsed="false">
      <c r="A35" s="1"/>
      <c r="B35" s="1"/>
      <c r="C35" s="8"/>
      <c r="D35" s="8"/>
      <c r="E35" s="8"/>
      <c r="F35" s="8"/>
      <c r="G35" s="8"/>
      <c r="H35" s="8"/>
      <c r="I35" s="174"/>
      <c r="J35" s="16"/>
      <c r="K35" s="35"/>
      <c r="L35" s="8"/>
      <c r="M35" s="8"/>
      <c r="N35" s="8"/>
      <c r="O35" s="3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7.85" hidden="false" customHeight="true" outlineLevel="0" collapsed="false">
      <c r="A36" s="1"/>
      <c r="B36" s="128" t="s">
        <v>137</v>
      </c>
      <c r="C36" s="129"/>
      <c r="D36" s="129"/>
      <c r="E36" s="129"/>
      <c r="F36" s="129"/>
      <c r="G36" s="129"/>
      <c r="H36" s="129"/>
      <c r="I36" s="130"/>
      <c r="J36" s="129"/>
      <c r="K36" s="129"/>
      <c r="L36" s="129"/>
      <c r="M36" s="129"/>
      <c r="N36" s="131"/>
      <c r="O36" s="3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7.25" hidden="false" customHeight="true" outlineLevel="0" collapsed="false">
      <c r="A37" s="1"/>
      <c r="B37" s="135"/>
      <c r="C37" s="14"/>
      <c r="D37" s="14"/>
      <c r="E37" s="14" t="s">
        <v>274</v>
      </c>
      <c r="F37" s="14" t="n">
        <v>7466</v>
      </c>
      <c r="G37" s="14" t="n">
        <v>2979</v>
      </c>
      <c r="H37" s="15" t="n">
        <v>0</v>
      </c>
      <c r="I37" s="1"/>
      <c r="J37" s="15" t="n">
        <f aca="false">H37</f>
        <v>0</v>
      </c>
      <c r="K37" s="14" t="s">
        <v>275</v>
      </c>
      <c r="L37" s="14" t="s">
        <v>26</v>
      </c>
      <c r="M37" s="14" t="n">
        <v>5904</v>
      </c>
      <c r="N37" s="134" t="n">
        <v>506021</v>
      </c>
      <c r="O37" s="1" t="n">
        <v>0.02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7.25" hidden="false" customHeight="true" outlineLevel="0" collapsed="false">
      <c r="A38" s="1"/>
      <c r="B38" s="135"/>
      <c r="C38" s="14"/>
      <c r="D38" s="14"/>
      <c r="E38" s="14" t="s">
        <v>274</v>
      </c>
      <c r="F38" s="14" t="s">
        <v>276</v>
      </c>
      <c r="G38" s="14" t="n">
        <v>2979</v>
      </c>
      <c r="H38" s="15" t="n">
        <v>0</v>
      </c>
      <c r="I38" s="1"/>
      <c r="J38" s="15" t="n">
        <f aca="false">H38</f>
        <v>0</v>
      </c>
      <c r="K38" s="14" t="s">
        <v>275</v>
      </c>
      <c r="L38" s="14" t="s">
        <v>26</v>
      </c>
      <c r="M38" s="14" t="n">
        <v>5904</v>
      </c>
      <c r="N38" s="134" t="n">
        <v>506021</v>
      </c>
      <c r="O38" s="1" t="n">
        <v>0.02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7.25" hidden="false" customHeight="true" outlineLevel="0" collapsed="false">
      <c r="A39" s="1"/>
      <c r="B39" s="135"/>
      <c r="C39" s="14"/>
      <c r="D39" s="14"/>
      <c r="E39" s="14" t="s">
        <v>274</v>
      </c>
      <c r="F39" s="14" t="s">
        <v>276</v>
      </c>
      <c r="G39" s="14" t="n">
        <v>2979</v>
      </c>
      <c r="H39" s="15" t="n">
        <v>0</v>
      </c>
      <c r="I39" s="1"/>
      <c r="J39" s="15" t="n">
        <f aca="false">H39</f>
        <v>0</v>
      </c>
      <c r="K39" s="14" t="s">
        <v>277</v>
      </c>
      <c r="L39" s="14" t="s">
        <v>278</v>
      </c>
      <c r="M39" s="14"/>
      <c r="N39" s="134" t="n">
        <v>506040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7.25" hidden="false" customHeight="true" outlineLevel="0" collapsed="false">
      <c r="A40" s="1"/>
      <c r="B40" s="135"/>
      <c r="C40" s="14"/>
      <c r="D40" s="14" t="s">
        <v>257</v>
      </c>
      <c r="E40" s="14" t="s">
        <v>279</v>
      </c>
      <c r="F40" s="14" t="s">
        <v>280</v>
      </c>
      <c r="G40" s="14" t="n">
        <v>2187</v>
      </c>
      <c r="H40" s="15" t="n">
        <v>0</v>
      </c>
      <c r="I40" s="1"/>
      <c r="J40" s="15" t="n">
        <f aca="false">H40</f>
        <v>0</v>
      </c>
      <c r="K40" s="14" t="s">
        <v>281</v>
      </c>
      <c r="L40" s="14" t="s">
        <v>26</v>
      </c>
      <c r="M40" s="14" t="n">
        <v>5904</v>
      </c>
      <c r="N40" s="134" t="n">
        <v>506040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7.25" hidden="false" customHeight="true" outlineLevel="0" collapsed="false">
      <c r="A41" s="1"/>
      <c r="B41" s="135"/>
      <c r="C41" s="14"/>
      <c r="D41" s="14" t="s">
        <v>257</v>
      </c>
      <c r="E41" s="14" t="s">
        <v>279</v>
      </c>
      <c r="F41" s="14" t="s">
        <v>281</v>
      </c>
      <c r="G41" s="14" t="n">
        <v>2979</v>
      </c>
      <c r="H41" s="15" t="n">
        <v>0</v>
      </c>
      <c r="I41" s="1"/>
      <c r="J41" s="15" t="n">
        <f aca="false">H41</f>
        <v>0</v>
      </c>
      <c r="K41" s="14" t="s">
        <v>281</v>
      </c>
      <c r="L41" s="14" t="s">
        <v>26</v>
      </c>
      <c r="M41" s="14" t="n">
        <v>5904</v>
      </c>
      <c r="N41" s="134" t="n">
        <v>506040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7.25" hidden="false" customHeight="true" outlineLevel="0" collapsed="false">
      <c r="A42" s="1"/>
      <c r="B42" s="135"/>
      <c r="C42" s="14"/>
      <c r="D42" s="14"/>
      <c r="E42" s="14" t="s">
        <v>282</v>
      </c>
      <c r="F42" s="14" t="s">
        <v>283</v>
      </c>
      <c r="G42" s="14" t="n">
        <v>12340</v>
      </c>
      <c r="H42" s="15" t="n">
        <v>0</v>
      </c>
      <c r="I42" s="1"/>
      <c r="J42" s="15" t="n">
        <f aca="false">H42</f>
        <v>0</v>
      </c>
      <c r="K42" s="14" t="s">
        <v>283</v>
      </c>
      <c r="L42" s="14" t="s">
        <v>274</v>
      </c>
      <c r="M42" s="8" t="n">
        <v>2979</v>
      </c>
      <c r="N42" s="134"/>
      <c r="O42" s="3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23.25" hidden="false" customHeight="true" outlineLevel="0" collapsed="false">
      <c r="A43" s="1"/>
      <c r="B43" s="135"/>
      <c r="C43" s="8"/>
      <c r="D43" s="14"/>
      <c r="E43" s="14"/>
      <c r="F43" s="14"/>
      <c r="G43" s="14"/>
      <c r="H43" s="15"/>
      <c r="I43" s="1"/>
      <c r="J43" s="15"/>
      <c r="K43" s="24"/>
      <c r="L43" s="14"/>
      <c r="M43" s="14"/>
      <c r="N43" s="134"/>
      <c r="O43" s="3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7.85" hidden="false" customHeight="true" outlineLevel="0" collapsed="false">
      <c r="A44" s="1"/>
      <c r="B44" s="164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67"/>
      <c r="O44" s="17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7.85" hidden="false" customHeight="true" outlineLevel="0" collapsed="false">
      <c r="A45" s="1"/>
      <c r="B45" s="154"/>
      <c r="C45" s="48"/>
      <c r="D45" s="14"/>
      <c r="E45" s="14"/>
      <c r="F45" s="14"/>
      <c r="G45" s="14"/>
      <c r="H45" s="15"/>
      <c r="I45" s="14"/>
      <c r="J45" s="15"/>
      <c r="K45" s="14"/>
      <c r="L45" s="8"/>
      <c r="M45" s="8"/>
      <c r="N45" s="14"/>
      <c r="O45" s="177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171" customFormat="false" ht="23.25" hidden="false" customHeight="false" outlineLevel="0" collapsed="false">
      <c r="O171" s="345"/>
    </row>
  </sheetData>
  <printOptions headings="false" gridLines="false" gridLinesSet="true" horizontalCentered="true" verticalCentered="false"/>
  <pageMargins left="0.5" right="0.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7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2" activeCellId="0" sqref="C2"/>
    </sheetView>
  </sheetViews>
  <sheetFormatPr defaultColWidth="9.13671875" defaultRowHeight="23.25" customHeight="true" zeroHeight="false" outlineLevelRow="0" outlineLevelCol="0"/>
  <cols>
    <col collapsed="false" customWidth="true" hidden="false" outlineLevel="0" max="1" min="1" style="282" width="5.85"/>
    <col collapsed="false" customWidth="true" hidden="false" outlineLevel="0" max="2" min="2" style="282" width="18.14"/>
    <col collapsed="false" customWidth="true" hidden="false" outlineLevel="0" max="3" min="3" style="282" width="11.56"/>
    <col collapsed="false" customWidth="true" hidden="false" outlineLevel="0" max="4" min="4" style="282" width="29.85"/>
    <col collapsed="false" customWidth="true" hidden="false" outlineLevel="0" max="5" min="5" style="282" width="21.99"/>
    <col collapsed="false" customWidth="true" hidden="false" outlineLevel="0" max="6" min="6" style="282" width="44.99"/>
    <col collapsed="false" customWidth="true" hidden="false" outlineLevel="0" max="7" min="7" style="282" width="12.28"/>
    <col collapsed="false" customWidth="true" hidden="false" outlineLevel="0" max="8" min="8" style="282" width="12.56"/>
    <col collapsed="false" customWidth="true" hidden="false" outlineLevel="0" max="9" min="9" style="282" width="8.99"/>
    <col collapsed="false" customWidth="true" hidden="false" outlineLevel="0" max="10" min="10" style="282" width="13.28"/>
    <col collapsed="false" customWidth="true" hidden="false" outlineLevel="0" max="11" min="11" style="282" width="44.99"/>
    <col collapsed="false" customWidth="true" hidden="false" outlineLevel="0" max="12" min="12" style="282" width="19.7"/>
    <col collapsed="false" customWidth="true" hidden="false" outlineLevel="0" max="13" min="13" style="282" width="25.13"/>
    <col collapsed="false" customWidth="true" hidden="false" outlineLevel="0" max="14" min="14" style="282" width="17.7"/>
    <col collapsed="false" customWidth="true" hidden="false" outlineLevel="0" max="15" min="15" style="282" width="11.56"/>
    <col collapsed="false" customWidth="true" hidden="false" outlineLevel="0" max="16" min="16" style="282" width="48.99"/>
    <col collapsed="false" customWidth="true" hidden="false" outlineLevel="0" max="17" min="17" style="282" width="6.41"/>
    <col collapsed="false" customWidth="true" hidden="false" outlineLevel="0" max="18" min="18" style="282" width="5.56"/>
    <col collapsed="false" customWidth="false" hidden="false" outlineLevel="0" max="257" min="19" style="282" width="9.14"/>
  </cols>
  <sheetData>
    <row r="1" customFormat="false" ht="23.25" hidden="false" customHeight="false" outlineLevel="0" collapsed="false">
      <c r="D1" s="3" t="s">
        <v>284</v>
      </c>
    </row>
    <row r="2" customFormat="false" ht="23.25" hidden="false" customHeight="false" outlineLevel="0" collapsed="false">
      <c r="D2" s="7" t="e">
        <f aca="false">#REF!</f>
        <v>#REF!</v>
      </c>
    </row>
    <row r="5" customFormat="false" ht="17.85" hidden="false" customHeight="true" outlineLevel="0" collapsed="false">
      <c r="A5" s="1"/>
      <c r="B5" s="1"/>
      <c r="C5" s="8"/>
      <c r="D5" s="8"/>
      <c r="E5" s="8"/>
      <c r="F5" s="8"/>
      <c r="G5" s="8"/>
      <c r="H5" s="8"/>
      <c r="I5" s="174"/>
      <c r="J5" s="16"/>
      <c r="K5" s="35"/>
      <c r="L5" s="8"/>
      <c r="M5" s="8"/>
      <c r="N5" s="8"/>
      <c r="O5" s="3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7.85" hidden="false" customHeight="true" outlineLevel="0" collapsed="false">
      <c r="A6" s="1"/>
      <c r="B6" s="128" t="s">
        <v>137</v>
      </c>
      <c r="C6" s="129"/>
      <c r="D6" s="129"/>
      <c r="E6" s="129"/>
      <c r="F6" s="129"/>
      <c r="G6" s="129"/>
      <c r="H6" s="129"/>
      <c r="I6" s="130"/>
      <c r="J6" s="129"/>
      <c r="K6" s="129"/>
      <c r="L6" s="129"/>
      <c r="M6" s="129"/>
      <c r="N6" s="131"/>
      <c r="O6" s="3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7.25" hidden="false" customHeight="true" outlineLevel="0" collapsed="false">
      <c r="A7" s="1"/>
      <c r="B7" s="135"/>
      <c r="C7" s="14"/>
      <c r="D7" s="14"/>
      <c r="E7" s="14"/>
      <c r="F7" s="14"/>
      <c r="G7" s="14"/>
      <c r="H7" s="15"/>
      <c r="I7" s="1"/>
      <c r="J7" s="15"/>
      <c r="K7" s="14"/>
      <c r="L7" s="14"/>
      <c r="M7" s="14"/>
      <c r="N7" s="1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7.25" hidden="false" customHeight="true" outlineLevel="0" collapsed="false">
      <c r="A8" s="1"/>
      <c r="B8" s="135"/>
      <c r="C8" s="14"/>
      <c r="D8" s="14" t="n">
        <v>646366</v>
      </c>
      <c r="E8" s="14" t="s">
        <v>274</v>
      </c>
      <c r="F8" s="14" t="s">
        <v>285</v>
      </c>
      <c r="G8" s="14" t="n">
        <v>2979</v>
      </c>
      <c r="H8" s="15" t="n">
        <v>0</v>
      </c>
      <c r="I8" s="1"/>
      <c r="J8" s="15" t="n">
        <f aca="false">H8</f>
        <v>0</v>
      </c>
      <c r="K8" s="14" t="s">
        <v>285</v>
      </c>
      <c r="L8" s="14" t="s">
        <v>282</v>
      </c>
      <c r="M8" s="14" t="n">
        <v>5904</v>
      </c>
      <c r="N8" s="134" t="n">
        <v>646347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23.25" hidden="false" customHeight="true" outlineLevel="0" collapsed="false">
      <c r="A9" s="1"/>
      <c r="B9" s="135"/>
      <c r="C9" s="8"/>
      <c r="D9" s="14"/>
      <c r="E9" s="14"/>
      <c r="F9" s="14"/>
      <c r="G9" s="14"/>
      <c r="H9" s="15"/>
      <c r="I9" s="1"/>
      <c r="J9" s="15"/>
      <c r="K9" s="24"/>
      <c r="L9" s="14"/>
      <c r="M9" s="14"/>
      <c r="N9" s="134"/>
      <c r="O9" s="3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7.85" hidden="false" customHeight="true" outlineLevel="0" collapsed="false">
      <c r="A10" s="1"/>
      <c r="B10" s="164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67"/>
      <c r="O10" s="17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7.85" hidden="false" customHeight="true" outlineLevel="0" collapsed="false">
      <c r="A11" s="1"/>
      <c r="B11" s="154"/>
      <c r="C11" s="48"/>
      <c r="D11" s="14"/>
      <c r="E11" s="14"/>
      <c r="F11" s="14"/>
      <c r="G11" s="14"/>
      <c r="H11" s="15"/>
      <c r="I11" s="14"/>
      <c r="J11" s="15"/>
      <c r="K11" s="14"/>
      <c r="L11" s="8"/>
      <c r="M11" s="8"/>
      <c r="N11" s="14"/>
      <c r="O11" s="17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23.25" hidden="false" customHeight="false" outlineLevel="0" collapsed="false">
      <c r="H12" s="346" t="n">
        <f aca="false">SUM(H8:H11)</f>
        <v>0</v>
      </c>
      <c r="I12" s="347"/>
      <c r="J12" s="346" t="n">
        <f aca="false">SUM(J8:J11)</f>
        <v>0</v>
      </c>
    </row>
    <row r="15" customFormat="false" ht="23.25" hidden="false" customHeight="false" outlineLevel="0" collapsed="false">
      <c r="I15" s="348" t="n">
        <f aca="false">H12-J12</f>
        <v>0</v>
      </c>
    </row>
    <row r="137" customFormat="false" ht="23.25" hidden="false" customHeight="false" outlineLevel="0" collapsed="false">
      <c r="O137" s="345"/>
    </row>
  </sheetData>
  <printOptions headings="false" gridLines="false" gridLinesSet="true" horizontalCentered="true" verticalCentered="false"/>
  <pageMargins left="0.5" right="0.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1997-05-08T17:43:54Z</dcterms:created>
  <dc:creator/>
  <dc:description/>
  <dc:language>en-US</dc:language>
  <cp:lastModifiedBy>sscott5</cp:lastModifiedBy>
  <cp:lastPrinted>2001-09-24T10:55:37Z</cp:lastPrinted>
  <dcterms:modified xsi:type="dcterms:W3CDTF">2001-09-24T19:29:52Z</dcterms:modified>
  <cp:revision>0</cp:revision>
  <dc:subject/>
  <dc:title/>
</cp:coreProperties>
</file>