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 Andy Ring" sheetId="1" state="visible" r:id="rId3"/>
    <sheet name="to CGULF Pipeline" sheetId="2" state="visible" r:id="rId4"/>
    <sheet name="wacog" sheetId="3" state="visible" r:id="rId5"/>
  </sheets>
  <definedNames>
    <definedName function="false" hidden="false" localSheetId="1" name="_xlnm.Print_Area" vbProcedure="false">'to CGULF Pipeline'!$A$1:$H$50</definedName>
    <definedName function="false" hidden="false" localSheetId="2" name="_xlnm.Print_Area" vbProcedure="false">wacog!$A$1:$O$43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<sst xmlns="http://schemas.openxmlformats.org/spreadsheetml/2006/main" count="95" uniqueCount="71">
  <si>
    <t xml:space="preserve">ENRON POWER MARKETING INC.</t>
  </si>
  <si>
    <t xml:space="preserve">PROJECTED BURN RATES</t>
  </si>
  <si>
    <t xml:space="preserve">NEW ALBANY -  COLUMBIA GULF</t>
  </si>
  <si>
    <t xml:space="preserve">GAS</t>
  </si>
  <si>
    <t xml:space="preserve">REQUIREMENT</t>
  </si>
  <si>
    <t xml:space="preserve">ESTIMATE / mmbtu/day</t>
  </si>
  <si>
    <t xml:space="preserve">SITARA # :</t>
  </si>
  <si>
    <t xml:space="preserve">EPMI POOL:</t>
  </si>
  <si>
    <t xml:space="preserve">ITS1 K#</t>
  </si>
  <si>
    <t xml:space="preserve">FTS1 K#  6/1:</t>
  </si>
  <si>
    <t xml:space="preserve">DATE/TIME:</t>
  </si>
  <si>
    <t xml:space="preserve">NEW ALBANY</t>
  </si>
  <si>
    <t xml:space="preserve">GAS NOMINATIONS</t>
  </si>
  <si>
    <t xml:space="preserve">DATE</t>
  </si>
  <si>
    <t xml:space="preserve">NOMINATED</t>
  </si>
  <si>
    <t xml:space="preserve">Navigator</t>
  </si>
  <si>
    <t xml:space="preserve">ESTIMATE</t>
  </si>
  <si>
    <t xml:space="preserve">LONG / SHORT</t>
  </si>
  <si>
    <t xml:space="preserve"> BALANCE </t>
  </si>
  <si>
    <t xml:space="preserve">GAS FLOW ESTIMATES</t>
  </si>
  <si>
    <t xml:space="preserve">ESTIMATED</t>
  </si>
  <si>
    <t xml:space="preserve">ESTIMATED </t>
  </si>
  <si>
    <t xml:space="preserve">TOTAL EST</t>
  </si>
  <si>
    <t xml:space="preserve">TOTAL FLOW</t>
  </si>
  <si>
    <t xml:space="preserve">HRLY RATE</t>
  </si>
  <si>
    <t xml:space="preserve">FLOW HRS</t>
  </si>
  <si>
    <t xml:space="preserve">QUANTITY</t>
  </si>
  <si>
    <t xml:space="preserve">MMMBTU/HOUR</t>
  </si>
  <si>
    <t xml:space="preserve">10:00am - 2:00pm</t>
  </si>
  <si>
    <t xml:space="preserve"> </t>
  </si>
  <si>
    <t xml:space="preserve">9:00am - 10:00pm</t>
  </si>
  <si>
    <t xml:space="preserve">7:00pm - 10:00pm</t>
  </si>
  <si>
    <t xml:space="preserve">12:00pm - 2:00pm</t>
  </si>
  <si>
    <t xml:space="preserve">12:00pm - :00pm</t>
  </si>
  <si>
    <t xml:space="preserve">9:00am - 11:00am</t>
  </si>
  <si>
    <t xml:space="preserve">6:00am - 9:00am</t>
  </si>
  <si>
    <t xml:space="preserve">      CONTACT:    Jim Homco</t>
  </si>
  <si>
    <t xml:space="preserve">713-853-7898  office</t>
  </si>
  <si>
    <t xml:space="preserve">DATE / TIME</t>
  </si>
  <si>
    <t xml:space="preserve">800-507-0571  pager</t>
  </si>
  <si>
    <t xml:space="preserve">Jason Crawford</t>
  </si>
  <si>
    <t xml:space="preserve">713-853-3309  office</t>
  </si>
  <si>
    <t xml:space="preserve">Power Control Room (24 hr)</t>
  </si>
  <si>
    <t xml:space="preserve">800-928-6914  pager</t>
  </si>
  <si>
    <t xml:space="preserve">877-294-3900</t>
  </si>
  <si>
    <t xml:space="preserve">NEW ALBANY  - March  2001</t>
  </si>
  <si>
    <t xml:space="preserve">GAS VOLUMES</t>
  </si>
  <si>
    <t xml:space="preserve">GAS COSTS $</t>
  </si>
  <si>
    <t xml:space="preserve">TOTAL PURCHASES</t>
  </si>
  <si>
    <t xml:space="preserve">Fuel</t>
  </si>
  <si>
    <t xml:space="preserve">OVER/</t>
  </si>
  <si>
    <t xml:space="preserve">East Desk Purchases</t>
  </si>
  <si>
    <t xml:space="preserve">TTL DAILY</t>
  </si>
  <si>
    <t xml:space="preserve">RECEIPTS</t>
  </si>
  <si>
    <t xml:space="preserve">DELIVERIES</t>
  </si>
  <si>
    <t xml:space="preserve">BURN</t>
  </si>
  <si>
    <t xml:space="preserve">UNDER</t>
  </si>
  <si>
    <t xml:space="preserve">BALANCE</t>
  </si>
  <si>
    <t xml:space="preserve">ONSH GD</t>
  </si>
  <si>
    <t xml:space="preserve">@ +.065</t>
  </si>
  <si>
    <t xml:space="preserve">NEGOTIATED</t>
  </si>
  <si>
    <t xml:space="preserve">PURCH</t>
  </si>
  <si>
    <t xml:space="preserve">SUPPLY</t>
  </si>
  <si>
    <t xml:space="preserve">BURN * GDA</t>
  </si>
  <si>
    <t xml:space="preserve">TAX RATE - 1.5%</t>
  </si>
  <si>
    <t xml:space="preserve"> 3/12/2001</t>
  </si>
  <si>
    <t xml:space="preserve">a) 3/13/2001</t>
  </si>
  <si>
    <t xml:space="preserve">TOTALS</t>
  </si>
  <si>
    <t xml:space="preserve">5%   =</t>
  </si>
  <si>
    <t xml:space="preserve">  </t>
  </si>
  <si>
    <t xml:space="preserve">      BOLD DATE = PIPELINE ACTUALS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</si>
</sst>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[$-409]m/d/yyyy"/>
    <numFmt numFmtId="166" formatCode="#,##0"/>
    <numFmt numFmtId="167" formatCode="[$-409]m/d/yyyy\ h:mm"/>
    <numFmt numFmtId="168" formatCode="_(* #,##0.00_);_(* \(#,##0.00\);_(* \-??_);_(@_)"/>
    <numFmt numFmtId="169" formatCode="[$-409]#,##0_);[RED]\(#,##0\)"/>
    <numFmt numFmtId="170" formatCode="0.000%"/>
    <numFmt numFmtId="171" formatCode="_(* #,##0_);_(* \(#,##0\);_(* \-??_);_(@_)"/>
    <numFmt numFmtId="172" formatCode="0.0000"/>
    <numFmt numFmtId="173" formatCode="[$-409]d\-mmm"/>
    <numFmt numFmtId="174" formatCode="[$-409]#,##0_);\(#,##0\)"/>
    <numFmt numFmtId="175" formatCode="0_);[RED]\(0\)"/>
    <numFmt numFmtId="176" formatCode="0.000"/>
    <numFmt numFmtId="177" formatCode="_(\$* #,##0.00_);_(\$* \(#,##0.00\);_(\$* \-??_);_(@_)"/>
    <numFmt numFmtId="178" formatCode="_(\$* #,##0_);_(\$* \(#,##0\);_(\$* \-??_);_(@_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i val="true"/>
      <u val="single"/>
      <sz val="14"/>
      <name val="Arial"/>
      <family val="2"/>
    </font>
    <font>
      <b val="true"/>
      <i val="true"/>
      <sz val="11"/>
      <name val="Arial"/>
      <family val="2"/>
    </font>
    <font>
      <b val="true"/>
      <sz val="14"/>
      <name val="Arial"/>
      <family val="2"/>
    </font>
    <font>
      <b val="true"/>
      <i val="tru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00CCFF"/>
        <bgColor rgb="FF33CC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3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3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4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2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3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3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3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3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3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2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2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2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2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2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2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2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3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3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3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3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5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28"/>
    <col collapsed="false" customWidth="true" hidden="false" outlineLevel="0" max="3" min="3" style="0" width="22.7"/>
    <col collapsed="false" customWidth="true" hidden="false" outlineLevel="0" max="4" min="4" style="0" width="14.41"/>
    <col collapsed="false" customWidth="true" hidden="false" outlineLevel="0" max="5" min="5" style="0" width="15.99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</row>
    <row r="2" customFormat="false" ht="15.75" hidden="false" customHeight="false" outlineLevel="0" collapsed="false">
      <c r="A2" s="1" t="s">
        <v>1</v>
      </c>
      <c r="B2" s="1"/>
      <c r="C2" s="1"/>
      <c r="D2" s="1"/>
      <c r="E2" s="1"/>
    </row>
    <row r="3" customFormat="false" ht="15.75" hidden="false" customHeight="false" outlineLevel="0" collapsed="false">
      <c r="A3" s="1" t="s">
        <v>2</v>
      </c>
      <c r="B3" s="1"/>
      <c r="C3" s="1"/>
      <c r="D3" s="1"/>
      <c r="E3" s="1"/>
    </row>
    <row r="5" customFormat="false" ht="12.75" hidden="false" customHeight="false" outlineLevel="0" collapsed="false">
      <c r="C5" s="2" t="s">
        <v>3</v>
      </c>
      <c r="D5" s="2"/>
    </row>
    <row r="6" customFormat="false" ht="12.75" hidden="false" customHeight="false" outlineLevel="0" collapsed="false">
      <c r="A6" s="3"/>
      <c r="B6" s="3"/>
      <c r="C6" s="2" t="s">
        <v>4</v>
      </c>
      <c r="D6" s="2"/>
      <c r="E6" s="3"/>
    </row>
    <row r="7" customFormat="false" ht="12.75" hidden="false" customHeight="false" outlineLevel="0" collapsed="false">
      <c r="A7" s="3"/>
      <c r="B7" s="3"/>
      <c r="C7" s="2" t="s">
        <v>5</v>
      </c>
      <c r="D7" s="2"/>
      <c r="E7" s="2"/>
    </row>
    <row r="9" customFormat="false" ht="12.75" hidden="false" customHeight="false" outlineLevel="0" collapsed="false">
      <c r="B9" s="4" t="n">
        <f aca="true">NOW()</f>
        <v>45926.8912477259</v>
      </c>
      <c r="C9" s="5" t="n">
        <v>0</v>
      </c>
    </row>
    <row r="10" customFormat="false" ht="15.75" hidden="false" customHeight="false" outlineLevel="0" collapsed="false">
      <c r="B10" s="6" t="n">
        <f aca="true">NOW()+1</f>
        <v>45927.8912477261</v>
      </c>
      <c r="C10" s="7" t="n">
        <v>0</v>
      </c>
    </row>
    <row r="11" customFormat="false" ht="12.75" hidden="false" customHeight="false" outlineLevel="0" collapsed="false">
      <c r="B11" s="4" t="n">
        <f aca="true">NOW()+2</f>
        <v>45928.8912477262</v>
      </c>
      <c r="C11" s="8" t="n">
        <v>0</v>
      </c>
    </row>
    <row r="12" customFormat="false" ht="12.75" hidden="false" customHeight="false" outlineLevel="0" collapsed="false">
      <c r="B12" s="4" t="n">
        <f aca="true">NOW()+3</f>
        <v>45929.8912477262</v>
      </c>
      <c r="C12" s="8" t="n">
        <v>0</v>
      </c>
    </row>
    <row r="13" customFormat="false" ht="12.75" hidden="false" customHeight="false" outlineLevel="0" collapsed="false">
      <c r="B13" s="4" t="n">
        <f aca="true">NOW()+4</f>
        <v>45930.8912477262</v>
      </c>
      <c r="C13" s="5" t="n">
        <v>0</v>
      </c>
    </row>
    <row r="14" customFormat="false" ht="12.75" hidden="false" customHeight="false" outlineLevel="0" collapsed="false">
      <c r="B14" s="4" t="n">
        <f aca="true">NOW()+5</f>
        <v>45931.8912477262</v>
      </c>
      <c r="C14" s="5" t="n">
        <v>0</v>
      </c>
    </row>
    <row r="15" customFormat="false" ht="12.75" hidden="false" customHeight="false" outlineLevel="0" collapsed="false">
      <c r="B15" s="4" t="n">
        <f aca="true">NOW()+6</f>
        <v>45932.8912477262</v>
      </c>
      <c r="C15" s="5" t="n">
        <v>0</v>
      </c>
    </row>
    <row r="16" customFormat="false" ht="12.75" hidden="false" customHeight="false" outlineLevel="0" collapsed="false">
      <c r="B16" s="4" t="n">
        <f aca="true">NOW()+7</f>
        <v>45933.8912477263</v>
      </c>
      <c r="C16" s="5" t="n">
        <v>0</v>
      </c>
    </row>
    <row r="19" customFormat="false" ht="12.75" hidden="false" customHeight="false" outlineLevel="0" collapsed="false">
      <c r="B19" s="0" t="s">
        <v>6</v>
      </c>
      <c r="C19" s="9" t="n">
        <v>75876</v>
      </c>
    </row>
    <row r="21" customFormat="false" ht="12.75" hidden="false" customHeight="false" outlineLevel="0" collapsed="false">
      <c r="B21" s="0" t="s">
        <v>7</v>
      </c>
      <c r="C21" s="9"/>
    </row>
    <row r="22" customFormat="false" ht="12.75" hidden="false" customHeight="false" outlineLevel="0" collapsed="false">
      <c r="B22" s="0" t="s">
        <v>8</v>
      </c>
      <c r="C22" s="9" t="n">
        <v>63186</v>
      </c>
    </row>
    <row r="23" customFormat="false" ht="12.75" hidden="false" customHeight="false" outlineLevel="0" collapsed="false">
      <c r="B23" s="0" t="s">
        <v>9</v>
      </c>
      <c r="C23" s="9" t="n">
        <v>61299</v>
      </c>
    </row>
    <row r="26" customFormat="false" ht="12.75" hidden="false" customHeight="false" outlineLevel="0" collapsed="false">
      <c r="B26" s="0" t="s">
        <v>10</v>
      </c>
      <c r="C26" s="10" t="n">
        <f aca="true">NOW()</f>
        <v>45926.8912477263</v>
      </c>
    </row>
  </sheetData>
  <mergeCells count="3">
    <mergeCell ref="A1:E1"/>
    <mergeCell ref="A2:E2"/>
    <mergeCell ref="A3:E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28"/>
    <col collapsed="false" customWidth="true" hidden="false" outlineLevel="0" max="2" min="2" style="0" width="9.56"/>
    <col collapsed="false" customWidth="true" hidden="false" outlineLevel="0" max="3" min="3" style="0" width="12.28"/>
    <col collapsed="false" customWidth="true" hidden="false" outlineLevel="0" max="4" min="4" style="0" width="17.14"/>
    <col collapsed="false" customWidth="true" hidden="false" outlineLevel="0" max="5" min="5" style="0" width="17.85"/>
    <col collapsed="false" customWidth="true" hidden="false" outlineLevel="0" max="6" min="6" style="0" width="16.56"/>
    <col collapsed="false" customWidth="true" hidden="false" outlineLevel="0" max="7" min="7" style="0" width="15.85"/>
    <col collapsed="false" customWidth="true" hidden="false" outlineLevel="0" max="8" min="8" style="0" width="0.99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</row>
    <row r="3" customFormat="false" ht="18.75" hidden="false" customHeight="false" outlineLevel="0" collapsed="false">
      <c r="A3" s="11" t="s">
        <v>11</v>
      </c>
      <c r="B3" s="11"/>
      <c r="C3" s="11"/>
      <c r="D3" s="11"/>
      <c r="E3" s="11"/>
      <c r="F3" s="11"/>
      <c r="G3" s="11"/>
      <c r="H3" s="11"/>
    </row>
    <row r="6" customFormat="false" ht="15.75" hidden="false" customHeight="false" outlineLevel="0" collapsed="false">
      <c r="A6" s="1" t="s">
        <v>12</v>
      </c>
      <c r="B6" s="1"/>
      <c r="C6" s="1"/>
      <c r="D6" s="1"/>
      <c r="E6" s="1"/>
      <c r="F6" s="1"/>
      <c r="G6" s="1"/>
      <c r="H6" s="1"/>
    </row>
    <row r="8" customFormat="false" ht="12.75" hidden="false" customHeight="false" outlineLevel="0" collapsed="false">
      <c r="C8" s="2" t="s">
        <v>3</v>
      </c>
      <c r="D8" s="2" t="s">
        <v>3</v>
      </c>
      <c r="E8" s="12"/>
      <c r="F8" s="12"/>
    </row>
    <row r="9" customFormat="false" ht="12.75" hidden="false" customHeight="false" outlineLevel="0" collapsed="false">
      <c r="A9" s="3"/>
      <c r="B9" s="2" t="s">
        <v>13</v>
      </c>
      <c r="C9" s="2" t="s">
        <v>14</v>
      </c>
      <c r="D9" s="2" t="s">
        <v>4</v>
      </c>
      <c r="E9" s="2"/>
      <c r="F9" s="2"/>
    </row>
    <row r="10" customFormat="false" ht="12.75" hidden="false" customHeight="false" outlineLevel="0" collapsed="false">
      <c r="A10" s="3"/>
      <c r="C10" s="2" t="s">
        <v>15</v>
      </c>
      <c r="D10" s="2" t="s">
        <v>16</v>
      </c>
      <c r="E10" s="2" t="s">
        <v>17</v>
      </c>
      <c r="F10" s="2" t="s">
        <v>18</v>
      </c>
    </row>
    <row r="11" customFormat="false" ht="12.75" hidden="false" customHeight="false" outlineLevel="0" collapsed="false">
      <c r="C11" s="13"/>
      <c r="D11" s="13"/>
      <c r="E11" s="13"/>
      <c r="F11" s="14" t="n">
        <v>14000</v>
      </c>
    </row>
    <row r="12" customFormat="false" ht="12.75" hidden="false" customHeight="false" outlineLevel="0" collapsed="false">
      <c r="B12" s="15" t="n">
        <f aca="true">NOW()</f>
        <v>45926.8912477411</v>
      </c>
      <c r="C12" s="8" t="n">
        <v>0</v>
      </c>
      <c r="D12" s="8" t="n">
        <v>0</v>
      </c>
      <c r="E12" s="8" t="n">
        <f aca="false">C12-D12</f>
        <v>0</v>
      </c>
      <c r="F12" s="16" t="n">
        <f aca="false">E12+F11</f>
        <v>14000</v>
      </c>
    </row>
    <row r="13" customFormat="false" ht="12.75" hidden="false" customHeight="false" outlineLevel="0" collapsed="false">
      <c r="B13" s="15" t="n">
        <f aca="true">NOW()+1</f>
        <v>45927.8912477414</v>
      </c>
      <c r="C13" s="8" t="n">
        <v>4000</v>
      </c>
      <c r="D13" s="8" t="n">
        <v>2838</v>
      </c>
      <c r="E13" s="8" t="n">
        <f aca="false">C13-D13</f>
        <v>1162</v>
      </c>
      <c r="F13" s="16" t="n">
        <f aca="false">E13+F12</f>
        <v>15162</v>
      </c>
    </row>
    <row r="14" customFormat="false" ht="12.75" hidden="false" customHeight="false" outlineLevel="0" collapsed="false">
      <c r="B14" s="15" t="n">
        <f aca="true">NOW()+2</f>
        <v>45928.8912477415</v>
      </c>
      <c r="C14" s="8" t="n">
        <v>0</v>
      </c>
      <c r="D14" s="8" t="n">
        <v>0</v>
      </c>
      <c r="E14" s="8" t="n">
        <f aca="false">C14-D14</f>
        <v>0</v>
      </c>
      <c r="F14" s="16" t="n">
        <f aca="false">E14+F13</f>
        <v>15162</v>
      </c>
    </row>
    <row r="15" customFormat="false" ht="12.75" hidden="false" customHeight="false" outlineLevel="0" collapsed="false">
      <c r="B15" s="15" t="n">
        <f aca="true">NOW()+3</f>
        <v>45929.8912477415</v>
      </c>
      <c r="C15" s="8" t="n">
        <v>0</v>
      </c>
      <c r="D15" s="8" t="n">
        <v>0</v>
      </c>
      <c r="E15" s="8" t="n">
        <f aca="false">C15-D15</f>
        <v>0</v>
      </c>
      <c r="F15" s="16" t="n">
        <f aca="false">E15+F14</f>
        <v>15162</v>
      </c>
    </row>
    <row r="16" customFormat="false" ht="12.75" hidden="false" customHeight="false" outlineLevel="0" collapsed="false">
      <c r="B16" s="15"/>
      <c r="C16" s="17"/>
      <c r="D16" s="17"/>
      <c r="E16" s="17"/>
      <c r="F16" s="18"/>
    </row>
    <row r="17" customFormat="false" ht="12.75" hidden="false" customHeight="false" outlineLevel="0" collapsed="false">
      <c r="B17" s="15"/>
      <c r="C17" s="12"/>
      <c r="D17" s="12"/>
      <c r="E17" s="12"/>
      <c r="F17" s="19"/>
    </row>
    <row r="18" customFormat="false" ht="12.75" hidden="false" customHeight="false" outlineLevel="0" collapsed="false">
      <c r="B18" s="20"/>
    </row>
    <row r="19" customFormat="false" ht="12.75" hidden="false" customHeight="false" outlineLevel="0" collapsed="false">
      <c r="B19" s="4"/>
    </row>
    <row r="20" customFormat="false" ht="12.75" hidden="false" customHeight="false" outlineLevel="0" collapsed="false">
      <c r="B20" s="4"/>
      <c r="C20" s="3"/>
    </row>
    <row r="21" customFormat="false" ht="12.75" hidden="false" customHeight="false" outlineLevel="0" collapsed="false">
      <c r="B21" s="4"/>
      <c r="C21" s="3"/>
    </row>
    <row r="22" customFormat="false" ht="15.75" hidden="false" customHeight="false" outlineLevel="0" collapsed="false">
      <c r="A22" s="1" t="s">
        <v>19</v>
      </c>
      <c r="B22" s="1"/>
      <c r="C22" s="1"/>
      <c r="D22" s="1"/>
      <c r="E22" s="1"/>
      <c r="F22" s="1"/>
      <c r="G22" s="1"/>
      <c r="H22" s="1"/>
    </row>
    <row r="24" customFormat="false" ht="12.75" hidden="false" customHeight="false" outlineLevel="0" collapsed="false">
      <c r="B24" s="3"/>
      <c r="C24" s="3"/>
      <c r="D24" s="2" t="s">
        <v>20</v>
      </c>
      <c r="E24" s="2" t="s">
        <v>21</v>
      </c>
      <c r="F24" s="3"/>
    </row>
    <row r="25" customFormat="false" ht="12.75" hidden="false" customHeight="false" outlineLevel="0" collapsed="false">
      <c r="B25" s="3"/>
      <c r="C25" s="2" t="s">
        <v>22</v>
      </c>
      <c r="D25" s="2" t="s">
        <v>23</v>
      </c>
      <c r="E25" s="2" t="s">
        <v>24</v>
      </c>
      <c r="F25" s="2" t="s">
        <v>21</v>
      </c>
    </row>
    <row r="26" customFormat="false" ht="12.75" hidden="false" customHeight="false" outlineLevel="0" collapsed="false">
      <c r="B26" s="2" t="s">
        <v>13</v>
      </c>
      <c r="C26" s="2" t="s">
        <v>25</v>
      </c>
      <c r="D26" s="2" t="s">
        <v>26</v>
      </c>
      <c r="E26" s="3" t="s">
        <v>27</v>
      </c>
      <c r="F26" s="2" t="s">
        <v>25</v>
      </c>
    </row>
    <row r="27" customFormat="false" ht="12.75" hidden="false" customHeight="false" outlineLevel="0" collapsed="false">
      <c r="B27" s="2"/>
      <c r="C27" s="2"/>
      <c r="D27" s="2"/>
      <c r="E27" s="3"/>
      <c r="F27" s="2"/>
    </row>
    <row r="28" customFormat="false" ht="14.25" hidden="false" customHeight="false" outlineLevel="0" collapsed="false">
      <c r="B28" s="4" t="n">
        <f aca="true">NOW()</f>
        <v>45926.8912477417</v>
      </c>
      <c r="C28" s="17" t="n">
        <v>0</v>
      </c>
      <c r="D28" s="21" t="n">
        <f aca="false">C28*E28</f>
        <v>0</v>
      </c>
      <c r="E28" s="8" t="n">
        <v>0</v>
      </c>
      <c r="F28" s="17" t="s">
        <v>28</v>
      </c>
      <c r="G28" s="22" t="s">
        <v>29</v>
      </c>
    </row>
    <row r="29" customFormat="false" ht="12.75" hidden="false" customHeight="false" outlineLevel="0" collapsed="false">
      <c r="B29" s="4" t="n">
        <f aca="true">NOW()</f>
        <v>45926.8912477418</v>
      </c>
      <c r="C29" s="17" t="n">
        <v>0</v>
      </c>
      <c r="D29" s="21" t="n">
        <f aca="false">C29*E29</f>
        <v>0</v>
      </c>
      <c r="E29" s="8" t="n">
        <v>0</v>
      </c>
      <c r="F29" s="17" t="s">
        <v>30</v>
      </c>
    </row>
    <row r="30" customFormat="false" ht="13.5" hidden="false" customHeight="false" outlineLevel="0" collapsed="false">
      <c r="B30" s="4" t="n">
        <f aca="true">NOW()</f>
        <v>45926.8912477418</v>
      </c>
      <c r="C30" s="17" t="n">
        <v>0</v>
      </c>
      <c r="D30" s="21" t="n">
        <f aca="false">C30*E30</f>
        <v>0</v>
      </c>
      <c r="E30" s="8" t="n">
        <v>0</v>
      </c>
      <c r="F30" s="17" t="s">
        <v>31</v>
      </c>
    </row>
    <row r="31" customFormat="false" ht="12.75" hidden="false" customHeight="false" outlineLevel="0" collapsed="false">
      <c r="B31" s="4"/>
      <c r="C31" s="17"/>
      <c r="D31" s="23" t="n">
        <f aca="false">SUM(D28:D30)</f>
        <v>0</v>
      </c>
      <c r="E31" s="8"/>
      <c r="F31" s="12"/>
    </row>
    <row r="33" customFormat="false" ht="14.25" hidden="false" customHeight="false" outlineLevel="0" collapsed="false">
      <c r="B33" s="4" t="n">
        <f aca="true">NOW()+1</f>
        <v>45927.891247742</v>
      </c>
      <c r="C33" s="2" t="n">
        <v>4</v>
      </c>
      <c r="D33" s="24" t="n">
        <f aca="false">C33*E33</f>
        <v>2838</v>
      </c>
      <c r="E33" s="25" t="n">
        <v>709.5</v>
      </c>
      <c r="F33" s="2" t="s">
        <v>28</v>
      </c>
      <c r="G33" s="22" t="s">
        <v>29</v>
      </c>
    </row>
    <row r="34" customFormat="false" ht="14.25" hidden="false" customHeight="false" outlineLevel="0" collapsed="false">
      <c r="B34" s="4" t="n">
        <f aca="true">NOW()+1</f>
        <v>45927.891247742</v>
      </c>
      <c r="C34" s="17" t="n">
        <v>0</v>
      </c>
      <c r="D34" s="21" t="n">
        <f aca="false">C34*E34</f>
        <v>0</v>
      </c>
      <c r="E34" s="8" t="n">
        <v>0</v>
      </c>
      <c r="F34" s="17" t="s">
        <v>32</v>
      </c>
      <c r="G34" s="22" t="s">
        <v>29</v>
      </c>
    </row>
    <row r="35" customFormat="false" ht="13.5" hidden="false" customHeight="false" outlineLevel="0" collapsed="false">
      <c r="B35" s="4" t="n">
        <f aca="true">NOW()+1</f>
        <v>45927.8912477421</v>
      </c>
      <c r="C35" s="17" t="n">
        <v>0</v>
      </c>
      <c r="D35" s="21" t="n">
        <f aca="false">C35*E35</f>
        <v>0</v>
      </c>
      <c r="E35" s="8" t="n">
        <v>0</v>
      </c>
      <c r="F35" s="12" t="s">
        <v>33</v>
      </c>
    </row>
    <row r="36" customFormat="false" ht="12.75" hidden="false" customHeight="false" outlineLevel="0" collapsed="false">
      <c r="B36" s="4"/>
      <c r="C36" s="17"/>
      <c r="D36" s="23" t="n">
        <f aca="false">SUM(D33:D35)</f>
        <v>2838</v>
      </c>
      <c r="E36" s="8"/>
      <c r="F36" s="12"/>
    </row>
    <row r="37" customFormat="false" ht="12.75" hidden="false" customHeight="false" outlineLevel="0" collapsed="false">
      <c r="B37" s="4"/>
      <c r="C37" s="17"/>
      <c r="D37" s="21"/>
      <c r="E37" s="8"/>
      <c r="F37" s="12"/>
    </row>
    <row r="38" customFormat="false" ht="14.25" hidden="false" customHeight="false" outlineLevel="0" collapsed="false">
      <c r="B38" s="4" t="n">
        <f aca="true">NOW()+2</f>
        <v>45928.8912477421</v>
      </c>
      <c r="C38" s="17" t="n">
        <v>0</v>
      </c>
      <c r="D38" s="21" t="n">
        <f aca="false">C38*E38</f>
        <v>0</v>
      </c>
      <c r="E38" s="8" t="n">
        <v>0</v>
      </c>
      <c r="F38" s="17" t="s">
        <v>34</v>
      </c>
      <c r="G38" s="22" t="s">
        <v>29</v>
      </c>
    </row>
    <row r="39" customFormat="false" ht="12.75" hidden="false" customHeight="false" outlineLevel="0" collapsed="false">
      <c r="B39" s="4" t="n">
        <f aca="true">NOW()+2</f>
        <v>45928.8912477422</v>
      </c>
      <c r="C39" s="17" t="n">
        <v>0</v>
      </c>
      <c r="D39" s="21" t="n">
        <f aca="false">C39*E39</f>
        <v>0</v>
      </c>
      <c r="E39" s="8" t="n">
        <v>0</v>
      </c>
      <c r="F39" s="17" t="s">
        <v>32</v>
      </c>
      <c r="G39" s="0" t="s">
        <v>29</v>
      </c>
    </row>
    <row r="40" customFormat="false" ht="13.5" hidden="false" customHeight="false" outlineLevel="0" collapsed="false">
      <c r="B40" s="4" t="n">
        <f aca="true">NOW()+2</f>
        <v>45928.8912477422</v>
      </c>
      <c r="C40" s="17" t="n">
        <v>0</v>
      </c>
      <c r="D40" s="21" t="n">
        <f aca="false">C40*E40</f>
        <v>0</v>
      </c>
      <c r="E40" s="8" t="n">
        <v>0</v>
      </c>
      <c r="F40" s="12" t="s">
        <v>35</v>
      </c>
    </row>
    <row r="41" customFormat="false" ht="12.75" hidden="false" customHeight="false" outlineLevel="0" collapsed="false">
      <c r="B41" s="4"/>
      <c r="C41" s="17"/>
      <c r="D41" s="23" t="n">
        <f aca="false">SUM(D38:D40)</f>
        <v>0</v>
      </c>
      <c r="E41" s="8"/>
      <c r="F41" s="12"/>
    </row>
    <row r="42" customFormat="false" ht="12.75" hidden="false" customHeight="false" outlineLevel="0" collapsed="false">
      <c r="B42" s="4"/>
      <c r="C42" s="17"/>
      <c r="D42" s="21"/>
      <c r="E42" s="8"/>
      <c r="F42" s="12"/>
    </row>
    <row r="43" customFormat="false" ht="12.75" hidden="false" customHeight="false" outlineLevel="0" collapsed="false">
      <c r="B43" s="4"/>
      <c r="C43" s="12"/>
      <c r="D43" s="26"/>
      <c r="E43" s="12"/>
      <c r="F43" s="12"/>
    </row>
    <row r="44" customFormat="false" ht="12.75" hidden="false" customHeight="false" outlineLevel="0" collapsed="false">
      <c r="B44" s="4"/>
      <c r="C44" s="12"/>
      <c r="D44" s="26"/>
      <c r="E44" s="12"/>
      <c r="F44" s="12"/>
    </row>
    <row r="47" customFormat="false" ht="12.75" hidden="false" customHeight="false" outlineLevel="0" collapsed="false">
      <c r="A47" s="0" t="s">
        <v>36</v>
      </c>
      <c r="D47" s="0" t="s">
        <v>37</v>
      </c>
      <c r="F47" s="10" t="s">
        <v>38</v>
      </c>
      <c r="G47" s="10" t="n">
        <f aca="true">NOW()</f>
        <v>45926.8912477423</v>
      </c>
    </row>
    <row r="48" customFormat="false" ht="12.75" hidden="false" customHeight="false" outlineLevel="0" collapsed="false">
      <c r="D48" s="0" t="s">
        <v>39</v>
      </c>
    </row>
    <row r="49" customFormat="false" ht="12.75" hidden="false" customHeight="false" outlineLevel="0" collapsed="false">
      <c r="A49" s="27" t="s">
        <v>40</v>
      </c>
      <c r="B49" s="27"/>
      <c r="C49" s="27"/>
      <c r="D49" s="0" t="s">
        <v>41</v>
      </c>
      <c r="F49" s="0" t="s">
        <v>42</v>
      </c>
    </row>
    <row r="50" customFormat="false" ht="12.75" hidden="false" customHeight="false" outlineLevel="0" collapsed="false">
      <c r="A50" s="9"/>
      <c r="B50" s="0" t="s">
        <v>29</v>
      </c>
      <c r="C50" s="9" t="s">
        <v>29</v>
      </c>
      <c r="D50" s="0" t="s">
        <v>43</v>
      </c>
      <c r="G50" s="0" t="s">
        <v>44</v>
      </c>
    </row>
    <row r="51" customFormat="false" ht="12.75" hidden="false" customHeight="false" outlineLevel="0" collapsed="false">
      <c r="B51" s="0" t="s">
        <v>29</v>
      </c>
    </row>
  </sheetData>
  <mergeCells count="6">
    <mergeCell ref="A1:H1"/>
    <mergeCell ref="A2:H2"/>
    <mergeCell ref="A3:H3"/>
    <mergeCell ref="A6:H6"/>
    <mergeCell ref="A22:H22"/>
    <mergeCell ref="A49:C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47"/>
  <sheetViews>
    <sheetView showFormulas="false" showGridLines="true" showRowColHeaders="true" showZeros="true" rightToLeft="false" tabSelected="true" showOutlineSymbols="true" defaultGridColor="true" view="normal" topLeftCell="A11" colorId="64" zoomScale="100" zoomScaleNormal="100" zoomScalePageLayoutView="100" workbookViewId="0">
      <selection pane="topLeft" activeCell="D22" activeCellId="0" sqref="D22:D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28"/>
    <col collapsed="false" customWidth="true" hidden="false" outlineLevel="0" max="2" min="2" style="0" width="10.99"/>
    <col collapsed="false" customWidth="true" hidden="false" outlineLevel="0" max="3" min="3" style="0" width="12.56"/>
    <col collapsed="false" customWidth="true" hidden="false" outlineLevel="0" max="5" min="4" style="0" width="10.85"/>
    <col collapsed="false" customWidth="true" hidden="false" outlineLevel="0" max="6" min="6" style="0" width="10.13"/>
    <col collapsed="false" customWidth="true" hidden="false" outlineLevel="0" max="7" min="7" style="28" width="9.99"/>
    <col collapsed="false" customWidth="true" hidden="false" outlineLevel="0" max="8" min="8" style="0" width="2.42"/>
    <col collapsed="false" customWidth="true" hidden="false" outlineLevel="0" max="9" min="9" style="0" width="9.99"/>
    <col collapsed="false" customWidth="true" hidden="false" outlineLevel="0" max="10" min="10" style="0" width="13.28"/>
    <col collapsed="false" customWidth="true" hidden="false" outlineLevel="0" max="11" min="11" style="0" width="12.28"/>
    <col collapsed="false" customWidth="true" hidden="false" outlineLevel="0" max="12" min="12" style="0" width="12.42"/>
    <col collapsed="false" customWidth="true" hidden="false" outlineLevel="0" max="13" min="13" style="0" width="1.56"/>
    <col collapsed="false" customWidth="true" hidden="false" outlineLevel="0" max="14" min="14" style="29" width="15.7"/>
    <col collapsed="false" customWidth="true" hidden="false" outlineLevel="0" max="15" min="15" style="0" width="16.42"/>
  </cols>
  <sheetData>
    <row r="1" customFormat="false" ht="18" hidden="false" customHeight="false" outlineLevel="0" collapsed="false">
      <c r="A1" s="30" t="s">
        <v>45</v>
      </c>
      <c r="B1" s="30"/>
      <c r="C1" s="30"/>
    </row>
    <row r="3" customFormat="false" ht="13.5" hidden="false" customHeight="false" outlineLevel="0" collapsed="false"/>
    <row r="4" customFormat="false" ht="13.5" hidden="false" customHeight="false" outlineLevel="0" collapsed="false">
      <c r="A4" s="31"/>
      <c r="B4" s="32" t="s">
        <v>46</v>
      </c>
      <c r="C4" s="32"/>
      <c r="D4" s="32"/>
      <c r="E4" s="32"/>
      <c r="F4" s="32"/>
      <c r="G4" s="32"/>
      <c r="H4" s="33"/>
      <c r="I4" s="34" t="s">
        <v>47</v>
      </c>
      <c r="J4" s="34"/>
      <c r="K4" s="34"/>
      <c r="L4" s="34"/>
      <c r="M4" s="35"/>
      <c r="N4" s="36" t="s">
        <v>48</v>
      </c>
      <c r="O4" s="36"/>
      <c r="P4" s="29"/>
      <c r="Q4" s="29"/>
      <c r="R4" s="29"/>
      <c r="S4" s="29"/>
    </row>
    <row r="5" customFormat="false" ht="12.75" hidden="false" customHeight="false" outlineLevel="0" collapsed="false">
      <c r="A5" s="37" t="s">
        <v>13</v>
      </c>
      <c r="B5" s="38"/>
      <c r="C5" s="39"/>
      <c r="D5" s="40"/>
      <c r="E5" s="35" t="s">
        <v>49</v>
      </c>
      <c r="F5" s="41" t="s">
        <v>50</v>
      </c>
      <c r="G5" s="42"/>
      <c r="H5" s="29"/>
      <c r="I5" s="43"/>
      <c r="J5" s="44" t="s">
        <v>51</v>
      </c>
      <c r="K5" s="45"/>
      <c r="L5" s="46" t="s">
        <v>52</v>
      </c>
      <c r="M5" s="47"/>
      <c r="N5" s="43"/>
      <c r="O5" s="34" t="s">
        <v>29</v>
      </c>
      <c r="P5" s="29"/>
      <c r="Q5" s="29"/>
      <c r="R5" s="29"/>
      <c r="S5" s="29"/>
    </row>
    <row r="6" customFormat="false" ht="12.75" hidden="false" customHeight="false" outlineLevel="0" collapsed="false">
      <c r="A6" s="48"/>
      <c r="B6" s="49" t="s">
        <v>53</v>
      </c>
      <c r="C6" s="47" t="s">
        <v>54</v>
      </c>
      <c r="D6" s="50" t="s">
        <v>55</v>
      </c>
      <c r="E6" s="51" t="n">
        <v>0.0282</v>
      </c>
      <c r="F6" s="50" t="s">
        <v>56</v>
      </c>
      <c r="G6" s="52" t="s">
        <v>57</v>
      </c>
      <c r="H6" s="29"/>
      <c r="I6" s="53" t="s">
        <v>58</v>
      </c>
      <c r="J6" s="54" t="s">
        <v>59</v>
      </c>
      <c r="K6" s="55" t="s">
        <v>60</v>
      </c>
      <c r="L6" s="56" t="s">
        <v>61</v>
      </c>
      <c r="M6" s="47"/>
      <c r="N6" s="37"/>
      <c r="O6" s="57" t="s">
        <v>29</v>
      </c>
      <c r="P6" s="29"/>
      <c r="Q6" s="29"/>
      <c r="R6" s="29"/>
      <c r="S6" s="29"/>
    </row>
    <row r="7" customFormat="false" ht="12.75" hidden="false" customHeight="false" outlineLevel="0" collapsed="false">
      <c r="A7" s="48"/>
      <c r="B7" s="58"/>
      <c r="C7" s="59"/>
      <c r="D7" s="60"/>
      <c r="E7" s="59"/>
      <c r="F7" s="50" t="s">
        <v>62</v>
      </c>
      <c r="G7" s="52"/>
      <c r="H7" s="29"/>
      <c r="I7" s="37"/>
      <c r="J7" s="61"/>
      <c r="K7" s="62"/>
      <c r="L7" s="56"/>
      <c r="M7" s="47"/>
      <c r="N7" s="48"/>
      <c r="O7" s="63"/>
      <c r="P7" s="29"/>
      <c r="Q7" s="29"/>
      <c r="R7" s="29"/>
      <c r="S7" s="29"/>
    </row>
    <row r="8" customFormat="false" ht="13.5" hidden="false" customHeight="false" outlineLevel="0" collapsed="false">
      <c r="A8" s="48"/>
      <c r="B8" s="64"/>
      <c r="C8" s="65"/>
      <c r="D8" s="66"/>
      <c r="E8" s="67" t="s">
        <v>29</v>
      </c>
      <c r="F8" s="66"/>
      <c r="G8" s="68" t="n">
        <v>12582</v>
      </c>
      <c r="H8" s="29"/>
      <c r="I8" s="48"/>
      <c r="J8" s="69"/>
      <c r="K8" s="70"/>
      <c r="L8" s="71"/>
      <c r="M8" s="29"/>
      <c r="N8" s="72" t="s">
        <v>63</v>
      </c>
      <c r="O8" s="72" t="s">
        <v>64</v>
      </c>
      <c r="P8" s="29"/>
      <c r="Q8" s="29"/>
      <c r="R8" s="29"/>
      <c r="S8" s="29"/>
    </row>
    <row r="9" customFormat="false" ht="13.5" hidden="false" customHeight="false" outlineLevel="0" collapsed="false">
      <c r="A9" s="73" t="n">
        <v>36951</v>
      </c>
      <c r="B9" s="74" t="n">
        <v>0</v>
      </c>
      <c r="C9" s="75" t="n">
        <f aca="false">B9*0.9718</f>
        <v>0</v>
      </c>
      <c r="D9" s="76" t="n">
        <v>1</v>
      </c>
      <c r="E9" s="77" t="n">
        <f aca="false">D9*0.0282</f>
        <v>0.0282</v>
      </c>
      <c r="F9" s="78" t="n">
        <f aca="false">IF(B9&gt;0,((C9-D9)),IF(B9=0,B9-(D9)))+E9</f>
        <v>-0.9718</v>
      </c>
      <c r="G9" s="79" t="n">
        <f aca="false">G8+F9</f>
        <v>12581.0282</v>
      </c>
      <c r="H9" s="80"/>
      <c r="I9" s="81" t="n">
        <v>5.09</v>
      </c>
      <c r="J9" s="82" t="n">
        <f aca="false">B9*(I9+0.065)</f>
        <v>0</v>
      </c>
      <c r="K9" s="83" t="n">
        <v>0</v>
      </c>
      <c r="L9" s="84" t="n">
        <f aca="false">J9+K9</f>
        <v>0</v>
      </c>
      <c r="M9" s="85"/>
      <c r="N9" s="86" t="n">
        <f aca="false">D9*I9</f>
        <v>5.09</v>
      </c>
      <c r="O9" s="87" t="n">
        <f aca="false">N9*0.015</f>
        <v>0.07635</v>
      </c>
      <c r="P9" s="29"/>
      <c r="Q9" s="29"/>
      <c r="R9" s="29"/>
      <c r="S9" s="29"/>
    </row>
    <row r="10" customFormat="false" ht="13.5" hidden="false" customHeight="false" outlineLevel="0" collapsed="false">
      <c r="A10" s="73" t="n">
        <v>36952</v>
      </c>
      <c r="B10" s="88" t="n">
        <v>0</v>
      </c>
      <c r="C10" s="77" t="n">
        <f aca="false">B10*0.9718</f>
        <v>0</v>
      </c>
      <c r="D10" s="76" t="n">
        <v>1</v>
      </c>
      <c r="E10" s="77" t="n">
        <f aca="false">B10*0.0282</f>
        <v>0</v>
      </c>
      <c r="F10" s="89" t="n">
        <f aca="false">IF(B10&gt;0,((C10-D10)),IF(B10=0,B10-(D10)))</f>
        <v>-1</v>
      </c>
      <c r="G10" s="90" t="n">
        <f aca="false">G9+F10</f>
        <v>12580.0282</v>
      </c>
      <c r="H10" s="91"/>
      <c r="I10" s="92" t="n">
        <v>5.115</v>
      </c>
      <c r="J10" s="93" t="n">
        <f aca="false">B10*(I10+0.065)</f>
        <v>0</v>
      </c>
      <c r="K10" s="94" t="n">
        <v>0</v>
      </c>
      <c r="L10" s="95" t="n">
        <f aca="false">J10+K10</f>
        <v>0</v>
      </c>
      <c r="M10" s="96"/>
      <c r="N10" s="97" t="n">
        <f aca="false">D10*I10</f>
        <v>5.115</v>
      </c>
      <c r="O10" s="87" t="n">
        <f aca="false">N10*0.015</f>
        <v>0.076725</v>
      </c>
      <c r="P10" s="29"/>
      <c r="Q10" s="29"/>
      <c r="R10" s="29"/>
      <c r="S10" s="29"/>
    </row>
    <row r="11" customFormat="false" ht="13.5" hidden="false" customHeight="false" outlineLevel="0" collapsed="false">
      <c r="A11" s="73" t="n">
        <v>36953</v>
      </c>
      <c r="B11" s="98" t="n">
        <v>0</v>
      </c>
      <c r="C11" s="75" t="n">
        <f aca="false">B11*0.9718</f>
        <v>0</v>
      </c>
      <c r="D11" s="76" t="n">
        <v>2</v>
      </c>
      <c r="E11" s="77" t="n">
        <f aca="false">B11*0.0282</f>
        <v>0</v>
      </c>
      <c r="F11" s="78" t="n">
        <f aca="false">IF(B11&gt;0,((C11-D11)),IF(B11=0,B11-(D11)))</f>
        <v>-2</v>
      </c>
      <c r="G11" s="99" t="n">
        <f aca="false">G10+F11</f>
        <v>12578.0282</v>
      </c>
      <c r="H11" s="100"/>
      <c r="I11" s="101" t="n">
        <v>5.1</v>
      </c>
      <c r="J11" s="102" t="n">
        <f aca="false">B11*(I11+0.065)</f>
        <v>0</v>
      </c>
      <c r="K11" s="103" t="n">
        <v>0</v>
      </c>
      <c r="L11" s="104" t="n">
        <f aca="false">J11+K11</f>
        <v>0</v>
      </c>
      <c r="M11" s="96"/>
      <c r="N11" s="97" t="n">
        <f aca="false">D11*I11</f>
        <v>10.2</v>
      </c>
      <c r="O11" s="87" t="n">
        <f aca="false">N11*0.015</f>
        <v>0.153</v>
      </c>
      <c r="P11" s="29"/>
      <c r="Q11" s="29"/>
      <c r="R11" s="29"/>
      <c r="S11" s="29"/>
    </row>
    <row r="12" customFormat="false" ht="13.5" hidden="false" customHeight="false" outlineLevel="0" collapsed="false">
      <c r="A12" s="73" t="n">
        <v>36954</v>
      </c>
      <c r="B12" s="88" t="n">
        <v>0</v>
      </c>
      <c r="C12" s="77" t="n">
        <f aca="false">B12*0.9718</f>
        <v>0</v>
      </c>
      <c r="D12" s="76" t="n">
        <v>1</v>
      </c>
      <c r="E12" s="77" t="n">
        <f aca="false">B12*0.0282</f>
        <v>0</v>
      </c>
      <c r="F12" s="89" t="n">
        <f aca="false">IF(B12&gt;0,((C12-D12)),IF(B12=0,B12-(D12)))</f>
        <v>-1</v>
      </c>
      <c r="G12" s="90" t="n">
        <f aca="false">G11+F12</f>
        <v>12577.0282</v>
      </c>
      <c r="H12" s="91"/>
      <c r="I12" s="92" t="n">
        <v>5.1</v>
      </c>
      <c r="J12" s="93" t="n">
        <f aca="false">B12*(I12+0.065)</f>
        <v>0</v>
      </c>
      <c r="K12" s="94" t="n">
        <v>0</v>
      </c>
      <c r="L12" s="95" t="n">
        <f aca="false">J12+K12</f>
        <v>0</v>
      </c>
      <c r="M12" s="96"/>
      <c r="N12" s="97" t="n">
        <f aca="false">D12*I12</f>
        <v>5.1</v>
      </c>
      <c r="O12" s="87" t="n">
        <f aca="false">N12*0.015</f>
        <v>0.0765</v>
      </c>
      <c r="P12" s="29"/>
      <c r="Q12" s="29"/>
      <c r="R12" s="29"/>
      <c r="S12" s="29"/>
    </row>
    <row r="13" customFormat="false" ht="13.5" hidden="false" customHeight="false" outlineLevel="0" collapsed="false">
      <c r="A13" s="73" t="n">
        <v>36955</v>
      </c>
      <c r="B13" s="98" t="n">
        <v>0</v>
      </c>
      <c r="C13" s="75" t="n">
        <f aca="false">B13*0.9718</f>
        <v>0</v>
      </c>
      <c r="D13" s="76" t="n">
        <v>7850</v>
      </c>
      <c r="E13" s="77" t="n">
        <f aca="false">D13*0.0282</f>
        <v>221.37</v>
      </c>
      <c r="F13" s="78" t="n">
        <f aca="false">IF(B13&gt;0,((C13-D13)),IF(B13=0,B13-(D13)))</f>
        <v>-7850</v>
      </c>
      <c r="G13" s="99" t="n">
        <f aca="false">G12+F13</f>
        <v>4727.0282</v>
      </c>
      <c r="H13" s="100"/>
      <c r="I13" s="101" t="n">
        <v>5.1</v>
      </c>
      <c r="J13" s="102" t="n">
        <f aca="false">B13*(I13+0.065)</f>
        <v>0</v>
      </c>
      <c r="K13" s="103" t="n">
        <v>0</v>
      </c>
      <c r="L13" s="104" t="n">
        <f aca="false">J13+K13</f>
        <v>0</v>
      </c>
      <c r="M13" s="96"/>
      <c r="N13" s="97" t="n">
        <f aca="false">D13*I13</f>
        <v>40035</v>
      </c>
      <c r="O13" s="87" t="n">
        <f aca="false">N13*0.015</f>
        <v>600.525</v>
      </c>
      <c r="P13" s="29"/>
      <c r="Q13" s="29"/>
      <c r="R13" s="29"/>
      <c r="S13" s="29"/>
    </row>
    <row r="14" customFormat="false" ht="13.5" hidden="false" customHeight="false" outlineLevel="0" collapsed="false">
      <c r="A14" s="73" t="n">
        <v>36956</v>
      </c>
      <c r="B14" s="88" t="n">
        <v>10000</v>
      </c>
      <c r="C14" s="77" t="n">
        <f aca="false">B14*0.9718</f>
        <v>9718</v>
      </c>
      <c r="D14" s="76" t="n">
        <v>3550</v>
      </c>
      <c r="E14" s="77" t="n">
        <f aca="false">B14*0.0282</f>
        <v>282</v>
      </c>
      <c r="F14" s="89" t="n">
        <f aca="false">IF(B14&gt;0,((C14-D14)),IF(B14=0,B14-(D14)))</f>
        <v>6168</v>
      </c>
      <c r="G14" s="90" t="n">
        <f aca="false">G13+F14</f>
        <v>10895.0282</v>
      </c>
      <c r="H14" s="91"/>
      <c r="I14" s="92" t="n">
        <v>5.32</v>
      </c>
      <c r="J14" s="93" t="n">
        <f aca="false">B14*(I14+0.065)</f>
        <v>53850</v>
      </c>
      <c r="K14" s="94" t="n">
        <v>0</v>
      </c>
      <c r="L14" s="95" t="n">
        <f aca="false">J14+K14</f>
        <v>53850</v>
      </c>
      <c r="M14" s="96"/>
      <c r="N14" s="97" t="n">
        <f aca="false">D14*I14</f>
        <v>18886</v>
      </c>
      <c r="O14" s="87" t="n">
        <f aca="false">N14*0.015</f>
        <v>283.29</v>
      </c>
      <c r="P14" s="29"/>
      <c r="Q14" s="29"/>
      <c r="R14" s="29"/>
      <c r="S14" s="29"/>
    </row>
    <row r="15" customFormat="false" ht="13.5" hidden="false" customHeight="false" outlineLevel="0" collapsed="false">
      <c r="A15" s="73" t="n">
        <v>36957</v>
      </c>
      <c r="B15" s="98" t="n">
        <v>0</v>
      </c>
      <c r="C15" s="75" t="n">
        <f aca="false">B15*0.9718</f>
        <v>0</v>
      </c>
      <c r="D15" s="76" t="n">
        <v>36</v>
      </c>
      <c r="E15" s="77" t="n">
        <f aca="false">B15*0.0282</f>
        <v>0</v>
      </c>
      <c r="F15" s="78" t="n">
        <f aca="false">IF(B15&gt;0,((C15-D15)),IF(B15=0,B15-(D15)))</f>
        <v>-36</v>
      </c>
      <c r="G15" s="99" t="n">
        <f aca="false">G14+F15</f>
        <v>10859.0282</v>
      </c>
      <c r="H15" s="100"/>
      <c r="I15" s="101" t="n">
        <v>5.27</v>
      </c>
      <c r="J15" s="102" t="n">
        <f aca="false">B15*(I15+0.065)</f>
        <v>0</v>
      </c>
      <c r="K15" s="103" t="n">
        <v>0</v>
      </c>
      <c r="L15" s="104" t="n">
        <f aca="false">J15+K15</f>
        <v>0</v>
      </c>
      <c r="M15" s="96"/>
      <c r="N15" s="97" t="n">
        <f aca="false">D15*I15</f>
        <v>189.72</v>
      </c>
      <c r="O15" s="87" t="n">
        <f aca="false">N15*0.015</f>
        <v>2.8458</v>
      </c>
      <c r="P15" s="29"/>
      <c r="Q15" s="29"/>
      <c r="R15" s="29"/>
      <c r="S15" s="29"/>
    </row>
    <row r="16" customFormat="false" ht="13.5" hidden="false" customHeight="false" outlineLevel="0" collapsed="false">
      <c r="A16" s="73" t="n">
        <v>36958</v>
      </c>
      <c r="B16" s="88" t="n">
        <v>0</v>
      </c>
      <c r="C16" s="77" t="n">
        <f aca="false">B16*0.9718</f>
        <v>0</v>
      </c>
      <c r="D16" s="76" t="n">
        <v>30</v>
      </c>
      <c r="E16" s="77" t="n">
        <f aca="false">B16*0.0282</f>
        <v>0</v>
      </c>
      <c r="F16" s="89" t="n">
        <f aca="false">IF(B16&gt;0,((C16-D16)),IF(B16=0,B16-(D16)))</f>
        <v>-30</v>
      </c>
      <c r="G16" s="90" t="n">
        <f aca="false">G15+F16</f>
        <v>10829.0282</v>
      </c>
      <c r="H16" s="91"/>
      <c r="I16" s="92" t="n">
        <v>5.22</v>
      </c>
      <c r="J16" s="93" t="n">
        <f aca="false">B16*(I16+0.065)</f>
        <v>0</v>
      </c>
      <c r="K16" s="94" t="n">
        <v>0</v>
      </c>
      <c r="L16" s="95" t="n">
        <f aca="false">J16+K16</f>
        <v>0</v>
      </c>
      <c r="M16" s="96"/>
      <c r="N16" s="97" t="n">
        <f aca="false">D16*I16</f>
        <v>156.6</v>
      </c>
      <c r="O16" s="87" t="n">
        <f aca="false">N16*0.015</f>
        <v>2.349</v>
      </c>
      <c r="P16" s="29"/>
      <c r="Q16" s="29"/>
      <c r="R16" s="29"/>
      <c r="S16" s="29"/>
    </row>
    <row r="17" customFormat="false" ht="13.5" hidden="false" customHeight="false" outlineLevel="0" collapsed="false">
      <c r="A17" s="73" t="n">
        <v>36959</v>
      </c>
      <c r="B17" s="98" t="n">
        <v>0</v>
      </c>
      <c r="C17" s="75" t="n">
        <f aca="false">B17*0.9718</f>
        <v>0</v>
      </c>
      <c r="D17" s="76" t="n">
        <v>2</v>
      </c>
      <c r="E17" s="77" t="n">
        <f aca="false">B17*0.0282</f>
        <v>0</v>
      </c>
      <c r="F17" s="78" t="n">
        <f aca="false">IF(B17&gt;0,((C17-D17)),IF(B17=0,B17-(D17)))</f>
        <v>-2</v>
      </c>
      <c r="G17" s="99" t="n">
        <f aca="false">G16+F17</f>
        <v>10827.0282</v>
      </c>
      <c r="H17" s="100"/>
      <c r="I17" s="101" t="n">
        <v>5.245</v>
      </c>
      <c r="J17" s="102" t="n">
        <f aca="false">B17*(I17+0.065)</f>
        <v>0</v>
      </c>
      <c r="K17" s="103" t="n">
        <v>0</v>
      </c>
      <c r="L17" s="104" t="n">
        <f aca="false">J17+K17</f>
        <v>0</v>
      </c>
      <c r="M17" s="96"/>
      <c r="N17" s="97" t="n">
        <f aca="false">D17*I17</f>
        <v>10.49</v>
      </c>
      <c r="O17" s="87" t="n">
        <f aca="false">N17*0.015</f>
        <v>0.15735</v>
      </c>
      <c r="P17" s="29"/>
      <c r="Q17" s="29"/>
      <c r="R17" s="29"/>
      <c r="S17" s="29"/>
    </row>
    <row r="18" customFormat="false" ht="13.5" hidden="false" customHeight="false" outlineLevel="0" collapsed="false">
      <c r="A18" s="73" t="n">
        <v>36960</v>
      </c>
      <c r="B18" s="88" t="n">
        <v>0</v>
      </c>
      <c r="C18" s="77" t="n">
        <f aca="false">B18*0.9718</f>
        <v>0</v>
      </c>
      <c r="D18" s="76" t="n">
        <v>2</v>
      </c>
      <c r="E18" s="77" t="n">
        <f aca="false">B18*0.0282</f>
        <v>0</v>
      </c>
      <c r="F18" s="89" t="n">
        <f aca="false">IF(B18&gt;0,((C18-D18)),IF(B18=0,B18-(D18)))</f>
        <v>-2</v>
      </c>
      <c r="G18" s="90" t="n">
        <f aca="false">G17+F18</f>
        <v>10825.0282</v>
      </c>
      <c r="H18" s="91"/>
      <c r="I18" s="92" t="n">
        <v>5.135</v>
      </c>
      <c r="J18" s="93" t="n">
        <f aca="false">B18*(I18+0.065)</f>
        <v>0</v>
      </c>
      <c r="K18" s="94" t="n">
        <v>0</v>
      </c>
      <c r="L18" s="95" t="n">
        <f aca="false">J18+K18</f>
        <v>0</v>
      </c>
      <c r="M18" s="96"/>
      <c r="N18" s="97" t="n">
        <f aca="false">D18*I18</f>
        <v>10.27</v>
      </c>
      <c r="O18" s="87" t="n">
        <f aca="false">N18*0.015</f>
        <v>0.15405</v>
      </c>
      <c r="P18" s="29"/>
      <c r="Q18" s="29"/>
      <c r="R18" s="29"/>
      <c r="S18" s="29"/>
    </row>
    <row r="19" customFormat="false" ht="13.5" hidden="false" customHeight="false" outlineLevel="0" collapsed="false">
      <c r="A19" s="73" t="n">
        <v>36961</v>
      </c>
      <c r="B19" s="98" t="n">
        <v>0</v>
      </c>
      <c r="C19" s="75" t="n">
        <f aca="false">B19*0.9718</f>
        <v>0</v>
      </c>
      <c r="D19" s="76" t="n">
        <v>3</v>
      </c>
      <c r="E19" s="77" t="n">
        <f aca="false">B19*0.0282</f>
        <v>0</v>
      </c>
      <c r="F19" s="78" t="n">
        <f aca="false">IF(B19&gt;0,((C19-D19)),IF(B19=0,B19-(D19)))</f>
        <v>-3</v>
      </c>
      <c r="G19" s="99" t="n">
        <f aca="false">G18+F19</f>
        <v>10822.0282</v>
      </c>
      <c r="H19" s="100"/>
      <c r="I19" s="101" t="n">
        <v>5.135</v>
      </c>
      <c r="J19" s="102" t="n">
        <v>0</v>
      </c>
      <c r="K19" s="103" t="n">
        <v>0</v>
      </c>
      <c r="L19" s="104" t="n">
        <f aca="false">J19+K19</f>
        <v>0</v>
      </c>
      <c r="M19" s="96"/>
      <c r="N19" s="97" t="n">
        <f aca="false">D19*I19</f>
        <v>15.405</v>
      </c>
      <c r="O19" s="87" t="n">
        <f aca="false">N19*0.015</f>
        <v>0.231075</v>
      </c>
      <c r="P19" s="29"/>
      <c r="Q19" s="29"/>
      <c r="R19" s="29"/>
      <c r="S19" s="29"/>
    </row>
    <row r="20" customFormat="false" ht="13.5" hidden="false" customHeight="false" outlineLevel="0" collapsed="false">
      <c r="A20" s="73" t="s">
        <v>65</v>
      </c>
      <c r="B20" s="88" t="n">
        <v>0</v>
      </c>
      <c r="C20" s="77" t="n">
        <f aca="false">B20*0.9718</f>
        <v>0</v>
      </c>
      <c r="D20" s="76" t="n">
        <v>2</v>
      </c>
      <c r="E20" s="77" t="n">
        <f aca="false">B20*0.0282</f>
        <v>0</v>
      </c>
      <c r="F20" s="89" t="n">
        <f aca="false">IF(B20&gt;0,((C20-D20)),IF(B20=0,B20-(D20)))</f>
        <v>-2</v>
      </c>
      <c r="G20" s="90" t="n">
        <f aca="false">G19+F20</f>
        <v>10820.0282</v>
      </c>
      <c r="H20" s="91"/>
      <c r="I20" s="92" t="n">
        <v>5.135</v>
      </c>
      <c r="J20" s="93" t="n">
        <v>0</v>
      </c>
      <c r="K20" s="94" t="n">
        <v>0</v>
      </c>
      <c r="L20" s="95" t="n">
        <f aca="false">J20+K20</f>
        <v>0</v>
      </c>
      <c r="M20" s="96"/>
      <c r="N20" s="97" t="n">
        <f aca="false">D20*I20</f>
        <v>10.27</v>
      </c>
      <c r="O20" s="87" t="n">
        <f aca="false">N20*0.015</f>
        <v>0.15405</v>
      </c>
      <c r="P20" s="29"/>
      <c r="Q20" s="29"/>
      <c r="R20" s="29"/>
      <c r="S20" s="29"/>
    </row>
    <row r="21" customFormat="false" ht="13.5" hidden="false" customHeight="false" outlineLevel="0" collapsed="false">
      <c r="A21" s="73" t="s">
        <v>66</v>
      </c>
      <c r="B21" s="98" t="n">
        <v>0</v>
      </c>
      <c r="C21" s="75" t="n">
        <f aca="false">B21*0.9718</f>
        <v>0</v>
      </c>
      <c r="D21" s="76" t="n">
        <v>3406</v>
      </c>
      <c r="E21" s="77" t="n">
        <f aca="false">B21*0.0282</f>
        <v>0</v>
      </c>
      <c r="F21" s="78" t="n">
        <f aca="false">IF(B21&gt;0,((C21-D21)),IF(B21=0,B21-(D21)))</f>
        <v>-3406</v>
      </c>
      <c r="G21" s="99" t="n">
        <f aca="false">G20+F21</f>
        <v>7414.0282</v>
      </c>
      <c r="H21" s="100"/>
      <c r="I21" s="101" t="n">
        <v>4.98</v>
      </c>
      <c r="J21" s="102" t="n">
        <v>2520</v>
      </c>
      <c r="K21" s="103" t="n">
        <v>0</v>
      </c>
      <c r="L21" s="104" t="n">
        <f aca="false">J21+K21</f>
        <v>2520</v>
      </c>
      <c r="M21" s="96"/>
      <c r="N21" s="97" t="n">
        <f aca="false">D21*I21</f>
        <v>16961.88</v>
      </c>
      <c r="O21" s="87" t="n">
        <f aca="false">N21*0.015</f>
        <v>254.4282</v>
      </c>
      <c r="P21" s="29"/>
      <c r="Q21" s="29"/>
      <c r="R21" s="29"/>
      <c r="S21" s="29"/>
    </row>
    <row r="22" customFormat="false" ht="13.5" hidden="false" customHeight="false" outlineLevel="0" collapsed="false">
      <c r="A22" s="73" t="n">
        <v>36964</v>
      </c>
      <c r="B22" s="88" t="n">
        <v>0</v>
      </c>
      <c r="C22" s="77" t="n">
        <f aca="false">B22*0.9718</f>
        <v>0</v>
      </c>
      <c r="D22" s="76" t="n">
        <v>2</v>
      </c>
      <c r="E22" s="77" t="n">
        <f aca="false">B22*0.0282</f>
        <v>0</v>
      </c>
      <c r="F22" s="89" t="n">
        <f aca="false">IF(B22&gt;0,((C22-D22)),IF(B22=0,B22-(D22)))</f>
        <v>-2</v>
      </c>
      <c r="G22" s="90" t="n">
        <f aca="false">G21+F22</f>
        <v>7412.0282</v>
      </c>
      <c r="H22" s="91"/>
      <c r="I22" s="92" t="n">
        <v>0</v>
      </c>
      <c r="J22" s="93" t="n">
        <v>0</v>
      </c>
      <c r="K22" s="94" t="n">
        <v>0</v>
      </c>
      <c r="L22" s="95" t="n">
        <f aca="false">J22+K22</f>
        <v>0</v>
      </c>
      <c r="M22" s="96"/>
      <c r="N22" s="97" t="n">
        <f aca="false">D22*I22</f>
        <v>0</v>
      </c>
      <c r="O22" s="87" t="n">
        <f aca="false">N22*0.015</f>
        <v>0</v>
      </c>
      <c r="P22" s="29"/>
      <c r="Q22" s="29"/>
      <c r="R22" s="29"/>
      <c r="S22" s="29"/>
    </row>
    <row r="23" customFormat="false" ht="13.5" hidden="false" customHeight="false" outlineLevel="0" collapsed="false">
      <c r="A23" s="73" t="n">
        <v>36965</v>
      </c>
      <c r="B23" s="98" t="n">
        <v>0</v>
      </c>
      <c r="C23" s="75" t="n">
        <f aca="false">B23*0.9718</f>
        <v>0</v>
      </c>
      <c r="D23" s="76" t="n">
        <v>4</v>
      </c>
      <c r="E23" s="77" t="n">
        <f aca="false">B23*0.0282</f>
        <v>0</v>
      </c>
      <c r="F23" s="78" t="n">
        <f aca="false">IF(B23&gt;0,((C23-D23)),IF(B23=0,B23-(D23)))</f>
        <v>-4</v>
      </c>
      <c r="G23" s="99" t="n">
        <f aca="false">G22+F23</f>
        <v>7408.0282</v>
      </c>
      <c r="H23" s="100"/>
      <c r="I23" s="101" t="n">
        <v>0</v>
      </c>
      <c r="J23" s="102" t="n">
        <f aca="false">B23*(I23+0.065)</f>
        <v>0</v>
      </c>
      <c r="K23" s="103" t="n">
        <v>0</v>
      </c>
      <c r="L23" s="104" t="n">
        <f aca="false">J23+K23</f>
        <v>0</v>
      </c>
      <c r="M23" s="96"/>
      <c r="N23" s="97" t="n">
        <f aca="false">D23*I23</f>
        <v>0</v>
      </c>
      <c r="O23" s="87" t="n">
        <f aca="false">N23*0.015</f>
        <v>0</v>
      </c>
      <c r="P23" s="29"/>
      <c r="Q23" s="29"/>
      <c r="R23" s="29"/>
      <c r="S23" s="29"/>
    </row>
    <row r="24" customFormat="false" ht="13.5" hidden="false" customHeight="false" outlineLevel="0" collapsed="false">
      <c r="A24" s="73" t="n">
        <v>36966</v>
      </c>
      <c r="B24" s="88" t="n">
        <v>0</v>
      </c>
      <c r="C24" s="77" t="n">
        <f aca="false">B24*0.9718</f>
        <v>0</v>
      </c>
      <c r="D24" s="76" t="n">
        <v>3</v>
      </c>
      <c r="E24" s="77" t="n">
        <f aca="false">B24*0.0282</f>
        <v>0</v>
      </c>
      <c r="F24" s="89" t="n">
        <f aca="false">IF(B24&gt;0,((C24-D24)),IF(B24=0,B24-(D24)))</f>
        <v>-3</v>
      </c>
      <c r="G24" s="90" t="n">
        <f aca="false">G23+F24</f>
        <v>7405.0282</v>
      </c>
      <c r="H24" s="91"/>
      <c r="I24" s="92" t="n">
        <v>0</v>
      </c>
      <c r="J24" s="93" t="n">
        <v>0</v>
      </c>
      <c r="K24" s="94" t="n">
        <v>0</v>
      </c>
      <c r="L24" s="95" t="n">
        <f aca="false">J24+K24</f>
        <v>0</v>
      </c>
      <c r="M24" s="96"/>
      <c r="N24" s="97" t="n">
        <f aca="false">D24*I24</f>
        <v>0</v>
      </c>
      <c r="O24" s="87" t="n">
        <f aca="false">N24*0.015</f>
        <v>0</v>
      </c>
      <c r="P24" s="29"/>
      <c r="Q24" s="29"/>
      <c r="R24" s="29"/>
      <c r="S24" s="29"/>
    </row>
    <row r="25" customFormat="false" ht="13.5" hidden="false" customHeight="false" outlineLevel="0" collapsed="false">
      <c r="A25" s="73" t="n">
        <v>36967</v>
      </c>
      <c r="B25" s="98" t="n">
        <v>0</v>
      </c>
      <c r="C25" s="75" t="n">
        <f aca="false">B25*0.9718</f>
        <v>0</v>
      </c>
      <c r="D25" s="76" t="n">
        <v>3</v>
      </c>
      <c r="E25" s="77" t="n">
        <f aca="false">B25*0.0282</f>
        <v>0</v>
      </c>
      <c r="F25" s="78" t="n">
        <f aca="false">IF(B25&gt;0,((C25-D25)),IF(B25=0,B25-(D25)))</f>
        <v>-3</v>
      </c>
      <c r="G25" s="99" t="n">
        <f aca="false">G24+F25</f>
        <v>7402.0282</v>
      </c>
      <c r="H25" s="100"/>
      <c r="I25" s="101" t="n">
        <v>0</v>
      </c>
      <c r="J25" s="102" t="n">
        <f aca="false">B25*(I25+0.065)</f>
        <v>0</v>
      </c>
      <c r="K25" s="103" t="n">
        <v>0</v>
      </c>
      <c r="L25" s="104" t="n">
        <f aca="false">J25+K25</f>
        <v>0</v>
      </c>
      <c r="M25" s="96"/>
      <c r="N25" s="97" t="n">
        <f aca="false">D25*I25</f>
        <v>0</v>
      </c>
      <c r="O25" s="87" t="n">
        <f aca="false">N25*0.015</f>
        <v>0</v>
      </c>
      <c r="P25" s="29"/>
      <c r="Q25" s="29"/>
      <c r="R25" s="29"/>
      <c r="S25" s="29"/>
    </row>
    <row r="26" customFormat="false" ht="13.5" hidden="false" customHeight="false" outlineLevel="0" collapsed="false">
      <c r="A26" s="73" t="n">
        <v>36968</v>
      </c>
      <c r="B26" s="88" t="n">
        <v>0</v>
      </c>
      <c r="C26" s="77" t="n">
        <f aca="false">B26*0.9718</f>
        <v>0</v>
      </c>
      <c r="D26" s="76" t="n">
        <v>4</v>
      </c>
      <c r="E26" s="77" t="n">
        <f aca="false">B26*0.0282</f>
        <v>0</v>
      </c>
      <c r="F26" s="89" t="n">
        <f aca="false">IF(B26&gt;0,((C26-D26)),IF(B26=0,B26-(D26)))</f>
        <v>-4</v>
      </c>
      <c r="G26" s="90" t="n">
        <f aca="false">G25+F26</f>
        <v>7398.0282</v>
      </c>
      <c r="H26" s="91"/>
      <c r="I26" s="92" t="n">
        <v>0</v>
      </c>
      <c r="J26" s="93" t="n">
        <f aca="false">B26*(I26+0.065)</f>
        <v>0</v>
      </c>
      <c r="K26" s="94" t="n">
        <v>0</v>
      </c>
      <c r="L26" s="95" t="n">
        <f aca="false">J26+K26</f>
        <v>0</v>
      </c>
      <c r="M26" s="96"/>
      <c r="N26" s="97" t="n">
        <f aca="false">D26*I26</f>
        <v>0</v>
      </c>
      <c r="O26" s="87" t="n">
        <f aca="false">N26*0.015</f>
        <v>0</v>
      </c>
      <c r="P26" s="29"/>
      <c r="Q26" s="29"/>
      <c r="R26" s="29"/>
      <c r="S26" s="29"/>
    </row>
    <row r="27" customFormat="false" ht="13.5" hidden="false" customHeight="false" outlineLevel="0" collapsed="false">
      <c r="A27" s="73" t="n">
        <v>36969</v>
      </c>
      <c r="B27" s="98" t="n">
        <v>0</v>
      </c>
      <c r="C27" s="75" t="n">
        <f aca="false">B27*0.9718</f>
        <v>0</v>
      </c>
      <c r="D27" s="76" t="n">
        <v>1</v>
      </c>
      <c r="E27" s="77" t="n">
        <f aca="false">B27*0.0282</f>
        <v>0</v>
      </c>
      <c r="F27" s="78" t="n">
        <f aca="false">IF(B27&gt;0,((C27-D27)),IF(B27=0,B27-(D27)))</f>
        <v>-1</v>
      </c>
      <c r="G27" s="99" t="n">
        <f aca="false">G26+F27</f>
        <v>7397.0282</v>
      </c>
      <c r="H27" s="100"/>
      <c r="I27" s="101" t="n">
        <v>0</v>
      </c>
      <c r="J27" s="102" t="n">
        <f aca="false">B27*(I27+0.065)</f>
        <v>0</v>
      </c>
      <c r="K27" s="103" t="n">
        <v>0</v>
      </c>
      <c r="L27" s="104" t="n">
        <f aca="false">J27+K27</f>
        <v>0</v>
      </c>
      <c r="M27" s="96"/>
      <c r="N27" s="97" t="n">
        <f aca="false">D27*I27</f>
        <v>0</v>
      </c>
      <c r="O27" s="87" t="n">
        <f aca="false">N27*0.015</f>
        <v>0</v>
      </c>
      <c r="P27" s="29"/>
      <c r="Q27" s="29"/>
      <c r="R27" s="29"/>
      <c r="S27" s="29"/>
    </row>
    <row r="28" customFormat="false" ht="13.5" hidden="false" customHeight="false" outlineLevel="0" collapsed="false">
      <c r="A28" s="73" t="n">
        <v>36970</v>
      </c>
      <c r="B28" s="105" t="n">
        <v>0</v>
      </c>
      <c r="C28" s="77" t="n">
        <f aca="false">B28*0.9718</f>
        <v>0</v>
      </c>
      <c r="D28" s="76" t="n">
        <v>1</v>
      </c>
      <c r="E28" s="77" t="n">
        <f aca="false">B28*0.0282</f>
        <v>0</v>
      </c>
      <c r="F28" s="89" t="n">
        <f aca="false">IF(B28&gt;0,((C28-D28)),IF(B28=0,B28-(D28)))</f>
        <v>-1</v>
      </c>
      <c r="G28" s="90" t="n">
        <f aca="false">G27+F28</f>
        <v>7396.0282</v>
      </c>
      <c r="H28" s="29"/>
      <c r="I28" s="106" t="n">
        <v>0</v>
      </c>
      <c r="J28" s="107" t="n">
        <f aca="false">B28*(I28+0.065)</f>
        <v>0</v>
      </c>
      <c r="K28" s="108" t="n">
        <v>0</v>
      </c>
      <c r="L28" s="109" t="n">
        <f aca="false">J28+K28</f>
        <v>0</v>
      </c>
      <c r="M28" s="96"/>
      <c r="N28" s="97" t="n">
        <f aca="false">D28*I28</f>
        <v>0</v>
      </c>
      <c r="O28" s="87" t="n">
        <f aca="false">N28*0.015</f>
        <v>0</v>
      </c>
      <c r="P28" s="29"/>
      <c r="Q28" s="29"/>
      <c r="R28" s="29"/>
      <c r="S28" s="29"/>
    </row>
    <row r="29" customFormat="false" ht="13.5" hidden="false" customHeight="false" outlineLevel="0" collapsed="false">
      <c r="A29" s="73" t="n">
        <v>36971</v>
      </c>
      <c r="B29" s="98" t="n">
        <v>0</v>
      </c>
      <c r="C29" s="75" t="n">
        <f aca="false">B29*0.9718</f>
        <v>0</v>
      </c>
      <c r="D29" s="76" t="n">
        <v>1</v>
      </c>
      <c r="E29" s="77" t="n">
        <f aca="false">B29*0.0282</f>
        <v>0</v>
      </c>
      <c r="F29" s="78" t="n">
        <f aca="false">IF(B29&gt;0,((C29-D29)),IF(B29=0,B29-(D29)))</f>
        <v>-1</v>
      </c>
      <c r="G29" s="99" t="n">
        <f aca="false">G28+F29</f>
        <v>7395.0282</v>
      </c>
      <c r="H29" s="100"/>
      <c r="I29" s="101" t="n">
        <v>0</v>
      </c>
      <c r="J29" s="102" t="n">
        <f aca="false">B29*(I29+0.065)</f>
        <v>0</v>
      </c>
      <c r="K29" s="103" t="n">
        <v>0</v>
      </c>
      <c r="L29" s="104" t="n">
        <f aca="false">J29+K29</f>
        <v>0</v>
      </c>
      <c r="M29" s="96"/>
      <c r="N29" s="97" t="n">
        <f aca="false">D29*I29</f>
        <v>0</v>
      </c>
      <c r="O29" s="87" t="n">
        <f aca="false">N29*0.015</f>
        <v>0</v>
      </c>
      <c r="P29" s="29"/>
      <c r="Q29" s="29"/>
      <c r="R29" s="29"/>
      <c r="S29" s="29"/>
    </row>
    <row r="30" customFormat="false" ht="13.5" hidden="false" customHeight="false" outlineLevel="0" collapsed="false">
      <c r="A30" s="73" t="n">
        <v>36972</v>
      </c>
      <c r="B30" s="105" t="n">
        <v>0</v>
      </c>
      <c r="C30" s="77" t="n">
        <f aca="false">B30*0.9718</f>
        <v>0</v>
      </c>
      <c r="D30" s="76" t="n">
        <v>1</v>
      </c>
      <c r="E30" s="77" t="n">
        <f aca="false">B30*0.0282</f>
        <v>0</v>
      </c>
      <c r="F30" s="89" t="n">
        <f aca="false">IF(B30&gt;0,((C30-D30)),IF(B30=0,B30-(D30)))</f>
        <v>-1</v>
      </c>
      <c r="G30" s="90" t="n">
        <f aca="false">G29+F30</f>
        <v>7394.0282</v>
      </c>
      <c r="H30" s="29"/>
      <c r="I30" s="106" t="n">
        <v>0</v>
      </c>
      <c r="J30" s="107" t="n">
        <f aca="false">B30*(I30+0.065)</f>
        <v>0</v>
      </c>
      <c r="K30" s="108" t="n">
        <v>0</v>
      </c>
      <c r="L30" s="109" t="n">
        <f aca="false">J30+K30</f>
        <v>0</v>
      </c>
      <c r="M30" s="96"/>
      <c r="N30" s="97" t="n">
        <f aca="false">D30*I30</f>
        <v>0</v>
      </c>
      <c r="O30" s="87" t="n">
        <f aca="false">N30*0.015</f>
        <v>0</v>
      </c>
      <c r="P30" s="29"/>
      <c r="Q30" s="29"/>
      <c r="R30" s="29"/>
      <c r="S30" s="29"/>
    </row>
    <row r="31" customFormat="false" ht="13.5" hidden="false" customHeight="false" outlineLevel="0" collapsed="false">
      <c r="A31" s="73" t="n">
        <v>36973</v>
      </c>
      <c r="B31" s="98" t="n">
        <v>0</v>
      </c>
      <c r="C31" s="75" t="n">
        <f aca="false">B31*0.9718</f>
        <v>0</v>
      </c>
      <c r="D31" s="76" t="n">
        <v>2</v>
      </c>
      <c r="E31" s="77" t="n">
        <f aca="false">B31*0.0282</f>
        <v>0</v>
      </c>
      <c r="F31" s="78" t="n">
        <f aca="false">IF(B31&gt;0,((C31-D31)),IF(B31=0,B31-(D31)))</f>
        <v>-2</v>
      </c>
      <c r="G31" s="99" t="n">
        <f aca="false">G30+F31</f>
        <v>7392.0282</v>
      </c>
      <c r="H31" s="100"/>
      <c r="I31" s="101" t="n">
        <v>0</v>
      </c>
      <c r="J31" s="102" t="n">
        <f aca="false">B31*(I31+0.065)</f>
        <v>0</v>
      </c>
      <c r="K31" s="103" t="n">
        <v>0</v>
      </c>
      <c r="L31" s="104" t="n">
        <f aca="false">J31+K31</f>
        <v>0</v>
      </c>
      <c r="M31" s="96"/>
      <c r="N31" s="97" t="n">
        <f aca="false">D31*I31</f>
        <v>0</v>
      </c>
      <c r="O31" s="87" t="n">
        <f aca="false">N31*0.015</f>
        <v>0</v>
      </c>
      <c r="P31" s="29"/>
      <c r="Q31" s="29"/>
      <c r="R31" s="29"/>
      <c r="S31" s="29"/>
    </row>
    <row r="32" customFormat="false" ht="13.5" hidden="false" customHeight="false" outlineLevel="0" collapsed="false">
      <c r="A32" s="73" t="n">
        <v>36974</v>
      </c>
      <c r="B32" s="105" t="n">
        <v>0</v>
      </c>
      <c r="C32" s="77" t="n">
        <f aca="false">B32*0.9718</f>
        <v>0</v>
      </c>
      <c r="D32" s="76" t="n">
        <v>1</v>
      </c>
      <c r="E32" s="77" t="n">
        <f aca="false">B32*0.0282</f>
        <v>0</v>
      </c>
      <c r="F32" s="89" t="n">
        <f aca="false">IF(B32&gt;0,((C32-D32)),IF(B32=0,B32-(D32)))</f>
        <v>-1</v>
      </c>
      <c r="G32" s="90" t="n">
        <f aca="false">G31+F32</f>
        <v>7391.0282</v>
      </c>
      <c r="H32" s="29"/>
      <c r="I32" s="106" t="n">
        <v>0</v>
      </c>
      <c r="J32" s="107" t="n">
        <f aca="false">B32*(I32+0.065)</f>
        <v>0</v>
      </c>
      <c r="K32" s="108" t="n">
        <v>0</v>
      </c>
      <c r="L32" s="109" t="n">
        <f aca="false">J32+K32</f>
        <v>0</v>
      </c>
      <c r="M32" s="96"/>
      <c r="N32" s="97" t="n">
        <f aca="false">D32*I32</f>
        <v>0</v>
      </c>
      <c r="O32" s="87" t="n">
        <f aca="false">N32*0.015</f>
        <v>0</v>
      </c>
      <c r="P32" s="29"/>
      <c r="Q32" s="29"/>
      <c r="R32" s="29"/>
      <c r="S32" s="29"/>
    </row>
    <row r="33" customFormat="false" ht="13.5" hidden="false" customHeight="false" outlineLevel="0" collapsed="false">
      <c r="A33" s="73" t="n">
        <v>36975</v>
      </c>
      <c r="B33" s="98" t="n">
        <v>0</v>
      </c>
      <c r="C33" s="75" t="n">
        <f aca="false">B33*0.9718</f>
        <v>0</v>
      </c>
      <c r="D33" s="76" t="n">
        <v>1</v>
      </c>
      <c r="E33" s="77" t="n">
        <f aca="false">B33*0.0282</f>
        <v>0</v>
      </c>
      <c r="F33" s="78" t="n">
        <f aca="false">IF(B33&gt;0,((C33-D33)),IF(B33=0,B33-(D33)))</f>
        <v>-1</v>
      </c>
      <c r="G33" s="99" t="n">
        <f aca="false">G32+F33</f>
        <v>7390.0282</v>
      </c>
      <c r="H33" s="100"/>
      <c r="I33" s="101" t="n">
        <v>0</v>
      </c>
      <c r="J33" s="102" t="n">
        <v>0</v>
      </c>
      <c r="K33" s="103" t="n">
        <f aca="false">C33*4.55</f>
        <v>0</v>
      </c>
      <c r="L33" s="104" t="n">
        <f aca="false">J33+K33</f>
        <v>0</v>
      </c>
      <c r="M33" s="96"/>
      <c r="N33" s="97" t="n">
        <f aca="false">D33*I33</f>
        <v>0</v>
      </c>
      <c r="O33" s="87" t="n">
        <f aca="false">N33*0.015</f>
        <v>0</v>
      </c>
      <c r="P33" s="29"/>
      <c r="Q33" s="29"/>
      <c r="R33" s="29"/>
      <c r="S33" s="29"/>
    </row>
    <row r="34" customFormat="false" ht="13.5" hidden="false" customHeight="false" outlineLevel="0" collapsed="false">
      <c r="A34" s="73" t="n">
        <v>36976</v>
      </c>
      <c r="B34" s="105" t="n">
        <v>0</v>
      </c>
      <c r="C34" s="77" t="n">
        <f aca="false">B34*0.9718</f>
        <v>0</v>
      </c>
      <c r="D34" s="76" t="n">
        <v>2</v>
      </c>
      <c r="E34" s="77" t="n">
        <f aca="false">B34*0.0282</f>
        <v>0</v>
      </c>
      <c r="F34" s="89" t="n">
        <f aca="false">IF(B34&gt;0,((C34-D34)),IF(B34=0,B34-(D34)))</f>
        <v>-2</v>
      </c>
      <c r="G34" s="90" t="n">
        <f aca="false">G33+F34</f>
        <v>7388.0282</v>
      </c>
      <c r="H34" s="29"/>
      <c r="I34" s="106" t="n">
        <v>0</v>
      </c>
      <c r="J34" s="107" t="n">
        <f aca="false">B34*I34</f>
        <v>0</v>
      </c>
      <c r="K34" s="108" t="n">
        <v>0</v>
      </c>
      <c r="L34" s="109" t="n">
        <f aca="false">J34+K34</f>
        <v>0</v>
      </c>
      <c r="M34" s="96"/>
      <c r="N34" s="97" t="n">
        <f aca="false">D34*I34</f>
        <v>0</v>
      </c>
      <c r="O34" s="87" t="n">
        <f aca="false">N34*0.015</f>
        <v>0</v>
      </c>
      <c r="P34" s="29"/>
      <c r="Q34" s="29"/>
      <c r="R34" s="29"/>
      <c r="S34" s="29"/>
    </row>
    <row r="35" customFormat="false" ht="13.5" hidden="false" customHeight="false" outlineLevel="0" collapsed="false">
      <c r="A35" s="73" t="n">
        <v>36977</v>
      </c>
      <c r="B35" s="98" t="n">
        <v>0</v>
      </c>
      <c r="C35" s="75" t="n">
        <f aca="false">B35*0.9718</f>
        <v>0</v>
      </c>
      <c r="D35" s="76" t="n">
        <v>1</v>
      </c>
      <c r="E35" s="77" t="n">
        <f aca="false">B35*0.0282</f>
        <v>0</v>
      </c>
      <c r="F35" s="78" t="n">
        <f aca="false">IF(B35&gt;0,((C35-D35)),IF(B35=0,B35-(D35)))</f>
        <v>-1</v>
      </c>
      <c r="G35" s="99" t="n">
        <f aca="false">G34+F35</f>
        <v>7387.0282</v>
      </c>
      <c r="H35" s="100"/>
      <c r="I35" s="101" t="n">
        <v>0</v>
      </c>
      <c r="J35" s="102" t="n">
        <f aca="false">B35*I35</f>
        <v>0</v>
      </c>
      <c r="K35" s="103" t="n">
        <v>0</v>
      </c>
      <c r="L35" s="104" t="n">
        <f aca="false">J35+K35</f>
        <v>0</v>
      </c>
      <c r="M35" s="96"/>
      <c r="N35" s="97" t="n">
        <f aca="false">D35*I35</f>
        <v>0</v>
      </c>
      <c r="O35" s="87" t="n">
        <f aca="false">N35*0.015</f>
        <v>0</v>
      </c>
      <c r="P35" s="29"/>
      <c r="Q35" s="29"/>
      <c r="R35" s="29"/>
      <c r="S35" s="29"/>
    </row>
    <row r="36" customFormat="false" ht="13.5" hidden="false" customHeight="false" outlineLevel="0" collapsed="false">
      <c r="A36" s="73" t="n">
        <v>36978</v>
      </c>
      <c r="B36" s="105" t="n">
        <v>0</v>
      </c>
      <c r="C36" s="77" t="n">
        <f aca="false">B36*0.9718</f>
        <v>0</v>
      </c>
      <c r="D36" s="76" t="n">
        <v>1</v>
      </c>
      <c r="E36" s="77" t="n">
        <f aca="false">B36*0.0282</f>
        <v>0</v>
      </c>
      <c r="F36" s="89" t="n">
        <f aca="false">IF(B36&gt;0,((C36-D36)),IF(B36=0,B36-(D36)))</f>
        <v>-1</v>
      </c>
      <c r="G36" s="90" t="n">
        <f aca="false">G35+F36</f>
        <v>7386.0282</v>
      </c>
      <c r="H36" s="29"/>
      <c r="I36" s="106" t="n">
        <v>0</v>
      </c>
      <c r="J36" s="93" t="n">
        <v>0</v>
      </c>
      <c r="K36" s="108" t="n">
        <v>0</v>
      </c>
      <c r="L36" s="109" t="n">
        <f aca="false">J36+K36</f>
        <v>0</v>
      </c>
      <c r="M36" s="96"/>
      <c r="N36" s="97" t="n">
        <f aca="false">D36*I36</f>
        <v>0</v>
      </c>
      <c r="O36" s="87" t="n">
        <f aca="false">N36*0.015</f>
        <v>0</v>
      </c>
      <c r="P36" s="29"/>
      <c r="Q36" s="29"/>
      <c r="R36" s="29"/>
      <c r="S36" s="29"/>
    </row>
    <row r="37" customFormat="false" ht="13.5" hidden="false" customHeight="false" outlineLevel="0" collapsed="false">
      <c r="A37" s="73" t="n">
        <v>36979</v>
      </c>
      <c r="B37" s="98" t="n">
        <v>0</v>
      </c>
      <c r="C37" s="75" t="n">
        <f aca="false">B37*0.9718</f>
        <v>0</v>
      </c>
      <c r="D37" s="76" t="n">
        <v>1</v>
      </c>
      <c r="E37" s="77" t="n">
        <f aca="false">B37*0.0282</f>
        <v>0</v>
      </c>
      <c r="F37" s="78" t="n">
        <f aca="false">IF(B37&gt;0,((C37-D37)),IF(B37=0,B37-(D37+E37)))</f>
        <v>-1</v>
      </c>
      <c r="G37" s="99" t="n">
        <f aca="false">G36+F37</f>
        <v>7385.0282</v>
      </c>
      <c r="H37" s="100"/>
      <c r="I37" s="101" t="n">
        <v>0</v>
      </c>
      <c r="J37" s="102" t="n">
        <v>0</v>
      </c>
      <c r="K37" s="103" t="n">
        <v>0</v>
      </c>
      <c r="L37" s="104" t="n">
        <f aca="false">J37+K37</f>
        <v>0</v>
      </c>
      <c r="M37" s="96"/>
      <c r="N37" s="97" t="n">
        <f aca="false">D37*I37</f>
        <v>0</v>
      </c>
      <c r="O37" s="87" t="n">
        <f aca="false">N37*0.015</f>
        <v>0</v>
      </c>
      <c r="P37" s="29"/>
      <c r="Q37" s="29"/>
      <c r="R37" s="29"/>
      <c r="S37" s="29"/>
    </row>
    <row r="38" customFormat="false" ht="13.5" hidden="false" customHeight="false" outlineLevel="0" collapsed="false">
      <c r="A38" s="73" t="n">
        <v>36980</v>
      </c>
      <c r="B38" s="105" t="n">
        <v>0</v>
      </c>
      <c r="C38" s="77" t="n">
        <f aca="false">B38*0.9718</f>
        <v>0</v>
      </c>
      <c r="D38" s="76" t="n">
        <v>1</v>
      </c>
      <c r="E38" s="77" t="n">
        <f aca="false">B38*0.0282</f>
        <v>0</v>
      </c>
      <c r="F38" s="89" t="n">
        <f aca="false">IF(B38&gt;0,((C38-D38)),IF(B38=0,B38-(D38+E38)))</f>
        <v>-1</v>
      </c>
      <c r="G38" s="90" t="n">
        <f aca="false">G37+F38</f>
        <v>7384.0282</v>
      </c>
      <c r="H38" s="29"/>
      <c r="I38" s="106" t="n">
        <v>0</v>
      </c>
      <c r="J38" s="93" t="n">
        <f aca="false">B38*(I38+0.065)</f>
        <v>0</v>
      </c>
      <c r="K38" s="108" t="n">
        <v>0</v>
      </c>
      <c r="L38" s="109" t="n">
        <f aca="false">J38+K38</f>
        <v>0</v>
      </c>
      <c r="M38" s="96"/>
      <c r="N38" s="97" t="n">
        <f aca="false">D38*I38</f>
        <v>0</v>
      </c>
      <c r="O38" s="87" t="n">
        <f aca="false">N38*0.015</f>
        <v>0</v>
      </c>
      <c r="P38" s="29"/>
      <c r="Q38" s="29"/>
      <c r="R38" s="29"/>
      <c r="S38" s="29"/>
    </row>
    <row r="39" customFormat="false" ht="12.75" hidden="false" customHeight="false" outlineLevel="0" collapsed="false">
      <c r="A39" s="73" t="n">
        <v>36981</v>
      </c>
      <c r="B39" s="98" t="n">
        <v>0</v>
      </c>
      <c r="C39" s="75" t="n">
        <f aca="false">B39*0.9718</f>
        <v>0</v>
      </c>
      <c r="D39" s="76" t="n">
        <v>1</v>
      </c>
      <c r="E39" s="77" t="n">
        <f aca="false">B39*0.0282</f>
        <v>0</v>
      </c>
      <c r="F39" s="78" t="n">
        <f aca="false">IF(B39&gt;0,((C39-D39)),IF(B39=0,B39-(D39)))</f>
        <v>-1</v>
      </c>
      <c r="G39" s="99" t="n">
        <f aca="false">G38+F39</f>
        <v>7383.0282</v>
      </c>
      <c r="H39" s="100"/>
      <c r="I39" s="101" t="n">
        <v>0</v>
      </c>
      <c r="J39" s="102" t="n">
        <f aca="false">B39*(I39+0.065)</f>
        <v>0</v>
      </c>
      <c r="K39" s="103" t="n">
        <v>0</v>
      </c>
      <c r="L39" s="104" t="n">
        <f aca="false">J39+K39</f>
        <v>0</v>
      </c>
      <c r="M39" s="96"/>
      <c r="N39" s="97" t="n">
        <f aca="false">D39*I39</f>
        <v>0</v>
      </c>
      <c r="O39" s="87" t="n">
        <f aca="false">N39*0.015</f>
        <v>0</v>
      </c>
      <c r="P39" s="29"/>
      <c r="Q39" s="29"/>
      <c r="R39" s="29"/>
      <c r="S39" s="29"/>
    </row>
    <row r="40" customFormat="false" ht="13.5" hidden="false" customHeight="false" outlineLevel="0" collapsed="false">
      <c r="A40" s="110"/>
      <c r="B40" s="111"/>
      <c r="C40" s="65"/>
      <c r="D40" s="65"/>
      <c r="E40" s="65"/>
      <c r="F40" s="65"/>
      <c r="G40" s="112"/>
      <c r="H40" s="29"/>
      <c r="I40" s="113" t="n">
        <v>0</v>
      </c>
      <c r="J40" s="114"/>
      <c r="K40" s="29"/>
      <c r="L40" s="71"/>
      <c r="M40" s="29"/>
      <c r="N40" s="0"/>
      <c r="P40" s="29"/>
      <c r="Q40" s="29"/>
      <c r="R40" s="29"/>
      <c r="S40" s="29"/>
    </row>
    <row r="41" customFormat="false" ht="13.5" hidden="false" customHeight="false" outlineLevel="0" collapsed="false">
      <c r="A41" s="115" t="s">
        <v>67</v>
      </c>
      <c r="B41" s="116" t="n">
        <f aca="false">SUM(B9:B39)</f>
        <v>10000</v>
      </c>
      <c r="C41" s="117" t="n">
        <f aca="false">SUM(C9:C39)</f>
        <v>9718</v>
      </c>
      <c r="D41" s="117" t="n">
        <f aca="false">SUM(D9:D39)</f>
        <v>14917</v>
      </c>
      <c r="E41" s="117" t="n">
        <f aca="false">SUM(E9:E39)</f>
        <v>503.3982</v>
      </c>
      <c r="F41" s="117" t="n">
        <f aca="false">SUM(F9:F39)</f>
        <v>-5198.9718</v>
      </c>
      <c r="G41" s="118"/>
      <c r="H41" s="119" t="s">
        <v>29</v>
      </c>
      <c r="I41" s="120" t="s">
        <v>68</v>
      </c>
      <c r="J41" s="121" t="n">
        <f aca="false">D41*0.05</f>
        <v>745.85</v>
      </c>
      <c r="K41" s="119"/>
      <c r="L41" s="122" t="n">
        <f aca="false">SUM(L9:L40)</f>
        <v>56370</v>
      </c>
      <c r="M41" s="123"/>
      <c r="N41" s="124" t="n">
        <f aca="false">SUM(N9:N40)</f>
        <v>76301.14</v>
      </c>
      <c r="O41" s="124" t="n">
        <f aca="false">SUM(O9:O40)</f>
        <v>1144.5171</v>
      </c>
      <c r="P41" s="29"/>
      <c r="Q41" s="29"/>
      <c r="R41" s="29"/>
      <c r="S41" s="29"/>
    </row>
    <row r="42" customFormat="false" ht="12.75" hidden="false" customHeight="false" outlineLevel="0" collapsed="false">
      <c r="A42" s="125"/>
      <c r="I42" s="0" t="s">
        <v>69</v>
      </c>
      <c r="P42" s="29"/>
      <c r="Q42" s="29"/>
      <c r="R42" s="29"/>
      <c r="S42" s="29"/>
    </row>
    <row r="43" customFormat="false" ht="12.75" hidden="false" customHeight="false" outlineLevel="0" collapsed="false">
      <c r="A43" s="126" t="s">
        <v>70</v>
      </c>
      <c r="L43" s="127"/>
      <c r="M43" s="127"/>
    </row>
    <row r="44" customFormat="false" ht="12.75" hidden="false" customHeight="false" outlineLevel="0" collapsed="false">
      <c r="A44" s="126"/>
      <c r="L44" s="127"/>
      <c r="M44" s="127"/>
    </row>
    <row r="45" customFormat="false" ht="12.75" hidden="false" customHeight="false" outlineLevel="0" collapsed="false">
      <c r="A45" s="126" t="s">
        <v>29</v>
      </c>
      <c r="B45" s="3"/>
      <c r="L45" s="127"/>
      <c r="M45" s="127"/>
    </row>
    <row r="46" customFormat="false" ht="12.75" hidden="false" customHeight="false" outlineLevel="0" collapsed="false">
      <c r="A46" s="126" t="s">
        <v>29</v>
      </c>
      <c r="B46" s="3"/>
    </row>
    <row r="47" customFormat="false" ht="12.75" hidden="false" customHeight="false" outlineLevel="0" collapsed="false">
      <c r="A47" s="125"/>
      <c r="B47" s="128"/>
    </row>
  </sheetData>
  <mergeCells count="3">
    <mergeCell ref="B4:G4"/>
    <mergeCell ref="I4:L4"/>
    <mergeCell ref="N4:O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&amp;L&amp;D&amp;Cm:\genco\gas supply\&amp;F&amp;R&amp;T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1999-04-23T10:05:15Z</dcterms:created>
  <dc:creator>jhomco</dc:creator>
  <dc:description>- Oracle 8i ODBC QueryFix Applied</dc:description>
  <dc:language>en-US</dc:language>
  <cp:lastModifiedBy>jhomco</cp:lastModifiedBy>
  <cp:lastPrinted>2001-03-29T12:46:09Z</cp:lastPrinted>
  <dcterms:modified xsi:type="dcterms:W3CDTF">2001-03-29T17:47:12Z</dcterms:modified>
  <cp:revision>0</cp:revision>
  <dc:subject/>
  <dc:title/>
</cp:coreProperties>
</file>